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Технолог-калькулятор\Школы\2024-25\Ноябрь 24\пищеблок Омутинский\"/>
    </mc:Choice>
  </mc:AlternateContent>
  <bookViews>
    <workbookView xWindow="0" yWindow="0" windowWidth="17490" windowHeight="11655" tabRatio="899" firstSheet="1" activeTab="2"/>
  </bookViews>
  <sheets>
    <sheet name="сетка с 1 по 20 дни" sheetId="2" r:id="rId1"/>
    <sheet name="таблица с 1 по 20 день" sheetId="1" r:id="rId2"/>
    <sheet name="Меню" sheetId="4" r:id="rId3"/>
    <sheet name="1 день" sheetId="5" r:id="rId4"/>
    <sheet name="2 день" sheetId="7" r:id="rId5"/>
    <sheet name="зал 1 и 2 день" sheetId="6" r:id="rId6"/>
    <sheet name="3 день" sheetId="9" r:id="rId7"/>
    <sheet name="4 день" sheetId="11" r:id="rId8"/>
    <sheet name="зал 3 и 4 день" sheetId="10" r:id="rId9"/>
    <sheet name="5 день" sheetId="13" r:id="rId10"/>
    <sheet name="6 день" sheetId="15" r:id="rId11"/>
    <sheet name="зал 5 и 6  день" sheetId="14" r:id="rId12"/>
    <sheet name="7 день" sheetId="17" r:id="rId13"/>
    <sheet name="8 день" sheetId="19" r:id="rId14"/>
    <sheet name="зал 7 и 8 день" sheetId="18" r:id="rId15"/>
    <sheet name="9 день" sheetId="21" r:id="rId16"/>
    <sheet name="10 день" sheetId="23" r:id="rId17"/>
    <sheet name="зал 9 и 10 день" sheetId="22" r:id="rId18"/>
    <sheet name="11 день" sheetId="25" r:id="rId19"/>
    <sheet name="12 день" sheetId="27" r:id="rId20"/>
    <sheet name="зал 11 и 12 день" sheetId="26" r:id="rId21"/>
    <sheet name="13 день" sheetId="29" r:id="rId22"/>
    <sheet name="14 день" sheetId="31" r:id="rId23"/>
    <sheet name="зал 13 и 14 день" sheetId="30" r:id="rId24"/>
    <sheet name="15 день" sheetId="33" r:id="rId25"/>
    <sheet name="16 день" sheetId="35" r:id="rId26"/>
    <sheet name="зал 15 и 16 день" sheetId="34" r:id="rId27"/>
    <sheet name="17 день" sheetId="37" r:id="rId28"/>
    <sheet name="18 день" sheetId="40" r:id="rId29"/>
    <sheet name="зал 17 и 18 день" sheetId="38" r:id="rId30"/>
    <sheet name="19 день" sheetId="42" r:id="rId31"/>
    <sheet name="20день" sheetId="44" r:id="rId32"/>
    <sheet name="зал 19 и 20 день" sheetId="43" r:id="rId33"/>
  </sheets>
  <definedNames>
    <definedName name="_xlnm._FilterDatabase" localSheetId="2" hidden="1">Меню!$A$1:$A$616</definedName>
    <definedName name="_xlnm.Print_Area" localSheetId="13">'8 день'!$A$1:$U$17</definedName>
    <definedName name="_xlnm.Print_Area" localSheetId="20">'зал 11 и 12 день'!$A$1:$M$47</definedName>
    <definedName name="_xlnm.Print_Area" localSheetId="8">'зал 3 и 4 день'!$A$1:$M$44</definedName>
    <definedName name="_xlnm.Print_Area" localSheetId="11">'зал 5 и 6  день'!$A$1:$M$48</definedName>
    <definedName name="_xlnm.Print_Area" localSheetId="14">'зал 7 и 8 день'!$A$1:$M$47</definedName>
    <definedName name="_xlnm.Print_Area" localSheetId="17">'зал 9 и 10 день'!$A$1:$L$48</definedName>
    <definedName name="_xlnm.Print_Area" localSheetId="2">Меню!$A$1:$D$622</definedName>
  </definedNames>
  <calcPr calcId="162913"/>
</workbook>
</file>

<file path=xl/calcChain.xml><?xml version="1.0" encoding="utf-8"?>
<calcChain xmlns="http://schemas.openxmlformats.org/spreadsheetml/2006/main">
  <c r="C404" i="4" l="1"/>
  <c r="B404" i="4" s="1"/>
  <c r="W41" i="1"/>
  <c r="B25" i="4"/>
  <c r="B20" i="4"/>
  <c r="B553" i="4"/>
  <c r="B478" i="4"/>
  <c r="B451" i="4"/>
  <c r="B406" i="4"/>
  <c r="B346" i="4"/>
  <c r="B271" i="4"/>
  <c r="B85" i="4"/>
  <c r="B416" i="4" l="1"/>
  <c r="E13" i="37" l="1"/>
  <c r="F13" i="37"/>
  <c r="M13" i="37"/>
  <c r="O13" i="37"/>
  <c r="P13" i="37"/>
  <c r="V13" i="37"/>
  <c r="I6" i="37"/>
  <c r="D6" i="37"/>
  <c r="C503" i="4"/>
  <c r="B503" i="4" s="1"/>
  <c r="B500" i="4"/>
  <c r="B501" i="4"/>
  <c r="I7" i="37" s="1"/>
  <c r="I13" i="37" s="1"/>
  <c r="R62" i="1" s="1"/>
  <c r="B499" i="4"/>
  <c r="B498" i="4"/>
  <c r="S7" i="37" s="1"/>
  <c r="B497" i="4"/>
  <c r="B496" i="4"/>
  <c r="D7" i="37" s="1"/>
  <c r="D13" i="37" s="1"/>
  <c r="R24" i="1" s="1"/>
  <c r="B495" i="4"/>
  <c r="R13" i="2"/>
  <c r="Q13" i="2"/>
  <c r="H7" i="37" l="1"/>
  <c r="G7" i="37"/>
  <c r="V7" i="1"/>
  <c r="B606" i="4"/>
  <c r="D6" i="42"/>
  <c r="B548" i="4"/>
  <c r="B530" i="4"/>
  <c r="B299" i="4"/>
  <c r="B238" i="4"/>
  <c r="C83" i="4"/>
  <c r="B83" i="4" s="1"/>
  <c r="P12" i="21"/>
  <c r="P14" i="21" s="1"/>
  <c r="P6" i="21"/>
  <c r="B12" i="21"/>
  <c r="A12" i="21"/>
  <c r="D7" i="42" l="1"/>
  <c r="D14" i="42" s="1"/>
  <c r="I9" i="19"/>
  <c r="K9" i="40"/>
  <c r="F9" i="44"/>
  <c r="F9" i="23"/>
  <c r="J85" i="1"/>
  <c r="K41" i="38"/>
  <c r="I28" i="38"/>
  <c r="J28" i="38"/>
  <c r="K28" i="38"/>
  <c r="H28" i="38"/>
  <c r="H41" i="38"/>
  <c r="H28" i="26"/>
  <c r="H39" i="26"/>
  <c r="H27" i="6"/>
  <c r="R6" i="21"/>
  <c r="B257" i="4"/>
  <c r="B256" i="4"/>
  <c r="C254" i="4"/>
  <c r="C252" i="4"/>
  <c r="B252" i="4" s="1"/>
  <c r="C250" i="4"/>
  <c r="B250" i="4" s="1"/>
  <c r="B254" i="4" l="1"/>
  <c r="T39" i="1"/>
  <c r="L7" i="21"/>
  <c r="I7" i="21"/>
  <c r="G7" i="21"/>
  <c r="R7" i="21"/>
  <c r="R5" i="11" l="1"/>
  <c r="O5" i="11"/>
  <c r="D5" i="11"/>
  <c r="B121" i="4"/>
  <c r="B123" i="4"/>
  <c r="B122" i="4"/>
  <c r="B120" i="4"/>
  <c r="B119" i="4"/>
  <c r="D5" i="7"/>
  <c r="E5" i="7"/>
  <c r="B51" i="4"/>
  <c r="C49" i="4"/>
  <c r="B49" i="4" s="1"/>
  <c r="I6" i="11" l="1"/>
  <c r="P6" i="11"/>
  <c r="R6" i="11"/>
  <c r="O6" i="11"/>
  <c r="D6" i="7"/>
  <c r="B449" i="4"/>
  <c r="C212" i="4"/>
  <c r="K29" i="34" l="1"/>
  <c r="J29" i="34"/>
  <c r="I29" i="34"/>
  <c r="H29" i="34"/>
  <c r="V54" i="1" l="1"/>
  <c r="V55" i="1"/>
  <c r="V56" i="1"/>
  <c r="V58" i="1"/>
  <c r="O6" i="25" l="1"/>
  <c r="N6" i="25"/>
  <c r="M6" i="25"/>
  <c r="O6" i="5"/>
  <c r="D6" i="5"/>
  <c r="N6" i="5"/>
  <c r="C328" i="4" l="1"/>
  <c r="B327" i="4"/>
  <c r="B326" i="4"/>
  <c r="B325" i="4"/>
  <c r="B324" i="4"/>
  <c r="B322" i="4"/>
  <c r="C33" i="4"/>
  <c r="B32" i="4"/>
  <c r="B31" i="4"/>
  <c r="B30" i="4"/>
  <c r="B29" i="4"/>
  <c r="N9" i="5" s="1"/>
  <c r="B27" i="4"/>
  <c r="I9" i="5" l="1"/>
  <c r="N9" i="25"/>
  <c r="M9" i="25"/>
  <c r="O9" i="25"/>
  <c r="D9" i="5"/>
  <c r="G9" i="25"/>
  <c r="O9" i="5"/>
  <c r="C550" i="4"/>
  <c r="V72" i="1" l="1"/>
  <c r="E6" i="42"/>
  <c r="B555" i="4"/>
  <c r="E8" i="42" s="1"/>
  <c r="C440" i="4" l="1"/>
  <c r="C448" i="4" s="1"/>
  <c r="B418" i="4"/>
  <c r="V23" i="1" l="1"/>
  <c r="V26" i="1"/>
  <c r="V38" i="1"/>
  <c r="B260" i="4" l="1"/>
  <c r="C5" i="11"/>
  <c r="C473" i="4"/>
  <c r="C476" i="4"/>
  <c r="B437" i="4" l="1"/>
  <c r="C366" i="4"/>
  <c r="C368" i="4"/>
  <c r="B368" i="4" s="1"/>
  <c r="C370" i="4"/>
  <c r="B370" i="4" s="1"/>
  <c r="B373" i="4"/>
  <c r="B298" i="4"/>
  <c r="B366" i="4" l="1"/>
  <c r="C220" i="4"/>
  <c r="C127" i="4"/>
  <c r="B127" i="4" s="1"/>
  <c r="B125" i="4"/>
  <c r="B200" i="4"/>
  <c r="C6" i="11" l="1"/>
  <c r="V82" i="1" l="1"/>
  <c r="V83" i="1"/>
  <c r="A35" i="43" l="1"/>
  <c r="F35" i="43"/>
  <c r="A36" i="43"/>
  <c r="F36" i="43"/>
  <c r="A37" i="43"/>
  <c r="F37" i="43"/>
  <c r="A38" i="43"/>
  <c r="F38" i="43"/>
  <c r="A39" i="43"/>
  <c r="F39" i="43"/>
  <c r="H40" i="43"/>
  <c r="I40" i="43"/>
  <c r="J40" i="43"/>
  <c r="K40" i="43"/>
  <c r="A34" i="38"/>
  <c r="F34" i="38"/>
  <c r="A35" i="38"/>
  <c r="F35" i="38"/>
  <c r="A36" i="38"/>
  <c r="F36" i="38"/>
  <c r="A37" i="38"/>
  <c r="F37" i="38"/>
  <c r="A38" i="38"/>
  <c r="F38" i="38"/>
  <c r="A39" i="38"/>
  <c r="F39" i="38"/>
  <c r="A40" i="38"/>
  <c r="F40" i="38"/>
  <c r="I41" i="38"/>
  <c r="J41" i="38"/>
  <c r="A35" i="34"/>
  <c r="F35" i="34"/>
  <c r="A36" i="34"/>
  <c r="F36" i="34"/>
  <c r="A37" i="34"/>
  <c r="F37" i="34"/>
  <c r="A38" i="34"/>
  <c r="F38" i="34"/>
  <c r="A39" i="34"/>
  <c r="F39" i="34"/>
  <c r="H40" i="34"/>
  <c r="I40" i="34"/>
  <c r="J40" i="34"/>
  <c r="K40" i="34"/>
  <c r="F40" i="34" l="1"/>
  <c r="F40" i="43"/>
  <c r="F41" i="38"/>
  <c r="A35" i="30"/>
  <c r="F35" i="30"/>
  <c r="A36" i="30"/>
  <c r="F36" i="30"/>
  <c r="A37" i="30"/>
  <c r="F37" i="30"/>
  <c r="A38" i="30"/>
  <c r="F38" i="30"/>
  <c r="A39" i="30"/>
  <c r="F39" i="30"/>
  <c r="H40" i="30"/>
  <c r="I40" i="30"/>
  <c r="J40" i="30"/>
  <c r="K40" i="30"/>
  <c r="A34" i="26"/>
  <c r="F34" i="26"/>
  <c r="A35" i="26"/>
  <c r="F35" i="26"/>
  <c r="A36" i="26"/>
  <c r="F36" i="26"/>
  <c r="A37" i="26"/>
  <c r="F37" i="26"/>
  <c r="A38" i="26"/>
  <c r="F38" i="26"/>
  <c r="I39" i="26"/>
  <c r="J39" i="26"/>
  <c r="K39" i="26"/>
  <c r="A33" i="22"/>
  <c r="F33" i="22"/>
  <c r="A34" i="22"/>
  <c r="F34" i="22"/>
  <c r="A35" i="22"/>
  <c r="F35" i="22"/>
  <c r="A36" i="22"/>
  <c r="F36" i="22"/>
  <c r="A37" i="22"/>
  <c r="F37" i="22"/>
  <c r="A38" i="22"/>
  <c r="F38" i="22"/>
  <c r="H39" i="22"/>
  <c r="I39" i="22"/>
  <c r="J39" i="22"/>
  <c r="K39" i="22"/>
  <c r="A33" i="18"/>
  <c r="F33" i="18"/>
  <c r="A34" i="18"/>
  <c r="F34" i="18"/>
  <c r="A35" i="18"/>
  <c r="F35" i="18"/>
  <c r="A36" i="18"/>
  <c r="F36" i="18"/>
  <c r="A37" i="18"/>
  <c r="F37" i="18"/>
  <c r="A38" i="18"/>
  <c r="F38" i="18"/>
  <c r="H39" i="18"/>
  <c r="I39" i="18"/>
  <c r="J39" i="18"/>
  <c r="K39" i="18"/>
  <c r="A35" i="14"/>
  <c r="F35" i="14"/>
  <c r="A36" i="14"/>
  <c r="F36" i="14"/>
  <c r="A37" i="14"/>
  <c r="F37" i="14"/>
  <c r="A38" i="14"/>
  <c r="F38" i="14"/>
  <c r="A39" i="14"/>
  <c r="F39" i="14"/>
  <c r="H40" i="14"/>
  <c r="I40" i="14"/>
  <c r="J40" i="14"/>
  <c r="K40" i="14"/>
  <c r="F31" i="10"/>
  <c r="A32" i="10"/>
  <c r="F32" i="10"/>
  <c r="A33" i="10"/>
  <c r="F33" i="10"/>
  <c r="A34" i="10"/>
  <c r="F34" i="10"/>
  <c r="A35" i="10"/>
  <c r="F35" i="10"/>
  <c r="A36" i="10"/>
  <c r="F36" i="10"/>
  <c r="H37" i="10"/>
  <c r="I37" i="10"/>
  <c r="J37" i="10"/>
  <c r="K37" i="10"/>
  <c r="F39" i="18" l="1"/>
  <c r="F37" i="10"/>
  <c r="F40" i="30"/>
  <c r="F40" i="14"/>
  <c r="F39" i="26"/>
  <c r="F39" i="22"/>
  <c r="A33" i="6"/>
  <c r="F33" i="6"/>
  <c r="A34" i="6"/>
  <c r="F34" i="6"/>
  <c r="A35" i="6"/>
  <c r="F35" i="6"/>
  <c r="A36" i="6"/>
  <c r="F36" i="6"/>
  <c r="A37" i="6"/>
  <c r="F37" i="6"/>
  <c r="A38" i="6"/>
  <c r="F38" i="6"/>
  <c r="H39" i="6"/>
  <c r="I39" i="6"/>
  <c r="J39" i="6"/>
  <c r="K39" i="6"/>
  <c r="B588" i="4" l="1"/>
  <c r="B220" i="4"/>
  <c r="B87" i="4"/>
  <c r="B554" i="4"/>
  <c r="B508" i="4"/>
  <c r="B481" i="4"/>
  <c r="B408" i="4"/>
  <c r="B351" i="4"/>
  <c r="B266" i="4"/>
  <c r="B199" i="4"/>
  <c r="B180" i="4"/>
  <c r="B130" i="4"/>
  <c r="B88" i="4"/>
  <c r="C344" i="4" l="1"/>
  <c r="V52" i="1" l="1"/>
  <c r="V73" i="1" l="1"/>
  <c r="V75" i="1"/>
  <c r="V77" i="1"/>
  <c r="V78" i="1"/>
  <c r="V79" i="1"/>
  <c r="V84" i="1"/>
  <c r="V88" i="1"/>
  <c r="V89" i="1"/>
  <c r="F24" i="34" l="1"/>
  <c r="A24" i="34"/>
  <c r="T6" i="35" l="1"/>
  <c r="B467" i="4"/>
  <c r="T7" i="35" l="1"/>
  <c r="J19" i="2" l="1"/>
  <c r="I19" i="2"/>
  <c r="R7" i="2"/>
  <c r="Q7" i="2"/>
  <c r="K6" i="33" l="1"/>
  <c r="B8" i="33"/>
  <c r="A8" i="33"/>
  <c r="Q6" i="33"/>
  <c r="J6" i="33"/>
  <c r="I6" i="33"/>
  <c r="H6" i="33"/>
  <c r="G6" i="33"/>
  <c r="B438" i="4"/>
  <c r="B447" i="4"/>
  <c r="B446" i="4"/>
  <c r="B443" i="4"/>
  <c r="B444" i="4"/>
  <c r="B442" i="4"/>
  <c r="B441" i="4"/>
  <c r="B439" i="4"/>
  <c r="F8" i="33" l="1"/>
  <c r="I8" i="33"/>
  <c r="H8" i="33"/>
  <c r="D8" i="33"/>
  <c r="K8" i="33"/>
  <c r="Q8" i="33"/>
  <c r="G8" i="33"/>
  <c r="J8" i="33"/>
  <c r="L8" i="33"/>
  <c r="F22" i="22" l="1"/>
  <c r="A22" i="22"/>
  <c r="K6" i="21"/>
  <c r="I6" i="21"/>
  <c r="G6" i="21"/>
  <c r="B8" i="21"/>
  <c r="A8" i="21"/>
  <c r="F6" i="21"/>
  <c r="B269" i="4" l="1"/>
  <c r="B268" i="4"/>
  <c r="B267" i="4"/>
  <c r="B265" i="4"/>
  <c r="H8" i="21" s="1"/>
  <c r="B264" i="4"/>
  <c r="C262" i="4"/>
  <c r="B262" i="4" s="1"/>
  <c r="G8" i="21" l="1"/>
  <c r="I8" i="21"/>
  <c r="J8" i="21"/>
  <c r="K8" i="21"/>
  <c r="F8" i="21"/>
  <c r="L6" i="2" l="1"/>
  <c r="K6" i="2"/>
  <c r="E6" i="15" l="1"/>
  <c r="D6" i="15"/>
  <c r="B7" i="15"/>
  <c r="A7" i="15"/>
  <c r="F13" i="31" l="1"/>
  <c r="G13" i="31" l="1"/>
  <c r="J6" i="40" l="1"/>
  <c r="G6" i="40"/>
  <c r="B523" i="4"/>
  <c r="E6" i="40"/>
  <c r="S11" i="1" l="1"/>
  <c r="E8" i="40"/>
  <c r="T6" i="23"/>
  <c r="J6" i="23"/>
  <c r="L6" i="23"/>
  <c r="B288" i="4"/>
  <c r="E6" i="23"/>
  <c r="J8" i="23" l="1"/>
  <c r="C378" i="4"/>
  <c r="B378" i="4" s="1"/>
  <c r="N18" i="2"/>
  <c r="B171" i="4" l="1"/>
  <c r="B172" i="4"/>
  <c r="D7" i="15" l="1"/>
  <c r="D13" i="15" s="1"/>
  <c r="G54" i="1" s="1"/>
  <c r="E7" i="15"/>
  <c r="E13" i="15" s="1"/>
  <c r="G50" i="1" s="1"/>
  <c r="F26" i="38"/>
  <c r="F27" i="38"/>
  <c r="K29" i="43" l="1"/>
  <c r="J29" i="43"/>
  <c r="I29" i="43"/>
  <c r="H29" i="43"/>
  <c r="C431" i="4" l="1"/>
  <c r="B431" i="4" s="1"/>
  <c r="K27" i="22"/>
  <c r="J27" i="22"/>
  <c r="I27" i="22"/>
  <c r="H27" i="22"/>
  <c r="B611" i="4" l="1"/>
  <c r="B612" i="4"/>
  <c r="B610" i="4"/>
  <c r="B607" i="4"/>
  <c r="B608" i="4"/>
  <c r="B605" i="4"/>
  <c r="B602" i="4"/>
  <c r="B603" i="4"/>
  <c r="B601" i="4"/>
  <c r="B600" i="4"/>
  <c r="B599" i="4"/>
  <c r="B598" i="4"/>
  <c r="B597" i="4"/>
  <c r="C595" i="4"/>
  <c r="B595" i="4" s="1"/>
  <c r="B593" i="4"/>
  <c r="B592" i="4"/>
  <c r="B591" i="4"/>
  <c r="B590" i="4"/>
  <c r="B576" i="4"/>
  <c r="B575" i="4"/>
  <c r="B564" i="4"/>
  <c r="B565" i="4"/>
  <c r="B566" i="4"/>
  <c r="B567" i="4"/>
  <c r="B568" i="4"/>
  <c r="B569" i="4"/>
  <c r="B570" i="4"/>
  <c r="B571" i="4"/>
  <c r="B572" i="4"/>
  <c r="B573" i="4"/>
  <c r="B563" i="4"/>
  <c r="B558" i="4"/>
  <c r="B559" i="4"/>
  <c r="B560" i="4"/>
  <c r="B561" i="4"/>
  <c r="B557" i="4"/>
  <c r="B556" i="4"/>
  <c r="B552" i="4"/>
  <c r="B528" i="4"/>
  <c r="B529" i="4"/>
  <c r="B527" i="4"/>
  <c r="B524" i="4"/>
  <c r="B483" i="4"/>
  <c r="B484" i="4"/>
  <c r="B482" i="4"/>
  <c r="B480" i="4"/>
  <c r="B479" i="4"/>
  <c r="B474" i="4"/>
  <c r="B466" i="4"/>
  <c r="B468" i="4"/>
  <c r="B469" i="4"/>
  <c r="B470" i="4"/>
  <c r="B471" i="4"/>
  <c r="B472" i="4"/>
  <c r="B465" i="4"/>
  <c r="B453" i="4"/>
  <c r="B454" i="4"/>
  <c r="B452" i="4"/>
  <c r="B433" i="4"/>
  <c r="B385" i="4"/>
  <c r="B386" i="4"/>
  <c r="B387" i="4"/>
  <c r="B384" i="4"/>
  <c r="B259" i="4"/>
  <c r="B258" i="4"/>
  <c r="B236" i="4"/>
  <c r="B237" i="4"/>
  <c r="B235" i="4"/>
  <c r="B223" i="4"/>
  <c r="B222" i="4"/>
  <c r="B198" i="4"/>
  <c r="B201" i="4"/>
  <c r="B197" i="4"/>
  <c r="C195" i="4"/>
  <c r="B195" i="4" s="1"/>
  <c r="B159" i="4"/>
  <c r="B156" i="4"/>
  <c r="B157" i="4"/>
  <c r="B155" i="4"/>
  <c r="B139" i="4"/>
  <c r="B140" i="4"/>
  <c r="B141" i="4"/>
  <c r="B138" i="4"/>
  <c r="B111" i="4"/>
  <c r="B110" i="4"/>
  <c r="B104" i="4"/>
  <c r="B105" i="4"/>
  <c r="B106" i="4"/>
  <c r="B107" i="4"/>
  <c r="B108" i="4"/>
  <c r="B109" i="4"/>
  <c r="B103" i="4"/>
  <c r="D6" i="21" l="1"/>
  <c r="D14" i="21" l="1"/>
  <c r="J69" i="1" s="1"/>
  <c r="D7" i="21"/>
  <c r="B286" i="4" l="1"/>
  <c r="B372" i="4"/>
  <c r="B434" i="4"/>
  <c r="B521" i="4"/>
  <c r="B550" i="4"/>
  <c r="B476" i="4"/>
  <c r="S11" i="33" l="1"/>
  <c r="S6" i="33"/>
  <c r="B376" i="4"/>
  <c r="B375" i="4"/>
  <c r="B374" i="4"/>
  <c r="B300" i="4"/>
  <c r="B297" i="4"/>
  <c r="B295" i="4"/>
  <c r="T8" i="23" s="1"/>
  <c r="B294" i="4"/>
  <c r="E8" i="23" s="1"/>
  <c r="B293" i="4"/>
  <c r="B292" i="4"/>
  <c r="N8" i="23" s="1"/>
  <c r="B289" i="4"/>
  <c r="B274" i="4"/>
  <c r="B273" i="4"/>
  <c r="B272" i="4"/>
  <c r="R13" i="33" l="1"/>
  <c r="C9" i="21"/>
  <c r="B152" i="4"/>
  <c r="K9" i="9"/>
  <c r="J5" i="11"/>
  <c r="B136" i="4"/>
  <c r="B135" i="4"/>
  <c r="B134" i="4"/>
  <c r="B133" i="4"/>
  <c r="B132" i="4"/>
  <c r="B131" i="4"/>
  <c r="B129" i="4"/>
  <c r="B124" i="4"/>
  <c r="B68" i="4"/>
  <c r="B67" i="4"/>
  <c r="B66" i="4"/>
  <c r="B65" i="4"/>
  <c r="B53" i="4"/>
  <c r="B52" i="4"/>
  <c r="B24" i="4"/>
  <c r="B23" i="4"/>
  <c r="B22" i="4"/>
  <c r="B21" i="4"/>
  <c r="V85" i="1" l="1"/>
  <c r="J7" i="11"/>
  <c r="J6" i="21"/>
  <c r="H6" i="21"/>
  <c r="G12" i="40" l="1"/>
  <c r="L12" i="23" l="1"/>
  <c r="A10" i="1" l="1"/>
  <c r="B20" i="2"/>
  <c r="A20" i="2"/>
  <c r="F25" i="26"/>
  <c r="A25" i="26"/>
  <c r="L6" i="25"/>
  <c r="K6" i="25"/>
  <c r="J6" i="25"/>
  <c r="I6" i="25"/>
  <c r="B9" i="25"/>
  <c r="A9" i="25"/>
  <c r="B302" i="4"/>
  <c r="B8" i="2"/>
  <c r="A8" i="2"/>
  <c r="M18" i="2"/>
  <c r="F23" i="38"/>
  <c r="C7" i="37"/>
  <c r="C13" i="37" s="1"/>
  <c r="E6" i="31" l="1"/>
  <c r="B400" i="4"/>
  <c r="H6" i="31"/>
  <c r="Q6" i="29"/>
  <c r="R6" i="29"/>
  <c r="B389" i="4" l="1"/>
  <c r="B392" i="4"/>
  <c r="B391" i="4"/>
  <c r="B390" i="4"/>
  <c r="Q10" i="29" s="1"/>
  <c r="Q13" i="29" s="1"/>
  <c r="Q6" i="27"/>
  <c r="D6" i="27"/>
  <c r="B330" i="4"/>
  <c r="B329" i="4"/>
  <c r="B323" i="4"/>
  <c r="J6" i="19"/>
  <c r="H6" i="19"/>
  <c r="F6" i="19"/>
  <c r="K6" i="19"/>
  <c r="B226" i="4"/>
  <c r="B225" i="4"/>
  <c r="B186" i="4"/>
  <c r="Q5" i="11"/>
  <c r="I9" i="25" l="1"/>
  <c r="K9" i="25"/>
  <c r="N14" i="1"/>
  <c r="J9" i="25"/>
  <c r="L9" i="25"/>
  <c r="R10" i="29"/>
  <c r="I8" i="19"/>
  <c r="B56" i="4"/>
  <c r="B55" i="4"/>
  <c r="A10" i="5"/>
  <c r="M6" i="5"/>
  <c r="L6" i="5"/>
  <c r="K6" i="5"/>
  <c r="J6" i="5"/>
  <c r="B9" i="5"/>
  <c r="A9" i="5"/>
  <c r="F26" i="6"/>
  <c r="A26" i="6"/>
  <c r="B35" i="4"/>
  <c r="B34" i="4"/>
  <c r="B28" i="4"/>
  <c r="F7" i="7" l="1"/>
  <c r="I7" i="7"/>
  <c r="K9" i="5"/>
  <c r="L9" i="5"/>
  <c r="M9" i="5"/>
  <c r="J9" i="5"/>
  <c r="B509" i="4" l="1"/>
  <c r="B507" i="4"/>
  <c r="B506" i="4"/>
  <c r="B505" i="4"/>
  <c r="K29" i="30" l="1"/>
  <c r="J29" i="30"/>
  <c r="I29" i="30"/>
  <c r="H29" i="30"/>
  <c r="F23" i="26" l="1"/>
  <c r="F20" i="10"/>
  <c r="K28" i="26" l="1"/>
  <c r="J28" i="26"/>
  <c r="I28" i="26"/>
  <c r="F25" i="22"/>
  <c r="K27" i="18" l="1"/>
  <c r="J27" i="18"/>
  <c r="I27" i="18"/>
  <c r="H27" i="18"/>
  <c r="K29" i="14" l="1"/>
  <c r="J29" i="14"/>
  <c r="I29" i="14"/>
  <c r="H29" i="14"/>
  <c r="K25" i="10" l="1"/>
  <c r="J25" i="10"/>
  <c r="I25" i="10"/>
  <c r="H25" i="10"/>
  <c r="K27" i="6" l="1"/>
  <c r="J27" i="6"/>
  <c r="I27" i="6"/>
  <c r="F22" i="6" l="1"/>
  <c r="B582" i="4" l="1"/>
  <c r="B581" i="4"/>
  <c r="B580" i="4"/>
  <c r="B579" i="4"/>
  <c r="B578" i="4"/>
  <c r="B547" i="4"/>
  <c r="B540" i="4"/>
  <c r="B539" i="4"/>
  <c r="B538" i="4"/>
  <c r="S80" i="1" s="1"/>
  <c r="V80" i="1" s="1"/>
  <c r="B536" i="4"/>
  <c r="B535" i="4"/>
  <c r="B534" i="4"/>
  <c r="B533" i="4"/>
  <c r="B532" i="4"/>
  <c r="B514" i="4"/>
  <c r="B513" i="4"/>
  <c r="B512" i="4"/>
  <c r="B511" i="4"/>
  <c r="B488" i="4"/>
  <c r="B487" i="4"/>
  <c r="B486" i="4"/>
  <c r="B459" i="4"/>
  <c r="B458" i="4"/>
  <c r="B457" i="4"/>
  <c r="B456" i="4"/>
  <c r="B435" i="4"/>
  <c r="B425" i="4"/>
  <c r="B424" i="4"/>
  <c r="B423" i="4"/>
  <c r="B421" i="4"/>
  <c r="B420" i="4"/>
  <c r="B419" i="4"/>
  <c r="B415" i="4"/>
  <c r="B413" i="4"/>
  <c r="B412" i="4"/>
  <c r="B411" i="4"/>
  <c r="B410" i="4"/>
  <c r="B409" i="4"/>
  <c r="B407" i="4"/>
  <c r="B402" i="4"/>
  <c r="H7" i="31" s="1"/>
  <c r="B401" i="4"/>
  <c r="D7" i="31" s="1"/>
  <c r="B382" i="4"/>
  <c r="B381" i="4"/>
  <c r="B380" i="4"/>
  <c r="B379" i="4"/>
  <c r="B359" i="4"/>
  <c r="B358" i="4"/>
  <c r="B357" i="4"/>
  <c r="B356" i="4"/>
  <c r="B354" i="4"/>
  <c r="Q8" i="27" s="1"/>
  <c r="Q13" i="27" s="1"/>
  <c r="B353" i="4"/>
  <c r="B352" i="4"/>
  <c r="L8" i="27" s="1"/>
  <c r="K8" i="27"/>
  <c r="B350" i="4"/>
  <c r="D8" i="27" s="1"/>
  <c r="B349" i="4"/>
  <c r="J8" i="27" s="1"/>
  <c r="B348" i="4"/>
  <c r="I8" i="27" s="1"/>
  <c r="B347" i="4"/>
  <c r="H8" i="27" s="1"/>
  <c r="G8" i="27"/>
  <c r="B344" i="4"/>
  <c r="F8" i="27" s="1"/>
  <c r="B342" i="4"/>
  <c r="B341" i="4"/>
  <c r="B335" i="4"/>
  <c r="B334" i="4"/>
  <c r="B333" i="4"/>
  <c r="B332" i="4"/>
  <c r="B320" i="4"/>
  <c r="B319" i="4"/>
  <c r="B318" i="4"/>
  <c r="B317" i="4"/>
  <c r="B316" i="4"/>
  <c r="B315" i="4"/>
  <c r="B313" i="4"/>
  <c r="B312" i="4"/>
  <c r="B305" i="4"/>
  <c r="B304" i="4"/>
  <c r="B303" i="4"/>
  <c r="B278" i="4"/>
  <c r="B277" i="4"/>
  <c r="B276" i="4"/>
  <c r="B243" i="4"/>
  <c r="B242" i="4"/>
  <c r="B241" i="4"/>
  <c r="B240" i="4"/>
  <c r="B233" i="4"/>
  <c r="K8" i="19" s="1"/>
  <c r="B232" i="4"/>
  <c r="B231" i="4"/>
  <c r="J8" i="19" s="1"/>
  <c r="B230" i="4"/>
  <c r="H8" i="19" s="1"/>
  <c r="B229" i="4"/>
  <c r="F8" i="19" s="1"/>
  <c r="B213" i="4"/>
  <c r="B211" i="4"/>
  <c r="B210" i="4"/>
  <c r="B209" i="4"/>
  <c r="B208" i="4"/>
  <c r="B206" i="4"/>
  <c r="B205" i="4"/>
  <c r="B204" i="4"/>
  <c r="B203" i="4"/>
  <c r="B189" i="4"/>
  <c r="B188" i="4"/>
  <c r="B187" i="4"/>
  <c r="B184" i="4"/>
  <c r="B183" i="4"/>
  <c r="B181" i="4"/>
  <c r="B179" i="4"/>
  <c r="B178" i="4"/>
  <c r="C176" i="4"/>
  <c r="B176" i="4" s="1"/>
  <c r="B174" i="4"/>
  <c r="B164" i="4"/>
  <c r="B163" i="4"/>
  <c r="B162" i="4"/>
  <c r="B161" i="4"/>
  <c r="B153" i="4"/>
  <c r="B145" i="4"/>
  <c r="R9" i="11" s="1"/>
  <c r="B144" i="4"/>
  <c r="Q9" i="11" s="1"/>
  <c r="B143" i="4"/>
  <c r="B113" i="4"/>
  <c r="B101" i="4"/>
  <c r="B100" i="4"/>
  <c r="R8" i="9" s="1"/>
  <c r="B99" i="4"/>
  <c r="B98" i="4"/>
  <c r="B96" i="4"/>
  <c r="B95" i="4"/>
  <c r="B94" i="4"/>
  <c r="B93" i="4"/>
  <c r="B92" i="4"/>
  <c r="B91" i="4"/>
  <c r="B90" i="4"/>
  <c r="B89" i="4"/>
  <c r="B86" i="4"/>
  <c r="B81" i="4"/>
  <c r="B80" i="4"/>
  <c r="B73" i="4"/>
  <c r="B72" i="4"/>
  <c r="B71" i="4"/>
  <c r="B70" i="4"/>
  <c r="B63" i="4"/>
  <c r="E7" i="7" s="1"/>
  <c r="B62" i="4"/>
  <c r="B61" i="4"/>
  <c r="P7" i="7" s="1"/>
  <c r="B60" i="4"/>
  <c r="O7" i="7" s="1"/>
  <c r="B59" i="4"/>
  <c r="N7" i="7" s="1"/>
  <c r="B41" i="4"/>
  <c r="B40" i="4"/>
  <c r="B39" i="4"/>
  <c r="B38" i="4"/>
  <c r="B37" i="4"/>
  <c r="B17" i="4"/>
  <c r="B16" i="4"/>
  <c r="C7" i="5" s="1"/>
  <c r="M48" i="1" l="1"/>
  <c r="T6" i="31"/>
  <c r="T10" i="31" l="1"/>
  <c r="D6" i="44" l="1"/>
  <c r="D7" i="44" l="1"/>
  <c r="D13" i="44" s="1"/>
  <c r="U54" i="1" s="1"/>
  <c r="H6" i="37" l="1"/>
  <c r="G6" i="37"/>
  <c r="A23" i="38"/>
  <c r="B7" i="37"/>
  <c r="A7" i="37"/>
  <c r="C6" i="37"/>
  <c r="C14" i="37"/>
  <c r="D14" i="37" s="1"/>
  <c r="E14" i="37"/>
  <c r="R13" i="29"/>
  <c r="N47" i="1" s="1"/>
  <c r="D13" i="27"/>
  <c r="M19" i="1" s="1"/>
  <c r="R63" i="1" l="1"/>
  <c r="H13" i="33"/>
  <c r="P67" i="1" s="1"/>
  <c r="D15" i="37" l="1"/>
  <c r="C15" i="37"/>
  <c r="F6" i="15" l="1"/>
  <c r="M6" i="15"/>
  <c r="M11" i="15"/>
  <c r="M15" i="19" l="1"/>
  <c r="N15" i="19"/>
  <c r="F11" i="15"/>
  <c r="H7" i="25"/>
  <c r="F5" i="11" l="1"/>
  <c r="F6" i="11" l="1"/>
  <c r="D13" i="7" l="1"/>
  <c r="C54" i="1" s="1"/>
  <c r="T6" i="5" l="1"/>
  <c r="T10" i="5" l="1"/>
  <c r="F15" i="19" l="1"/>
  <c r="I44" i="1" s="1"/>
  <c r="D6" i="40" l="1"/>
  <c r="D7" i="40" l="1"/>
  <c r="D14" i="40" s="1"/>
  <c r="S33" i="1" l="1"/>
  <c r="N13" i="5" l="1"/>
  <c r="B57" i="1" s="1"/>
  <c r="V57" i="1" s="1"/>
  <c r="L13" i="5"/>
  <c r="B42" i="1" s="1"/>
  <c r="V41" i="1" s="1"/>
  <c r="X41" i="1" s="1"/>
  <c r="M13" i="5"/>
  <c r="K13" i="5"/>
  <c r="B32" i="1" s="1"/>
  <c r="B41" i="1" l="1"/>
  <c r="K13" i="25"/>
  <c r="L42" i="1" s="1"/>
  <c r="L13" i="25"/>
  <c r="L40" i="1" s="1"/>
  <c r="M13" i="25"/>
  <c r="L45" i="1" s="1"/>
  <c r="J13" i="25"/>
  <c r="L32" i="1" s="1"/>
  <c r="V40" i="1" l="1"/>
  <c r="B12" i="19" l="1"/>
  <c r="B11" i="19"/>
  <c r="B10" i="19"/>
  <c r="B9" i="19"/>
  <c r="B8" i="19"/>
  <c r="B7" i="19"/>
  <c r="B11" i="17"/>
  <c r="B10" i="17"/>
  <c r="B9" i="17"/>
  <c r="B8" i="17"/>
  <c r="B7" i="17"/>
  <c r="B10" i="13"/>
  <c r="B9" i="13"/>
  <c r="B8" i="13"/>
  <c r="B7" i="13"/>
  <c r="B6" i="13"/>
  <c r="B11" i="11"/>
  <c r="B10" i="11"/>
  <c r="B9" i="11"/>
  <c r="B8" i="11"/>
  <c r="B7" i="11"/>
  <c r="B6" i="11"/>
  <c r="B10" i="9"/>
  <c r="B9" i="9"/>
  <c r="B8" i="9"/>
  <c r="B6" i="9"/>
  <c r="B7" i="9"/>
  <c r="B11" i="7"/>
  <c r="B10" i="7"/>
  <c r="B9" i="7"/>
  <c r="B8" i="7"/>
  <c r="B7" i="7"/>
  <c r="B6" i="7"/>
  <c r="B11" i="5"/>
  <c r="B10" i="5"/>
  <c r="B8" i="5"/>
  <c r="B7" i="5"/>
  <c r="B12" i="15"/>
  <c r="B11" i="15"/>
  <c r="B9" i="15"/>
  <c r="B11" i="21" l="1"/>
  <c r="B10" i="21"/>
  <c r="B9" i="21"/>
  <c r="B7" i="21"/>
  <c r="C6" i="31" l="1"/>
  <c r="C7" i="31" l="1"/>
  <c r="C13" i="31" s="1"/>
  <c r="I5" i="11"/>
  <c r="O70" i="1" l="1"/>
  <c r="J14" i="11"/>
  <c r="I7" i="11"/>
  <c r="I14" i="11" s="1"/>
  <c r="E65" i="1" s="1"/>
  <c r="E44" i="1" l="1"/>
  <c r="D6" i="19"/>
  <c r="C6" i="5" l="1"/>
  <c r="C14" i="5"/>
  <c r="D14" i="5" s="1"/>
  <c r="P6" i="33" l="1"/>
  <c r="Q11" i="44" l="1"/>
  <c r="Q13" i="44" s="1"/>
  <c r="U48" i="1" s="1"/>
  <c r="Q6" i="44"/>
  <c r="P6" i="44"/>
  <c r="O6" i="44"/>
  <c r="M6" i="44"/>
  <c r="L6" i="44"/>
  <c r="K6" i="44"/>
  <c r="J6" i="44"/>
  <c r="I6" i="44"/>
  <c r="H6" i="44"/>
  <c r="G6" i="44"/>
  <c r="F6" i="44"/>
  <c r="E6" i="44"/>
  <c r="C6" i="44"/>
  <c r="B11" i="44"/>
  <c r="A11" i="44"/>
  <c r="B10" i="44"/>
  <c r="A10" i="44"/>
  <c r="B9" i="44"/>
  <c r="A9" i="44"/>
  <c r="B8" i="44"/>
  <c r="A8" i="44"/>
  <c r="B7" i="44"/>
  <c r="A7" i="44"/>
  <c r="T22" i="2"/>
  <c r="S22" i="2"/>
  <c r="T21" i="2"/>
  <c r="S21" i="2"/>
  <c r="T20" i="2"/>
  <c r="S20" i="2"/>
  <c r="T19" i="2"/>
  <c r="S19" i="2"/>
  <c r="T18" i="2"/>
  <c r="S18" i="2"/>
  <c r="G7" i="44"/>
  <c r="G13" i="44" s="1"/>
  <c r="U62" i="1" s="1"/>
  <c r="C14" i="44"/>
  <c r="R13" i="44"/>
  <c r="F28" i="43"/>
  <c r="A28" i="43"/>
  <c r="F27" i="43"/>
  <c r="A27" i="43"/>
  <c r="F26" i="43"/>
  <c r="A26" i="43"/>
  <c r="F25" i="43"/>
  <c r="A25" i="43"/>
  <c r="F24" i="43"/>
  <c r="A24" i="43"/>
  <c r="F23" i="43"/>
  <c r="A23" i="43"/>
  <c r="AC12" i="42"/>
  <c r="AC14" i="42" s="1"/>
  <c r="T49" i="1" s="1"/>
  <c r="AC6" i="42"/>
  <c r="AB6" i="42"/>
  <c r="AA6" i="42"/>
  <c r="Z6" i="42"/>
  <c r="Y6" i="42"/>
  <c r="X6" i="42"/>
  <c r="W6" i="42"/>
  <c r="V6" i="42"/>
  <c r="U6" i="42"/>
  <c r="T6" i="42"/>
  <c r="S6" i="42"/>
  <c r="R6" i="42"/>
  <c r="Q6" i="42"/>
  <c r="P6" i="42"/>
  <c r="O6" i="42"/>
  <c r="N6" i="42"/>
  <c r="M6" i="42"/>
  <c r="L6" i="42"/>
  <c r="K6" i="42"/>
  <c r="J6" i="42"/>
  <c r="I6" i="42"/>
  <c r="H6" i="42"/>
  <c r="G6" i="42"/>
  <c r="F6" i="42"/>
  <c r="C6" i="42"/>
  <c r="B12" i="42"/>
  <c r="A12" i="42"/>
  <c r="B11" i="42"/>
  <c r="A11" i="42"/>
  <c r="B10" i="42"/>
  <c r="A10" i="42"/>
  <c r="B9" i="42"/>
  <c r="A9" i="42"/>
  <c r="B8" i="42"/>
  <c r="A8" i="42"/>
  <c r="B7" i="42"/>
  <c r="A7" i="42"/>
  <c r="C15" i="42"/>
  <c r="D15" i="42" s="1"/>
  <c r="D16" i="42" s="1"/>
  <c r="R25" i="2"/>
  <c r="Q25" i="2"/>
  <c r="R23" i="2"/>
  <c r="Q23" i="2"/>
  <c r="R20" i="2"/>
  <c r="Q20" i="2"/>
  <c r="R21" i="2"/>
  <c r="Q21" i="2"/>
  <c r="R19" i="2"/>
  <c r="Q19" i="2"/>
  <c r="R18" i="2"/>
  <c r="Q18" i="2"/>
  <c r="T13" i="40"/>
  <c r="T14" i="40" s="1"/>
  <c r="S49" i="1" s="1"/>
  <c r="S14" i="40"/>
  <c r="T6" i="40"/>
  <c r="R6" i="40"/>
  <c r="Q6" i="40"/>
  <c r="P6" i="40"/>
  <c r="O6" i="40"/>
  <c r="N6" i="40"/>
  <c r="L6" i="40"/>
  <c r="K6" i="40"/>
  <c r="B13" i="40"/>
  <c r="A13" i="40"/>
  <c r="B12" i="40"/>
  <c r="A12" i="40"/>
  <c r="B11" i="40"/>
  <c r="A11" i="40"/>
  <c r="B10" i="40"/>
  <c r="A10" i="40"/>
  <c r="B9" i="40"/>
  <c r="A9" i="40"/>
  <c r="B8" i="40"/>
  <c r="A8" i="40"/>
  <c r="B7" i="40"/>
  <c r="A7" i="40"/>
  <c r="P24" i="2"/>
  <c r="O24" i="2"/>
  <c r="P23" i="2"/>
  <c r="O23" i="2"/>
  <c r="P22" i="2"/>
  <c r="O22" i="2"/>
  <c r="P21" i="2"/>
  <c r="O21" i="2"/>
  <c r="P20" i="2"/>
  <c r="O20" i="2"/>
  <c r="P19" i="2"/>
  <c r="O19" i="2"/>
  <c r="P18" i="2"/>
  <c r="O18" i="2"/>
  <c r="C14" i="40"/>
  <c r="C15" i="40"/>
  <c r="D15" i="40" s="1"/>
  <c r="D16" i="40" s="1"/>
  <c r="U14" i="40"/>
  <c r="U11" i="37"/>
  <c r="U13" i="37" s="1"/>
  <c r="U6" i="37"/>
  <c r="T10" i="37"/>
  <c r="T13" i="37" s="1"/>
  <c r="T6" i="37"/>
  <c r="S6" i="37"/>
  <c r="R6" i="37"/>
  <c r="Q6" i="37"/>
  <c r="N6" i="37"/>
  <c r="L6" i="37"/>
  <c r="K6" i="37"/>
  <c r="J6" i="37"/>
  <c r="B11" i="37"/>
  <c r="A11" i="37"/>
  <c r="B10" i="37"/>
  <c r="A10" i="37"/>
  <c r="B9" i="37"/>
  <c r="A9" i="37"/>
  <c r="B8" i="37"/>
  <c r="A8" i="37"/>
  <c r="F29" i="43" l="1"/>
  <c r="E14" i="44"/>
  <c r="F14" i="44" s="1"/>
  <c r="D14" i="44"/>
  <c r="D15" i="44" s="1"/>
  <c r="E15" i="40"/>
  <c r="F15" i="40" s="1"/>
  <c r="G15" i="40" s="1"/>
  <c r="C7" i="44"/>
  <c r="C13" i="44" s="1"/>
  <c r="U69" i="1" s="1"/>
  <c r="AA10" i="42"/>
  <c r="AA14" i="42" s="1"/>
  <c r="T47" i="1" s="1"/>
  <c r="K8" i="40"/>
  <c r="K14" i="40" s="1"/>
  <c r="S42" i="1" s="1"/>
  <c r="G14" i="44"/>
  <c r="E15" i="42"/>
  <c r="C16" i="40"/>
  <c r="A27" i="38"/>
  <c r="A26" i="38"/>
  <c r="F25" i="38"/>
  <c r="F28" i="38" s="1"/>
  <c r="A25" i="38"/>
  <c r="A24" i="38"/>
  <c r="N23" i="2"/>
  <c r="M23" i="2"/>
  <c r="N22" i="2"/>
  <c r="M22" i="2"/>
  <c r="N21" i="2"/>
  <c r="M21" i="2"/>
  <c r="N19" i="2"/>
  <c r="M19" i="2"/>
  <c r="R49" i="1"/>
  <c r="R48" i="1"/>
  <c r="R11" i="35"/>
  <c r="R13" i="35" s="1"/>
  <c r="Q58" i="1" s="1"/>
  <c r="R6" i="35"/>
  <c r="Q10" i="35"/>
  <c r="Q13" i="35" s="1"/>
  <c r="Q48" i="1" s="1"/>
  <c r="Q6" i="35"/>
  <c r="P6" i="35"/>
  <c r="O6" i="35"/>
  <c r="N6" i="35"/>
  <c r="M6" i="35"/>
  <c r="L6" i="35"/>
  <c r="K6" i="35"/>
  <c r="J6" i="35"/>
  <c r="I6" i="35"/>
  <c r="S6" i="35"/>
  <c r="H6" i="35"/>
  <c r="G6" i="35"/>
  <c r="F6" i="35"/>
  <c r="E6" i="35"/>
  <c r="D6" i="35"/>
  <c r="C6" i="35"/>
  <c r="L19" i="2"/>
  <c r="L25" i="2"/>
  <c r="K25" i="2"/>
  <c r="L22" i="2"/>
  <c r="K22" i="2"/>
  <c r="L21" i="2"/>
  <c r="K21" i="2"/>
  <c r="K19" i="2"/>
  <c r="L18" i="2"/>
  <c r="K18" i="2"/>
  <c r="B11" i="35"/>
  <c r="A11" i="35"/>
  <c r="B10" i="35"/>
  <c r="A10" i="35"/>
  <c r="B9" i="35"/>
  <c r="A9" i="35"/>
  <c r="B8" i="35"/>
  <c r="A8" i="35"/>
  <c r="B7" i="35"/>
  <c r="A7" i="35"/>
  <c r="C14" i="35"/>
  <c r="D14" i="35" s="1"/>
  <c r="T13" i="35"/>
  <c r="Q22" i="1" s="1"/>
  <c r="F27" i="34"/>
  <c r="A27" i="34"/>
  <c r="F26" i="34"/>
  <c r="A26" i="34"/>
  <c r="F25" i="34"/>
  <c r="A25" i="34"/>
  <c r="F23" i="34"/>
  <c r="A23" i="34"/>
  <c r="S13" i="33"/>
  <c r="P48" i="1" s="1"/>
  <c r="O6" i="33"/>
  <c r="N6" i="33"/>
  <c r="M6" i="33"/>
  <c r="L6" i="33"/>
  <c r="F6" i="33"/>
  <c r="E6" i="33"/>
  <c r="D7" i="33"/>
  <c r="D6" i="33"/>
  <c r="C6" i="33"/>
  <c r="B11" i="33"/>
  <c r="A11" i="33"/>
  <c r="B10" i="33"/>
  <c r="A10" i="33"/>
  <c r="B9" i="33"/>
  <c r="A9" i="33"/>
  <c r="B7" i="33"/>
  <c r="A7" i="33"/>
  <c r="C14" i="33"/>
  <c r="D14" i="33" s="1"/>
  <c r="J22" i="2"/>
  <c r="I22" i="2"/>
  <c r="J21" i="2"/>
  <c r="I21" i="2"/>
  <c r="J20" i="2"/>
  <c r="I20" i="2"/>
  <c r="J18" i="2"/>
  <c r="I18" i="2"/>
  <c r="G13" i="33"/>
  <c r="E7" i="33"/>
  <c r="E13" i="33" s="1"/>
  <c r="P33" i="1" s="1"/>
  <c r="F29" i="34" l="1"/>
  <c r="P12" i="1"/>
  <c r="Q49" i="1"/>
  <c r="C15" i="44"/>
  <c r="P9" i="33"/>
  <c r="P13" i="33" s="1"/>
  <c r="P66" i="1" s="1"/>
  <c r="K14" i="44"/>
  <c r="G15" i="44"/>
  <c r="H14" i="44"/>
  <c r="F15" i="42"/>
  <c r="K15" i="40"/>
  <c r="H15" i="40"/>
  <c r="C7" i="35"/>
  <c r="C13" i="35" s="1"/>
  <c r="Q56" i="1" s="1"/>
  <c r="D7" i="35"/>
  <c r="D13" i="35" s="1"/>
  <c r="Q32" i="1" s="1"/>
  <c r="H9" i="35"/>
  <c r="F14" i="37"/>
  <c r="D9" i="33"/>
  <c r="M9" i="33"/>
  <c r="M13" i="33" s="1"/>
  <c r="P60" i="1" s="1"/>
  <c r="L9" i="33"/>
  <c r="E14" i="35"/>
  <c r="E14" i="33"/>
  <c r="U11" i="31"/>
  <c r="U13" i="31" s="1"/>
  <c r="O49" i="1" s="1"/>
  <c r="U6" i="31"/>
  <c r="S6" i="31"/>
  <c r="R6" i="31"/>
  <c r="Q6" i="31"/>
  <c r="P6" i="31"/>
  <c r="O6" i="31"/>
  <c r="N6" i="31"/>
  <c r="M6" i="31"/>
  <c r="L6" i="31"/>
  <c r="K6" i="31"/>
  <c r="J6" i="31"/>
  <c r="I6" i="31"/>
  <c r="D6" i="31"/>
  <c r="B11" i="31"/>
  <c r="A11" i="31"/>
  <c r="B10" i="31"/>
  <c r="A10" i="31"/>
  <c r="B9" i="31"/>
  <c r="A9" i="31"/>
  <c r="B8" i="31"/>
  <c r="A8" i="31"/>
  <c r="B7" i="31"/>
  <c r="A7" i="31"/>
  <c r="H24" i="2"/>
  <c r="G24" i="2"/>
  <c r="H23" i="2"/>
  <c r="G23" i="2"/>
  <c r="H21" i="2"/>
  <c r="G21" i="2"/>
  <c r="H19" i="2"/>
  <c r="H18" i="2"/>
  <c r="G19" i="2"/>
  <c r="G18" i="2"/>
  <c r="C14" i="31"/>
  <c r="F28" i="30"/>
  <c r="A28" i="30"/>
  <c r="F27" i="30"/>
  <c r="A27" i="30"/>
  <c r="F26" i="30"/>
  <c r="A26" i="30"/>
  <c r="F25" i="30"/>
  <c r="A25" i="30"/>
  <c r="F24" i="30"/>
  <c r="A24" i="30"/>
  <c r="F23" i="30"/>
  <c r="A23" i="30"/>
  <c r="T12" i="29"/>
  <c r="T13" i="29" s="1"/>
  <c r="N48" i="1" s="1"/>
  <c r="T6" i="29"/>
  <c r="S11" i="29"/>
  <c r="S6" i="29"/>
  <c r="P6" i="29"/>
  <c r="O6" i="29"/>
  <c r="N6" i="29"/>
  <c r="M6" i="29"/>
  <c r="L6" i="29"/>
  <c r="K6" i="29"/>
  <c r="J6" i="29"/>
  <c r="I6" i="29"/>
  <c r="H6" i="29"/>
  <c r="G6" i="29"/>
  <c r="F6" i="29"/>
  <c r="E6" i="29"/>
  <c r="D6" i="29"/>
  <c r="C6" i="29"/>
  <c r="B12" i="29"/>
  <c r="A12" i="29"/>
  <c r="B11" i="29"/>
  <c r="A11" i="29"/>
  <c r="B10" i="29"/>
  <c r="A10" i="29"/>
  <c r="B9" i="29"/>
  <c r="A9" i="29"/>
  <c r="B8" i="29"/>
  <c r="A8" i="29"/>
  <c r="B7" i="29"/>
  <c r="A7" i="29"/>
  <c r="F29" i="30" l="1"/>
  <c r="D14" i="31"/>
  <c r="F14" i="31"/>
  <c r="E15" i="37"/>
  <c r="C15" i="35"/>
  <c r="I14" i="44"/>
  <c r="L14" i="44"/>
  <c r="G15" i="42"/>
  <c r="D15" i="35"/>
  <c r="L15" i="40"/>
  <c r="K16" i="40"/>
  <c r="I15" i="40"/>
  <c r="G14" i="37"/>
  <c r="F15" i="37"/>
  <c r="F14" i="35"/>
  <c r="E15" i="33"/>
  <c r="F14" i="33"/>
  <c r="O9" i="29"/>
  <c r="O13" i="29" s="1"/>
  <c r="N60" i="1" s="1"/>
  <c r="H13" i="31"/>
  <c r="O62" i="1" s="1"/>
  <c r="N9" i="29"/>
  <c r="N13" i="29" s="1"/>
  <c r="N36" i="1" s="1"/>
  <c r="J9" i="29"/>
  <c r="S13" i="29"/>
  <c r="N49" i="1" s="1"/>
  <c r="E14" i="31"/>
  <c r="F23" i="2"/>
  <c r="F22" i="2"/>
  <c r="E23" i="2"/>
  <c r="E22" i="2"/>
  <c r="F21" i="2"/>
  <c r="E21" i="2"/>
  <c r="F20" i="2"/>
  <c r="E20" i="2"/>
  <c r="F19" i="2"/>
  <c r="E19" i="2"/>
  <c r="F18" i="2"/>
  <c r="E18" i="2"/>
  <c r="D25" i="2"/>
  <c r="C25" i="2"/>
  <c r="D23" i="2"/>
  <c r="C23" i="2"/>
  <c r="D21" i="2"/>
  <c r="C21" i="2"/>
  <c r="B23" i="2"/>
  <c r="A23" i="2"/>
  <c r="B21" i="2"/>
  <c r="A21" i="2"/>
  <c r="D19" i="2"/>
  <c r="C19" i="2"/>
  <c r="D18" i="2"/>
  <c r="C18" i="2"/>
  <c r="B19" i="2"/>
  <c r="A19" i="2"/>
  <c r="B18" i="2"/>
  <c r="A18" i="2"/>
  <c r="C14" i="29"/>
  <c r="D14" i="29" s="1"/>
  <c r="R11" i="27"/>
  <c r="R13" i="27" s="1"/>
  <c r="M49" i="1" s="1"/>
  <c r="R6" i="27"/>
  <c r="P10" i="27"/>
  <c r="P13" i="27" s="1"/>
  <c r="M73" i="1" s="1"/>
  <c r="P6" i="27"/>
  <c r="O6" i="27"/>
  <c r="N6" i="27"/>
  <c r="M6" i="27"/>
  <c r="L6" i="27"/>
  <c r="K6" i="27"/>
  <c r="J6" i="27"/>
  <c r="I6" i="27"/>
  <c r="H6" i="27"/>
  <c r="G14" i="31" l="1"/>
  <c r="G15" i="31" s="1"/>
  <c r="F15" i="31"/>
  <c r="D7" i="29"/>
  <c r="D13" i="29" s="1"/>
  <c r="N14" i="44"/>
  <c r="M14" i="44"/>
  <c r="J14" i="44"/>
  <c r="K15" i="42"/>
  <c r="H15" i="42"/>
  <c r="N15" i="40"/>
  <c r="M15" i="40"/>
  <c r="J15" i="40"/>
  <c r="H14" i="37"/>
  <c r="C15" i="31"/>
  <c r="G14" i="35"/>
  <c r="J14" i="35"/>
  <c r="K14" i="33"/>
  <c r="G14" i="33"/>
  <c r="H14" i="33" s="1"/>
  <c r="H15" i="33" s="1"/>
  <c r="G7" i="29"/>
  <c r="G13" i="29" s="1"/>
  <c r="N33" i="1" s="1"/>
  <c r="F7" i="29"/>
  <c r="F13" i="29" s="1"/>
  <c r="N68" i="1" s="1"/>
  <c r="V68" i="1" s="1"/>
  <c r="H14" i="31"/>
  <c r="E14" i="29"/>
  <c r="G6" i="27"/>
  <c r="F6" i="27"/>
  <c r="B11" i="27"/>
  <c r="A11" i="27"/>
  <c r="B10" i="27"/>
  <c r="A10" i="27"/>
  <c r="B9" i="27"/>
  <c r="A9" i="27"/>
  <c r="E7" i="27"/>
  <c r="E13" i="27" s="1"/>
  <c r="M54" i="1" s="1"/>
  <c r="E6" i="27"/>
  <c r="B7" i="27"/>
  <c r="B8" i="27"/>
  <c r="C7" i="27"/>
  <c r="C6" i="27"/>
  <c r="A8" i="27"/>
  <c r="A7" i="27"/>
  <c r="C14" i="27"/>
  <c r="D14" i="27" s="1"/>
  <c r="D15" i="27" s="1"/>
  <c r="F27" i="26"/>
  <c r="A27" i="26"/>
  <c r="F26" i="26"/>
  <c r="A26" i="26"/>
  <c r="F24" i="26"/>
  <c r="A24" i="26"/>
  <c r="A23" i="26"/>
  <c r="R11" i="25"/>
  <c r="R13" i="25" s="1"/>
  <c r="L49" i="1" s="1"/>
  <c r="R6" i="25"/>
  <c r="Q6" i="25"/>
  <c r="P6" i="25"/>
  <c r="H6" i="25"/>
  <c r="G6" i="25"/>
  <c r="F6" i="25"/>
  <c r="E6" i="25"/>
  <c r="D6" i="25"/>
  <c r="C6" i="25"/>
  <c r="B11" i="25"/>
  <c r="A11" i="25"/>
  <c r="B10" i="25"/>
  <c r="A10" i="25"/>
  <c r="B8" i="25"/>
  <c r="A8" i="25"/>
  <c r="B7" i="25"/>
  <c r="A7" i="25"/>
  <c r="C14" i="25"/>
  <c r="D14" i="25" s="1"/>
  <c r="E14" i="25" s="1"/>
  <c r="F14" i="25" s="1"/>
  <c r="G14" i="25" s="1"/>
  <c r="H14" i="25" s="1"/>
  <c r="I14" i="25" s="1"/>
  <c r="J14" i="25" s="1"/>
  <c r="K14" i="25" s="1"/>
  <c r="L14" i="25" s="1"/>
  <c r="M14" i="25" s="1"/>
  <c r="N14" i="25" s="1"/>
  <c r="O14" i="25" s="1"/>
  <c r="P14" i="25" s="1"/>
  <c r="Q14" i="25" s="1"/>
  <c r="R14" i="25" s="1"/>
  <c r="S6" i="23"/>
  <c r="S10" i="23"/>
  <c r="K14" i="21"/>
  <c r="J44" i="1" s="1"/>
  <c r="E6" i="21"/>
  <c r="H7" i="21"/>
  <c r="I6" i="19"/>
  <c r="L7" i="2"/>
  <c r="K7" i="2"/>
  <c r="B8" i="15"/>
  <c r="A8" i="15"/>
  <c r="C6" i="15"/>
  <c r="F28" i="26" l="1"/>
  <c r="E14" i="27"/>
  <c r="E15" i="27" s="1"/>
  <c r="N69" i="1"/>
  <c r="E7" i="29"/>
  <c r="E13" i="29" s="1"/>
  <c r="N65" i="1" s="1"/>
  <c r="D15" i="29"/>
  <c r="C7" i="29"/>
  <c r="C13" i="29" s="1"/>
  <c r="N66" i="1" s="1"/>
  <c r="D7" i="19"/>
  <c r="D15" i="19" s="1"/>
  <c r="I62" i="1" s="1"/>
  <c r="O14" i="44"/>
  <c r="I15" i="42"/>
  <c r="L15" i="42"/>
  <c r="O15" i="40"/>
  <c r="L14" i="37"/>
  <c r="I14" i="37"/>
  <c r="K14" i="35"/>
  <c r="H14" i="35"/>
  <c r="G15" i="33"/>
  <c r="I14" i="33"/>
  <c r="L14" i="33"/>
  <c r="I14" i="31"/>
  <c r="H15" i="31"/>
  <c r="L14" i="31"/>
  <c r="H13" i="23"/>
  <c r="F14" i="29"/>
  <c r="C13" i="27"/>
  <c r="M50" i="1" s="1"/>
  <c r="I13" i="23"/>
  <c r="F14" i="27"/>
  <c r="G13" i="23"/>
  <c r="H15" i="19"/>
  <c r="I57" i="1" s="1"/>
  <c r="K7" i="19"/>
  <c r="J7" i="21"/>
  <c r="I15" i="19"/>
  <c r="I42" i="1" s="1"/>
  <c r="E7" i="21"/>
  <c r="C8" i="15"/>
  <c r="C13" i="15" s="1"/>
  <c r="G34" i="1" s="1"/>
  <c r="V34" i="1" s="1"/>
  <c r="S10" i="11"/>
  <c r="S14" i="11" s="1"/>
  <c r="E49" i="1" s="1"/>
  <c r="A10" i="11"/>
  <c r="S5" i="11"/>
  <c r="T5" i="7"/>
  <c r="C7" i="33"/>
  <c r="C13" i="33" s="1"/>
  <c r="P69" i="1" s="1"/>
  <c r="E15" i="29" l="1"/>
  <c r="C15" i="29"/>
  <c r="J8" i="35"/>
  <c r="J13" i="35" s="1"/>
  <c r="T9" i="7"/>
  <c r="K8" i="44"/>
  <c r="K13" i="44" s="1"/>
  <c r="U33" i="1" s="1"/>
  <c r="O10" i="44"/>
  <c r="O13" i="44" s="1"/>
  <c r="I8" i="44"/>
  <c r="I13" i="44" s="1"/>
  <c r="U44" i="1" s="1"/>
  <c r="N13" i="44"/>
  <c r="E9" i="44"/>
  <c r="J8" i="44"/>
  <c r="J13" i="44" s="1"/>
  <c r="U67" i="1" s="1"/>
  <c r="M9" i="44"/>
  <c r="M13" i="44" s="1"/>
  <c r="U36" i="1" s="1"/>
  <c r="E8" i="44"/>
  <c r="E7" i="44"/>
  <c r="L8" i="44"/>
  <c r="L13" i="44" s="1"/>
  <c r="U43" i="1" s="1"/>
  <c r="F7" i="44"/>
  <c r="P10" i="44"/>
  <c r="P13" i="44" s="1"/>
  <c r="U14" i="1" s="1"/>
  <c r="H8" i="44"/>
  <c r="H13" i="44" s="1"/>
  <c r="U9" i="1" s="1"/>
  <c r="F8" i="44"/>
  <c r="S9" i="37"/>
  <c r="H14" i="40"/>
  <c r="O10" i="40"/>
  <c r="O14" i="40" s="1"/>
  <c r="L8" i="42"/>
  <c r="L14" i="42" s="1"/>
  <c r="S9" i="42"/>
  <c r="S14" i="42" s="1"/>
  <c r="T21" i="1" s="1"/>
  <c r="T9" i="42"/>
  <c r="T14" i="42" s="1"/>
  <c r="T24" i="1" s="1"/>
  <c r="K9" i="42"/>
  <c r="N8" i="37"/>
  <c r="J10" i="40"/>
  <c r="E14" i="42"/>
  <c r="T72" i="1" s="1"/>
  <c r="N8" i="42"/>
  <c r="N14" i="42" s="1"/>
  <c r="T15" i="1" s="1"/>
  <c r="Y9" i="42"/>
  <c r="Y14" i="42" s="1"/>
  <c r="T20" i="1" s="1"/>
  <c r="V20" i="1" s="1"/>
  <c r="K8" i="37"/>
  <c r="H8" i="37"/>
  <c r="L9" i="40"/>
  <c r="L14" i="40" s="1"/>
  <c r="S28" i="1" s="1"/>
  <c r="F8" i="42"/>
  <c r="F14" i="42" s="1"/>
  <c r="T8" i="1" s="1"/>
  <c r="M8" i="42"/>
  <c r="M14" i="42" s="1"/>
  <c r="T57" i="1" s="1"/>
  <c r="U9" i="42"/>
  <c r="U14" i="42" s="1"/>
  <c r="T22" i="1" s="1"/>
  <c r="V22" i="1" s="1"/>
  <c r="Z10" i="42"/>
  <c r="Z14" i="42" s="1"/>
  <c r="T86" i="1" s="1"/>
  <c r="H8" i="42"/>
  <c r="H14" i="42" s="1"/>
  <c r="T66" i="1" s="1"/>
  <c r="P10" i="40"/>
  <c r="P14" i="40" s="1"/>
  <c r="S43" i="1" s="1"/>
  <c r="Q11" i="40"/>
  <c r="Q14" i="40" s="1"/>
  <c r="G8" i="42"/>
  <c r="G14" i="42" s="1"/>
  <c r="T63" i="1" s="1"/>
  <c r="O9" i="42"/>
  <c r="O14" i="42" s="1"/>
  <c r="T56" i="1" s="1"/>
  <c r="V9" i="42"/>
  <c r="V10" i="42"/>
  <c r="J8" i="37"/>
  <c r="J13" i="37" s="1"/>
  <c r="R9" i="1" s="1"/>
  <c r="Q9" i="37"/>
  <c r="F14" i="40"/>
  <c r="J9" i="40"/>
  <c r="R11" i="40"/>
  <c r="R14" i="40" s="1"/>
  <c r="S14" i="1" s="1"/>
  <c r="I8" i="42"/>
  <c r="I14" i="42" s="1"/>
  <c r="T65" i="1" s="1"/>
  <c r="P9" i="42"/>
  <c r="P14" i="42" s="1"/>
  <c r="T32" i="1" s="1"/>
  <c r="V32" i="1" s="1"/>
  <c r="W9" i="42"/>
  <c r="W14" i="42" s="1"/>
  <c r="T25" i="1" s="1"/>
  <c r="I14" i="40"/>
  <c r="C7" i="42"/>
  <c r="C14" i="42" s="1"/>
  <c r="T50" i="1" s="1"/>
  <c r="E14" i="40"/>
  <c r="G8" i="37"/>
  <c r="G14" i="40"/>
  <c r="S48" i="1" s="1"/>
  <c r="M14" i="40"/>
  <c r="J8" i="42"/>
  <c r="J14" i="42" s="1"/>
  <c r="T67" i="1" s="1"/>
  <c r="Q9" i="42"/>
  <c r="Q14" i="42" s="1"/>
  <c r="T60" i="1" s="1"/>
  <c r="X9" i="42"/>
  <c r="X14" i="42" s="1"/>
  <c r="T43" i="1" s="1"/>
  <c r="AB11" i="42"/>
  <c r="AB14" i="42" s="1"/>
  <c r="T75" i="1" s="1"/>
  <c r="L8" i="37"/>
  <c r="R9" i="37"/>
  <c r="R13" i="37" s="1"/>
  <c r="R53" i="1" s="1"/>
  <c r="N10" i="40"/>
  <c r="N14" i="40" s="1"/>
  <c r="S57" i="1" s="1"/>
  <c r="K8" i="42"/>
  <c r="R9" i="42"/>
  <c r="R14" i="42" s="1"/>
  <c r="T16" i="1" s="1"/>
  <c r="P14" i="44"/>
  <c r="N15" i="42"/>
  <c r="M15" i="42"/>
  <c r="J15" i="42"/>
  <c r="S15" i="40"/>
  <c r="P15" i="40"/>
  <c r="I7" i="35"/>
  <c r="E7" i="35"/>
  <c r="E13" i="35" s="1"/>
  <c r="Q60" i="1" s="1"/>
  <c r="M8" i="35"/>
  <c r="M13" i="35" s="1"/>
  <c r="Q67" i="1" s="1"/>
  <c r="P9" i="35"/>
  <c r="P13" i="35" s="1"/>
  <c r="Q87" i="1" s="1"/>
  <c r="F7" i="35"/>
  <c r="F13" i="35" s="1"/>
  <c r="Q43" i="1" s="1"/>
  <c r="N8" i="35"/>
  <c r="N13" i="35" s="1"/>
  <c r="Q65" i="1" s="1"/>
  <c r="L8" i="35"/>
  <c r="L13" i="35" s="1"/>
  <c r="Q37" i="1" s="1"/>
  <c r="V37" i="1" s="1"/>
  <c r="G7" i="35"/>
  <c r="G13" i="35" s="1"/>
  <c r="Q21" i="1" s="1"/>
  <c r="I8" i="35"/>
  <c r="H7" i="35"/>
  <c r="H13" i="35" s="1"/>
  <c r="Q14" i="1" s="1"/>
  <c r="S7" i="35"/>
  <c r="S13" i="35" s="1"/>
  <c r="Q25" i="1" s="1"/>
  <c r="O8" i="35"/>
  <c r="O13" i="35" s="1"/>
  <c r="Q15" i="1" s="1"/>
  <c r="K8" i="35"/>
  <c r="K13" i="35" s="1"/>
  <c r="Q66" i="1" s="1"/>
  <c r="I15" i="37"/>
  <c r="J14" i="37"/>
  <c r="M14" i="37"/>
  <c r="N14" i="37" s="1"/>
  <c r="D13" i="33"/>
  <c r="P15" i="1" s="1"/>
  <c r="C15" i="33"/>
  <c r="J13" i="33"/>
  <c r="P45" i="1" s="1"/>
  <c r="I13" i="33"/>
  <c r="P27" i="1" s="1"/>
  <c r="K13" i="33"/>
  <c r="P50" i="1" s="1"/>
  <c r="Q13" i="33"/>
  <c r="P25" i="1" s="1"/>
  <c r="L10" i="33"/>
  <c r="L13" i="33" s="1"/>
  <c r="P53" i="1" s="1"/>
  <c r="F7" i="33"/>
  <c r="N10" i="33"/>
  <c r="N13" i="33" s="1"/>
  <c r="P17" i="1" s="1"/>
  <c r="O10" i="33"/>
  <c r="O13" i="33" s="1"/>
  <c r="P14" i="1" s="1"/>
  <c r="I14" i="35"/>
  <c r="L14" i="35"/>
  <c r="M14" i="33"/>
  <c r="J14" i="33"/>
  <c r="M8" i="31"/>
  <c r="M13" i="31" s="1"/>
  <c r="O44" i="1" s="1"/>
  <c r="H7" i="29"/>
  <c r="P10" i="29"/>
  <c r="P13" i="29" s="1"/>
  <c r="N76" i="1" s="1"/>
  <c r="E8" i="31"/>
  <c r="E13" i="31" s="1"/>
  <c r="O15" i="1" s="1"/>
  <c r="R9" i="31"/>
  <c r="R13" i="31" s="1"/>
  <c r="O25" i="1" s="1"/>
  <c r="H8" i="29"/>
  <c r="J7" i="29"/>
  <c r="D8" i="31"/>
  <c r="S10" i="31"/>
  <c r="S13" i="31" s="1"/>
  <c r="O18" i="1" s="1"/>
  <c r="K8" i="29"/>
  <c r="K13" i="29" s="1"/>
  <c r="N3" i="1" s="1"/>
  <c r="V3" i="1" s="1"/>
  <c r="Q9" i="31"/>
  <c r="Q13" i="31" s="1"/>
  <c r="O43" i="1" s="1"/>
  <c r="N8" i="31"/>
  <c r="N13" i="31" s="1"/>
  <c r="O19" i="1" s="1"/>
  <c r="L8" i="29"/>
  <c r="L13" i="29" s="1"/>
  <c r="N44" i="1" s="1"/>
  <c r="I8" i="31"/>
  <c r="I13" i="31" s="1"/>
  <c r="O6" i="1" s="1"/>
  <c r="O9" i="31"/>
  <c r="O13" i="31" s="1"/>
  <c r="O46" i="1" s="1"/>
  <c r="T13" i="31"/>
  <c r="O14" i="1" s="1"/>
  <c r="I7" i="29"/>
  <c r="I13" i="29" s="1"/>
  <c r="N62" i="1" s="1"/>
  <c r="D9" i="31"/>
  <c r="M8" i="29"/>
  <c r="M13" i="29" s="1"/>
  <c r="N61" i="1" s="1"/>
  <c r="V61" i="1" s="1"/>
  <c r="K8" i="31"/>
  <c r="K13" i="31" s="1"/>
  <c r="O67" i="1" s="1"/>
  <c r="P9" i="31"/>
  <c r="P13" i="31" s="1"/>
  <c r="J8" i="31"/>
  <c r="J13" i="31" s="1"/>
  <c r="O66" i="1" s="1"/>
  <c r="J8" i="29"/>
  <c r="L8" i="31"/>
  <c r="L13" i="31" s="1"/>
  <c r="O65" i="1" s="1"/>
  <c r="J14" i="31"/>
  <c r="M14" i="31"/>
  <c r="M9" i="27"/>
  <c r="M13" i="27" s="1"/>
  <c r="M16" i="1" s="1"/>
  <c r="H13" i="27"/>
  <c r="M31" i="1" s="1"/>
  <c r="V31" i="1" s="1"/>
  <c r="N9" i="27"/>
  <c r="N13" i="27" s="1"/>
  <c r="M53" i="1" s="1"/>
  <c r="I13" i="27"/>
  <c r="M42" i="1" s="1"/>
  <c r="O9" i="27"/>
  <c r="O13" i="27" s="1"/>
  <c r="M14" i="1" s="1"/>
  <c r="K13" i="27"/>
  <c r="M65" i="1" s="1"/>
  <c r="G13" i="27"/>
  <c r="M66" i="1" s="1"/>
  <c r="J13" i="27"/>
  <c r="M67" i="1" s="1"/>
  <c r="L13" i="27"/>
  <c r="M15" i="1" s="1"/>
  <c r="C15" i="27"/>
  <c r="F15" i="29"/>
  <c r="J14" i="29"/>
  <c r="G14" i="29"/>
  <c r="F8" i="25"/>
  <c r="F13" i="25" s="1"/>
  <c r="L15" i="1" s="1"/>
  <c r="G10" i="25"/>
  <c r="G8" i="25"/>
  <c r="P10" i="25"/>
  <c r="P13" i="25" s="1"/>
  <c r="L18" i="1" s="1"/>
  <c r="E8" i="25"/>
  <c r="E13" i="25" s="1"/>
  <c r="L53" i="1" s="1"/>
  <c r="H8" i="25"/>
  <c r="H13" i="25" s="1"/>
  <c r="L60" i="1" s="1"/>
  <c r="Q10" i="25"/>
  <c r="Q13" i="25" s="1"/>
  <c r="L64" i="1" s="1"/>
  <c r="C7" i="25"/>
  <c r="C13" i="25" s="1"/>
  <c r="L50" i="1" s="1"/>
  <c r="I13" i="25"/>
  <c r="L59" i="1" s="1"/>
  <c r="N13" i="25"/>
  <c r="D8" i="25"/>
  <c r="D13" i="25" s="1"/>
  <c r="O13" i="25"/>
  <c r="L57" i="1" s="1"/>
  <c r="G14" i="27"/>
  <c r="Q13" i="37" l="1"/>
  <c r="R16" i="1" s="1"/>
  <c r="V16" i="1" s="1"/>
  <c r="N13" i="37"/>
  <c r="N15" i="37" s="1"/>
  <c r="S13" i="37"/>
  <c r="R14" i="1" s="1"/>
  <c r="G13" i="37"/>
  <c r="L13" i="37"/>
  <c r="R67" i="1" s="1"/>
  <c r="K13" i="37"/>
  <c r="H13" i="37"/>
  <c r="R15" i="1" s="1"/>
  <c r="L28" i="38"/>
  <c r="L29" i="30"/>
  <c r="L29" i="1"/>
  <c r="V29" i="1" s="1"/>
  <c r="L25" i="1"/>
  <c r="V4" i="1"/>
  <c r="O39" i="1"/>
  <c r="V81" i="1" s="1"/>
  <c r="O16" i="40"/>
  <c r="S44" i="1"/>
  <c r="J15" i="35"/>
  <c r="Q8" i="1"/>
  <c r="O15" i="44"/>
  <c r="U18" i="1"/>
  <c r="L16" i="42"/>
  <c r="T19" i="1"/>
  <c r="J16" i="42"/>
  <c r="H15" i="44"/>
  <c r="L15" i="44"/>
  <c r="J15" i="44"/>
  <c r="E13" i="44"/>
  <c r="U15" i="1" s="1"/>
  <c r="K15" i="44"/>
  <c r="N15" i="44"/>
  <c r="I16" i="42"/>
  <c r="F13" i="44"/>
  <c r="U42" i="1" s="1"/>
  <c r="M15" i="44"/>
  <c r="I15" i="44"/>
  <c r="K14" i="42"/>
  <c r="V14" i="42"/>
  <c r="T14" i="1" s="1"/>
  <c r="J14" i="40"/>
  <c r="S15" i="1" s="1"/>
  <c r="M16" i="42"/>
  <c r="I16" i="40"/>
  <c r="H16" i="42"/>
  <c r="F16" i="42"/>
  <c r="E16" i="40"/>
  <c r="G16" i="42"/>
  <c r="L16" i="40"/>
  <c r="H16" i="40"/>
  <c r="M16" i="40"/>
  <c r="E16" i="42"/>
  <c r="N16" i="40"/>
  <c r="G16" i="40"/>
  <c r="C16" i="42"/>
  <c r="F16" i="40"/>
  <c r="Q14" i="44"/>
  <c r="P15" i="44"/>
  <c r="N16" i="42"/>
  <c r="O15" i="42"/>
  <c r="K15" i="35"/>
  <c r="P16" i="40"/>
  <c r="Q15" i="40"/>
  <c r="T15" i="40"/>
  <c r="S16" i="40"/>
  <c r="H15" i="35"/>
  <c r="E15" i="35"/>
  <c r="F15" i="35"/>
  <c r="G15" i="35"/>
  <c r="I13" i="35"/>
  <c r="Q42" i="1" s="1"/>
  <c r="L15" i="33"/>
  <c r="M15" i="37"/>
  <c r="O14" i="37"/>
  <c r="J15" i="37"/>
  <c r="K14" i="37"/>
  <c r="I15" i="33"/>
  <c r="J15" i="33"/>
  <c r="F13" i="33"/>
  <c r="P42" i="1" s="1"/>
  <c r="K15" i="33"/>
  <c r="D15" i="33"/>
  <c r="M14" i="35"/>
  <c r="N14" i="35" s="1"/>
  <c r="L15" i="35"/>
  <c r="M15" i="33"/>
  <c r="N14" i="33"/>
  <c r="J13" i="29"/>
  <c r="N15" i="1" s="1"/>
  <c r="D13" i="31"/>
  <c r="O42" i="1" s="1"/>
  <c r="L15" i="31"/>
  <c r="E15" i="31"/>
  <c r="I15" i="31"/>
  <c r="H13" i="29"/>
  <c r="N42" i="1" s="1"/>
  <c r="N14" i="31"/>
  <c r="M15" i="31"/>
  <c r="J15" i="31"/>
  <c r="K14" i="31"/>
  <c r="K15" i="31" s="1"/>
  <c r="F13" i="27"/>
  <c r="M8" i="1" s="1"/>
  <c r="D15" i="25"/>
  <c r="G13" i="25"/>
  <c r="L14" i="1" s="1"/>
  <c r="H14" i="29"/>
  <c r="G15" i="29"/>
  <c r="K14" i="29"/>
  <c r="C15" i="25"/>
  <c r="K14" i="27"/>
  <c r="H14" i="27"/>
  <c r="G15" i="27"/>
  <c r="E15" i="25"/>
  <c r="M15" i="25"/>
  <c r="J15" i="25"/>
  <c r="C14" i="23"/>
  <c r="D14" i="23" s="1"/>
  <c r="E14" i="23" s="1"/>
  <c r="W13" i="23"/>
  <c r="A12" i="23"/>
  <c r="V11" i="23"/>
  <c r="V13" i="23" s="1"/>
  <c r="K49" i="1" s="1"/>
  <c r="A11" i="23"/>
  <c r="T13" i="23"/>
  <c r="A10" i="23"/>
  <c r="A9" i="23"/>
  <c r="A8" i="23"/>
  <c r="A7" i="23"/>
  <c r="V6" i="23"/>
  <c r="R6" i="23"/>
  <c r="P6" i="23"/>
  <c r="O6" i="23"/>
  <c r="N6" i="23"/>
  <c r="F6" i="23"/>
  <c r="D6" i="23"/>
  <c r="C6" i="23"/>
  <c r="A25" i="22"/>
  <c r="F24" i="22"/>
  <c r="A24" i="22"/>
  <c r="F23" i="22"/>
  <c r="A23" i="22"/>
  <c r="F21" i="22"/>
  <c r="A21" i="22"/>
  <c r="C15" i="21"/>
  <c r="D15" i="21" s="1"/>
  <c r="E15" i="21" s="1"/>
  <c r="F15" i="21" s="1"/>
  <c r="R14" i="21"/>
  <c r="I33" i="1" s="1"/>
  <c r="Q11" i="21"/>
  <c r="Q14" i="21" s="1"/>
  <c r="J49" i="1" s="1"/>
  <c r="A11" i="21"/>
  <c r="A10" i="21"/>
  <c r="A9" i="21"/>
  <c r="A7" i="21"/>
  <c r="Q6" i="21"/>
  <c r="O6" i="21"/>
  <c r="N6" i="21"/>
  <c r="M6" i="21"/>
  <c r="L6" i="21"/>
  <c r="C6" i="21"/>
  <c r="C16" i="19"/>
  <c r="D16" i="19" s="1"/>
  <c r="U12" i="19"/>
  <c r="U15" i="19" s="1"/>
  <c r="I49" i="1" s="1"/>
  <c r="A12" i="19"/>
  <c r="T11" i="19"/>
  <c r="A11" i="19"/>
  <c r="A10" i="19"/>
  <c r="A9" i="19"/>
  <c r="A8" i="19"/>
  <c r="A7" i="19"/>
  <c r="U6" i="19"/>
  <c r="T6" i="19"/>
  <c r="S6" i="19"/>
  <c r="R6" i="19"/>
  <c r="Q6" i="19"/>
  <c r="O6" i="19"/>
  <c r="E6" i="19"/>
  <c r="C6" i="19"/>
  <c r="F26" i="18"/>
  <c r="A26" i="18"/>
  <c r="F25" i="18"/>
  <c r="A25" i="18"/>
  <c r="F24" i="18"/>
  <c r="A24" i="18"/>
  <c r="F23" i="18"/>
  <c r="A23" i="18"/>
  <c r="F22" i="18"/>
  <c r="A22" i="18"/>
  <c r="C15" i="17"/>
  <c r="P11" i="17"/>
  <c r="P14" i="17" s="1"/>
  <c r="H49" i="1" s="1"/>
  <c r="A11" i="17"/>
  <c r="O10" i="17"/>
  <c r="O14" i="17" s="1"/>
  <c r="H48" i="1" s="1"/>
  <c r="A10" i="17"/>
  <c r="A9" i="17"/>
  <c r="A8" i="17"/>
  <c r="A7" i="17"/>
  <c r="Q6" i="17"/>
  <c r="P6" i="17"/>
  <c r="O6" i="17"/>
  <c r="N6" i="17"/>
  <c r="M6" i="17"/>
  <c r="L6" i="17"/>
  <c r="K6" i="17"/>
  <c r="J6" i="17"/>
  <c r="H6" i="17"/>
  <c r="G6" i="17"/>
  <c r="F6" i="17"/>
  <c r="E6" i="17"/>
  <c r="D6" i="17"/>
  <c r="C6" i="17"/>
  <c r="C14" i="15"/>
  <c r="C15" i="15" s="1"/>
  <c r="O12" i="15"/>
  <c r="O13" i="15" s="1"/>
  <c r="A12" i="15"/>
  <c r="A11" i="15"/>
  <c r="M13" i="15"/>
  <c r="G14" i="1" s="1"/>
  <c r="A9" i="15"/>
  <c r="O6" i="15"/>
  <c r="N6" i="15"/>
  <c r="L6" i="15"/>
  <c r="K6" i="15"/>
  <c r="J6" i="15"/>
  <c r="I6" i="15"/>
  <c r="H6" i="15"/>
  <c r="G6" i="15"/>
  <c r="F28" i="14"/>
  <c r="A28" i="14"/>
  <c r="F27" i="14"/>
  <c r="A27" i="14"/>
  <c r="F26" i="14"/>
  <c r="A26" i="14"/>
  <c r="F25" i="14"/>
  <c r="A25" i="14"/>
  <c r="A24" i="14"/>
  <c r="C12" i="13"/>
  <c r="D12" i="13" s="1"/>
  <c r="E12" i="13" s="1"/>
  <c r="F12" i="13" s="1"/>
  <c r="G12" i="13" s="1"/>
  <c r="H12" i="13" s="1"/>
  <c r="I12" i="13" s="1"/>
  <c r="L10" i="13"/>
  <c r="L11" i="13" s="1"/>
  <c r="F49" i="1" s="1"/>
  <c r="A10" i="13"/>
  <c r="K9" i="13"/>
  <c r="K11" i="13" s="1"/>
  <c r="F76" i="1" s="1"/>
  <c r="A9" i="13"/>
  <c r="A8" i="13"/>
  <c r="A7" i="13"/>
  <c r="A6" i="13"/>
  <c r="M5" i="13"/>
  <c r="L5" i="13"/>
  <c r="K5" i="13"/>
  <c r="J5" i="13"/>
  <c r="I5" i="13"/>
  <c r="H5" i="13"/>
  <c r="G5" i="13"/>
  <c r="F5" i="13"/>
  <c r="E5" i="13"/>
  <c r="D5" i="13"/>
  <c r="C15" i="11"/>
  <c r="D15" i="11" s="1"/>
  <c r="T11" i="11"/>
  <c r="T14" i="11" s="1"/>
  <c r="E48" i="1" s="1"/>
  <c r="A11" i="11"/>
  <c r="A9" i="11"/>
  <c r="A8" i="11"/>
  <c r="A7" i="11"/>
  <c r="A6" i="11"/>
  <c r="A31" i="10" s="1"/>
  <c r="T5" i="11"/>
  <c r="P5" i="11"/>
  <c r="N5" i="11"/>
  <c r="M5" i="11"/>
  <c r="L5" i="11"/>
  <c r="K5" i="11"/>
  <c r="H5" i="11"/>
  <c r="G5" i="11"/>
  <c r="E5" i="11"/>
  <c r="F24" i="10"/>
  <c r="A24" i="10"/>
  <c r="F23" i="10"/>
  <c r="A23" i="10"/>
  <c r="F22" i="10"/>
  <c r="A22" i="10"/>
  <c r="F21" i="10"/>
  <c r="A21" i="10"/>
  <c r="A20" i="10"/>
  <c r="C12" i="9"/>
  <c r="X10" i="9"/>
  <c r="A10" i="9"/>
  <c r="A9" i="9"/>
  <c r="A8" i="9"/>
  <c r="A7" i="9"/>
  <c r="A6" i="9"/>
  <c r="Y5" i="9"/>
  <c r="X5" i="9"/>
  <c r="W5" i="9"/>
  <c r="V5" i="9"/>
  <c r="U5" i="9"/>
  <c r="T5" i="9"/>
  <c r="S5" i="9"/>
  <c r="R5" i="9"/>
  <c r="Q5" i="9"/>
  <c r="P5" i="9"/>
  <c r="O5" i="9"/>
  <c r="N5" i="9"/>
  <c r="M5" i="9"/>
  <c r="L5" i="9"/>
  <c r="K5" i="9"/>
  <c r="J5" i="9"/>
  <c r="I5" i="9"/>
  <c r="H5" i="9"/>
  <c r="G5" i="9"/>
  <c r="F5" i="9"/>
  <c r="E5" i="9"/>
  <c r="D5" i="9"/>
  <c r="C5" i="9"/>
  <c r="C14" i="7"/>
  <c r="T13" i="7"/>
  <c r="C47" i="1" s="1"/>
  <c r="W11" i="7"/>
  <c r="W13" i="7" s="1"/>
  <c r="C48" i="1" s="1"/>
  <c r="A11" i="7"/>
  <c r="V10" i="7"/>
  <c r="V13" i="7" s="1"/>
  <c r="C49" i="1" s="1"/>
  <c r="A10" i="7"/>
  <c r="A9" i="7"/>
  <c r="A8" i="7"/>
  <c r="A7" i="7"/>
  <c r="A6" i="7"/>
  <c r="W5" i="7"/>
  <c r="V5" i="7"/>
  <c r="U5" i="7"/>
  <c r="S5" i="7"/>
  <c r="R5" i="7"/>
  <c r="Q5" i="7"/>
  <c r="P5" i="7"/>
  <c r="O5" i="7"/>
  <c r="N5" i="7"/>
  <c r="I5" i="7"/>
  <c r="H5" i="7"/>
  <c r="G5" i="7"/>
  <c r="F5" i="7"/>
  <c r="C5" i="7"/>
  <c r="F25" i="6"/>
  <c r="A25" i="6"/>
  <c r="F24" i="6"/>
  <c r="A24" i="6"/>
  <c r="F23" i="6"/>
  <c r="A23" i="6"/>
  <c r="A22" i="6"/>
  <c r="T13" i="5"/>
  <c r="S11" i="5"/>
  <c r="S13" i="5" s="1"/>
  <c r="B49" i="1" s="1"/>
  <c r="A11" i="5"/>
  <c r="A8" i="5"/>
  <c r="A7" i="5"/>
  <c r="S6" i="5"/>
  <c r="R6" i="5"/>
  <c r="Q6" i="5"/>
  <c r="I6" i="5"/>
  <c r="H6" i="5"/>
  <c r="G6" i="5"/>
  <c r="F6" i="5"/>
  <c r="E6" i="5"/>
  <c r="E9" i="23"/>
  <c r="Q13" i="23"/>
  <c r="P9" i="23"/>
  <c r="P13" i="23" s="1"/>
  <c r="K28" i="1" s="1"/>
  <c r="F8" i="23"/>
  <c r="F13" i="23" s="1"/>
  <c r="K42" i="1" s="1"/>
  <c r="C7" i="23"/>
  <c r="C13" i="23" s="1"/>
  <c r="K33" i="1" s="1"/>
  <c r="O10" i="21"/>
  <c r="O14" i="21" s="1"/>
  <c r="J14" i="1" s="1"/>
  <c r="V13" i="1" s="1"/>
  <c r="N10" i="21"/>
  <c r="N14" i="21" s="1"/>
  <c r="J18" i="1" s="1"/>
  <c r="M9" i="21"/>
  <c r="M14" i="21" s="1"/>
  <c r="J53" i="1" s="1"/>
  <c r="H9" i="21"/>
  <c r="L9" i="21"/>
  <c r="L14" i="21" s="1"/>
  <c r="J66" i="1" s="1"/>
  <c r="E14" i="21"/>
  <c r="J62" i="1" s="1"/>
  <c r="G15" i="19"/>
  <c r="L8" i="17"/>
  <c r="L14" i="17" s="1"/>
  <c r="H64" i="1" s="1"/>
  <c r="M8" i="17"/>
  <c r="J8" i="17"/>
  <c r="J14" i="17" s="1"/>
  <c r="H18" i="1" s="1"/>
  <c r="F13" i="15"/>
  <c r="G47" i="1" s="1"/>
  <c r="N11" i="15"/>
  <c r="N13" i="15" s="1"/>
  <c r="G76" i="1" s="1"/>
  <c r="H9" i="15"/>
  <c r="H13" i="15" s="1"/>
  <c r="G9" i="15"/>
  <c r="G13" i="15" s="1"/>
  <c r="J8" i="13"/>
  <c r="J11" i="13" s="1"/>
  <c r="F14" i="1" s="1"/>
  <c r="G8" i="13"/>
  <c r="I8" i="13"/>
  <c r="I11" i="13" s="1"/>
  <c r="F16" i="1" s="1"/>
  <c r="F7" i="13"/>
  <c r="F11" i="13" s="1"/>
  <c r="F15" i="1" s="1"/>
  <c r="N9" i="9"/>
  <c r="K8" i="9"/>
  <c r="Q8" i="9"/>
  <c r="Q11" i="9" s="1"/>
  <c r="D17" i="1" s="1"/>
  <c r="P13" i="7"/>
  <c r="C43" i="1" s="1"/>
  <c r="O13" i="7"/>
  <c r="C57" i="1" s="1"/>
  <c r="N13" i="7"/>
  <c r="C44" i="1" s="1"/>
  <c r="G6" i="7"/>
  <c r="G13" i="7" s="1"/>
  <c r="C62" i="1" s="1"/>
  <c r="F6" i="7"/>
  <c r="I10" i="5"/>
  <c r="R10" i="5"/>
  <c r="R13" i="5" s="1"/>
  <c r="C8" i="5"/>
  <c r="I8" i="5"/>
  <c r="H8" i="5"/>
  <c r="H13" i="5" s="1"/>
  <c r="B15" i="1" s="1"/>
  <c r="G8" i="5"/>
  <c r="G13" i="5" s="1"/>
  <c r="B53" i="1" s="1"/>
  <c r="V53" i="1" s="1"/>
  <c r="F8" i="5"/>
  <c r="F13" i="5" s="1"/>
  <c r="J13" i="2"/>
  <c r="I13" i="2"/>
  <c r="N12" i="2"/>
  <c r="M12" i="2"/>
  <c r="F12" i="2"/>
  <c r="E12" i="2"/>
  <c r="T11" i="2"/>
  <c r="S11" i="2"/>
  <c r="P11" i="2"/>
  <c r="O11" i="2"/>
  <c r="N11" i="2"/>
  <c r="M11" i="2"/>
  <c r="L11" i="2"/>
  <c r="K11" i="2"/>
  <c r="D11" i="2"/>
  <c r="C11" i="2"/>
  <c r="T10" i="2"/>
  <c r="S10" i="2"/>
  <c r="R10" i="2"/>
  <c r="Q10" i="2"/>
  <c r="P10" i="2"/>
  <c r="O10" i="2"/>
  <c r="N10" i="2"/>
  <c r="M10" i="2"/>
  <c r="J10" i="2"/>
  <c r="I10" i="2"/>
  <c r="H10" i="2"/>
  <c r="G10" i="2"/>
  <c r="F10" i="2"/>
  <c r="E10" i="2"/>
  <c r="D10" i="2"/>
  <c r="C10" i="2"/>
  <c r="B10" i="2"/>
  <c r="A10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T8" i="2"/>
  <c r="S8" i="2"/>
  <c r="R8" i="2"/>
  <c r="Q8" i="2"/>
  <c r="P8" i="2"/>
  <c r="O8" i="2"/>
  <c r="H8" i="2"/>
  <c r="G8" i="2"/>
  <c r="D8" i="2"/>
  <c r="C8" i="2"/>
  <c r="T7" i="2"/>
  <c r="S7" i="2"/>
  <c r="P7" i="2"/>
  <c r="O7" i="2"/>
  <c r="N7" i="2"/>
  <c r="M7" i="2"/>
  <c r="L8" i="2"/>
  <c r="K8" i="2"/>
  <c r="J7" i="2"/>
  <c r="I7" i="2"/>
  <c r="H7" i="2"/>
  <c r="G7" i="2"/>
  <c r="F7" i="2"/>
  <c r="E7" i="2"/>
  <c r="D7" i="2"/>
  <c r="C7" i="2"/>
  <c r="B7" i="2"/>
  <c r="A7" i="2"/>
  <c r="T6" i="2"/>
  <c r="S6" i="2"/>
  <c r="R6" i="2"/>
  <c r="Q6" i="2"/>
  <c r="P6" i="2"/>
  <c r="O6" i="2"/>
  <c r="J6" i="2"/>
  <c r="I6" i="2"/>
  <c r="H6" i="2"/>
  <c r="G6" i="2"/>
  <c r="F6" i="2"/>
  <c r="E6" i="2"/>
  <c r="D6" i="2"/>
  <c r="C6" i="2"/>
  <c r="B6" i="2"/>
  <c r="A6" i="2"/>
  <c r="W4" i="1"/>
  <c r="L15" i="37" l="1"/>
  <c r="H15" i="37"/>
  <c r="K15" i="37"/>
  <c r="G15" i="37"/>
  <c r="R30" i="1"/>
  <c r="R42" i="1"/>
  <c r="R65" i="1"/>
  <c r="L29" i="34"/>
  <c r="F27" i="22"/>
  <c r="L40" i="30"/>
  <c r="L41" i="38"/>
  <c r="L29" i="43"/>
  <c r="L40" i="43"/>
  <c r="L28" i="26"/>
  <c r="F25" i="10"/>
  <c r="V33" i="1"/>
  <c r="F27" i="6"/>
  <c r="L40" i="34"/>
  <c r="L39" i="26"/>
  <c r="B64" i="1"/>
  <c r="V64" i="1" s="1"/>
  <c r="B74" i="1"/>
  <c r="V74" i="1" s="1"/>
  <c r="B27" i="1"/>
  <c r="V27" i="1" s="1"/>
  <c r="V62" i="1"/>
  <c r="F27" i="18"/>
  <c r="F29" i="14"/>
  <c r="E14" i="7"/>
  <c r="F14" i="7" s="1"/>
  <c r="D14" i="7"/>
  <c r="D15" i="7" s="1"/>
  <c r="F16" i="19"/>
  <c r="F17" i="19" s="1"/>
  <c r="D17" i="19"/>
  <c r="K16" i="42"/>
  <c r="T42" i="1"/>
  <c r="G49" i="1"/>
  <c r="G15" i="1"/>
  <c r="G42" i="1"/>
  <c r="J15" i="19"/>
  <c r="I43" i="1" s="1"/>
  <c r="L15" i="19"/>
  <c r="U9" i="7"/>
  <c r="U13" i="7" s="1"/>
  <c r="D7" i="11"/>
  <c r="Q14" i="11"/>
  <c r="E87" i="1" s="1"/>
  <c r="V87" i="1" s="1"/>
  <c r="F13" i="13"/>
  <c r="Q10" i="19"/>
  <c r="Q15" i="19" s="1"/>
  <c r="I17" i="1" s="1"/>
  <c r="V17" i="1" s="1"/>
  <c r="R11" i="9"/>
  <c r="E7" i="11"/>
  <c r="R14" i="11"/>
  <c r="G7" i="13"/>
  <c r="G11" i="13" s="1"/>
  <c r="R10" i="19"/>
  <c r="S10" i="19"/>
  <c r="T15" i="19"/>
  <c r="I48" i="1" s="1"/>
  <c r="H7" i="11"/>
  <c r="H14" i="11" s="1"/>
  <c r="E67" i="1" s="1"/>
  <c r="K7" i="11"/>
  <c r="K14" i="11" s="1"/>
  <c r="E57" i="1" s="1"/>
  <c r="O14" i="11"/>
  <c r="X11" i="9"/>
  <c r="S9" i="7"/>
  <c r="S13" i="7" s="1"/>
  <c r="C86" i="1" s="1"/>
  <c r="V86" i="1" s="1"/>
  <c r="L7" i="11"/>
  <c r="L14" i="11" s="1"/>
  <c r="P9" i="11"/>
  <c r="P14" i="11" s="1"/>
  <c r="M7" i="13"/>
  <c r="M11" i="13" s="1"/>
  <c r="O8" i="23"/>
  <c r="O13" i="23" s="1"/>
  <c r="K57" i="1" s="1"/>
  <c r="X4" i="1"/>
  <c r="X3" i="1"/>
  <c r="D15" i="31"/>
  <c r="J16" i="40"/>
  <c r="D13" i="5"/>
  <c r="F15" i="44"/>
  <c r="E15" i="44"/>
  <c r="Q15" i="44"/>
  <c r="R14" i="44"/>
  <c r="R15" i="44" s="1"/>
  <c r="S15" i="42"/>
  <c r="W15" i="42" s="1"/>
  <c r="W16" i="42" s="1"/>
  <c r="O16" i="42"/>
  <c r="P15" i="42"/>
  <c r="T15" i="42" s="1"/>
  <c r="I15" i="35"/>
  <c r="T16" i="40"/>
  <c r="U15" i="40"/>
  <c r="U16" i="40" s="1"/>
  <c r="Q16" i="40"/>
  <c r="R15" i="40"/>
  <c r="R16" i="40" s="1"/>
  <c r="P14" i="37"/>
  <c r="O15" i="37"/>
  <c r="O14" i="35"/>
  <c r="N15" i="35"/>
  <c r="J15" i="29"/>
  <c r="F15" i="33"/>
  <c r="Q14" i="35"/>
  <c r="Q15" i="35" s="1"/>
  <c r="M15" i="35"/>
  <c r="N15" i="33"/>
  <c r="O14" i="33"/>
  <c r="O14" i="31"/>
  <c r="N15" i="31"/>
  <c r="F15" i="27"/>
  <c r="L14" i="29"/>
  <c r="K15" i="29"/>
  <c r="I14" i="29"/>
  <c r="I15" i="29" s="1"/>
  <c r="H15" i="29"/>
  <c r="I14" i="27"/>
  <c r="H15" i="27"/>
  <c r="L14" i="27"/>
  <c r="K15" i="27"/>
  <c r="F15" i="25"/>
  <c r="K15" i="25"/>
  <c r="I15" i="25"/>
  <c r="G14" i="21"/>
  <c r="J67" i="1" s="1"/>
  <c r="I14" i="21"/>
  <c r="J65" i="1" s="1"/>
  <c r="I13" i="5"/>
  <c r="B14" i="1" s="1"/>
  <c r="F14" i="21"/>
  <c r="J12" i="1" s="1"/>
  <c r="V12" i="1" s="1"/>
  <c r="E8" i="7"/>
  <c r="Q10" i="5"/>
  <c r="Q13" i="5" s="1"/>
  <c r="B18" i="1" s="1"/>
  <c r="T9" i="9"/>
  <c r="T11" i="9" s="1"/>
  <c r="C6" i="7"/>
  <c r="J13" i="7"/>
  <c r="Y9" i="9"/>
  <c r="Y11" i="9" s="1"/>
  <c r="D8" i="11"/>
  <c r="C11" i="13"/>
  <c r="L9" i="15"/>
  <c r="L13" i="15" s="1"/>
  <c r="H7" i="17"/>
  <c r="H14" i="17" s="1"/>
  <c r="C14" i="21"/>
  <c r="J60" i="1" s="1"/>
  <c r="O13" i="5"/>
  <c r="B45" i="1" s="1"/>
  <c r="V45" i="1" s="1"/>
  <c r="J7" i="9"/>
  <c r="J11" i="9" s="1"/>
  <c r="I14" i="17"/>
  <c r="Q9" i="17"/>
  <c r="Q14" i="17" s="1"/>
  <c r="H25" i="1" s="1"/>
  <c r="M13" i="7"/>
  <c r="E7" i="9"/>
  <c r="E11" i="9" s="1"/>
  <c r="M7" i="9"/>
  <c r="M11" i="9" s="1"/>
  <c r="C14" i="11"/>
  <c r="E66" i="1" s="1"/>
  <c r="I9" i="15"/>
  <c r="I13" i="15" s="1"/>
  <c r="G5" i="1" s="1"/>
  <c r="V5" i="1" s="1"/>
  <c r="D7" i="17"/>
  <c r="K9" i="19"/>
  <c r="K15" i="19" s="1"/>
  <c r="I15" i="1" s="1"/>
  <c r="N13" i="23"/>
  <c r="K43" i="1" s="1"/>
  <c r="W5" i="1"/>
  <c r="E7" i="5"/>
  <c r="E13" i="5" s="1"/>
  <c r="B50" i="1" s="1"/>
  <c r="P13" i="5"/>
  <c r="N7" i="9"/>
  <c r="N11" i="9" s="1"/>
  <c r="W9" i="9"/>
  <c r="W11" i="9" s="1"/>
  <c r="G7" i="11"/>
  <c r="G14" i="11" s="1"/>
  <c r="E6" i="1" s="1"/>
  <c r="V6" i="1" s="1"/>
  <c r="D6" i="13"/>
  <c r="D11" i="13" s="1"/>
  <c r="F39" i="1" s="1"/>
  <c r="V39" i="1" s="1"/>
  <c r="J9" i="15"/>
  <c r="J13" i="15" s="1"/>
  <c r="J14" i="21"/>
  <c r="J42" i="1" s="1"/>
  <c r="J13" i="23"/>
  <c r="U13" i="23"/>
  <c r="K13" i="7"/>
  <c r="I7" i="9"/>
  <c r="I11" i="9" s="1"/>
  <c r="L13" i="7"/>
  <c r="R8" i="7"/>
  <c r="R13" i="7" s="1"/>
  <c r="C60" i="1" s="1"/>
  <c r="D6" i="9"/>
  <c r="D11" i="9" s="1"/>
  <c r="G7" i="9"/>
  <c r="G11" i="9" s="1"/>
  <c r="K7" i="9"/>
  <c r="K11" i="9" s="1"/>
  <c r="O7" i="9"/>
  <c r="O11" i="9" s="1"/>
  <c r="S9" i="9"/>
  <c r="S11" i="9" s="1"/>
  <c r="E6" i="11"/>
  <c r="M8" i="11"/>
  <c r="M14" i="11" s="1"/>
  <c r="E60" i="1" s="1"/>
  <c r="E6" i="13"/>
  <c r="E11" i="13" s="1"/>
  <c r="F50" i="1" s="1"/>
  <c r="F7" i="17"/>
  <c r="F14" i="17" s="1"/>
  <c r="N9" i="17"/>
  <c r="N14" i="17" s="1"/>
  <c r="P15" i="19"/>
  <c r="K13" i="23"/>
  <c r="E13" i="23"/>
  <c r="R10" i="23"/>
  <c r="R13" i="23" s="1"/>
  <c r="K76" i="1" s="1"/>
  <c r="V76" i="1" s="1"/>
  <c r="E14" i="5"/>
  <c r="G14" i="7"/>
  <c r="F13" i="7"/>
  <c r="H8" i="7"/>
  <c r="H13" i="7" s="1"/>
  <c r="C28" i="1" s="1"/>
  <c r="P7" i="9"/>
  <c r="P11" i="9" s="1"/>
  <c r="U9" i="9"/>
  <c r="U11" i="9" s="1"/>
  <c r="M9" i="17"/>
  <c r="M14" i="17" s="1"/>
  <c r="S13" i="23"/>
  <c r="K47" i="1" s="1"/>
  <c r="V47" i="1" s="1"/>
  <c r="Q8" i="7"/>
  <c r="F7" i="9"/>
  <c r="F11" i="9" s="1"/>
  <c r="V9" i="9"/>
  <c r="V11" i="9" s="1"/>
  <c r="E7" i="17"/>
  <c r="E14" i="17" s="1"/>
  <c r="E8" i="19"/>
  <c r="E15" i="19" s="1"/>
  <c r="I11" i="1" s="1"/>
  <c r="V11" i="1" s="1"/>
  <c r="M13" i="23"/>
  <c r="J13" i="5"/>
  <c r="B59" i="1" s="1"/>
  <c r="V59" i="1" s="1"/>
  <c r="I13" i="7"/>
  <c r="C10" i="1" s="1"/>
  <c r="X13" i="7"/>
  <c r="H7" i="9"/>
  <c r="H11" i="9" s="1"/>
  <c r="L7" i="9"/>
  <c r="L11" i="9" s="1"/>
  <c r="F14" i="11"/>
  <c r="E63" i="1" s="1"/>
  <c r="N8" i="11"/>
  <c r="N14" i="11" s="1"/>
  <c r="E36" i="1" s="1"/>
  <c r="H7" i="13"/>
  <c r="H11" i="13" s="1"/>
  <c r="F42" i="1" s="1"/>
  <c r="K9" i="15"/>
  <c r="K13" i="15" s="1"/>
  <c r="C7" i="17"/>
  <c r="C14" i="17" s="1"/>
  <c r="H9" i="1" s="1"/>
  <c r="G7" i="17"/>
  <c r="G14" i="17" s="1"/>
  <c r="K9" i="17"/>
  <c r="K14" i="17" s="1"/>
  <c r="D9" i="17"/>
  <c r="C7" i="19"/>
  <c r="O9" i="19"/>
  <c r="O15" i="19" s="1"/>
  <c r="I36" i="1" s="1"/>
  <c r="L13" i="23"/>
  <c r="K48" i="1" s="1"/>
  <c r="X13" i="23"/>
  <c r="D10" i="23"/>
  <c r="D13" i="23" s="1"/>
  <c r="C13" i="5"/>
  <c r="B60" i="1" s="1"/>
  <c r="V60" i="1" s="1"/>
  <c r="C6" i="9"/>
  <c r="C11" i="9" s="1"/>
  <c r="F14" i="23"/>
  <c r="G14" i="23" s="1"/>
  <c r="H14" i="21"/>
  <c r="J15" i="1" s="1"/>
  <c r="I13" i="13"/>
  <c r="J12" i="13"/>
  <c r="D15" i="17"/>
  <c r="D12" i="9"/>
  <c r="E15" i="11"/>
  <c r="E16" i="19"/>
  <c r="E16" i="21"/>
  <c r="D14" i="15"/>
  <c r="D15" i="15" s="1"/>
  <c r="G15" i="21"/>
  <c r="C15" i="23"/>
  <c r="E18" i="1" l="1"/>
  <c r="V18" i="1" s="1"/>
  <c r="E24" i="1"/>
  <c r="V35" i="1"/>
  <c r="V71" i="1"/>
  <c r="B25" i="1"/>
  <c r="V48" i="1"/>
  <c r="V36" i="1"/>
  <c r="K10" i="1"/>
  <c r="V10" i="1" s="1"/>
  <c r="H14" i="23"/>
  <c r="G15" i="23"/>
  <c r="X15" i="42"/>
  <c r="X16" i="42" s="1"/>
  <c r="T16" i="42"/>
  <c r="F53" i="1"/>
  <c r="D15" i="23"/>
  <c r="K14" i="1"/>
  <c r="D50" i="1"/>
  <c r="V50" i="1" s="1"/>
  <c r="D69" i="1"/>
  <c r="D42" i="1"/>
  <c r="D24" i="1"/>
  <c r="H46" i="1"/>
  <c r="V46" i="1" s="1"/>
  <c r="D66" i="1"/>
  <c r="V66" i="1" s="1"/>
  <c r="E15" i="23"/>
  <c r="K15" i="1"/>
  <c r="D65" i="1"/>
  <c r="G28" i="1"/>
  <c r="V28" i="1" s="1"/>
  <c r="H15" i="1"/>
  <c r="D63" i="1"/>
  <c r="V63" i="1" s="1"/>
  <c r="F25" i="1"/>
  <c r="D49" i="1"/>
  <c r="V49" i="1" s="1"/>
  <c r="D57" i="1"/>
  <c r="H67" i="1"/>
  <c r="Q13" i="7"/>
  <c r="F15" i="7"/>
  <c r="C42" i="1"/>
  <c r="G67" i="1"/>
  <c r="D25" i="1"/>
  <c r="H43" i="1"/>
  <c r="D60" i="1"/>
  <c r="D54" i="1"/>
  <c r="D19" i="1"/>
  <c r="V19" i="1" s="1"/>
  <c r="D44" i="1"/>
  <c r="V44" i="1" s="1"/>
  <c r="E14" i="1"/>
  <c r="D53" i="1"/>
  <c r="D67" i="1"/>
  <c r="H30" i="1"/>
  <c r="V30" i="1" s="1"/>
  <c r="H14" i="1"/>
  <c r="H65" i="1"/>
  <c r="D59" i="1"/>
  <c r="D43" i="1"/>
  <c r="C14" i="1"/>
  <c r="D14" i="1"/>
  <c r="G65" i="1"/>
  <c r="D21" i="1"/>
  <c r="V21" i="1" s="1"/>
  <c r="D15" i="1"/>
  <c r="D8" i="1"/>
  <c r="E43" i="1"/>
  <c r="C13" i="7"/>
  <c r="E14" i="11"/>
  <c r="D14" i="11"/>
  <c r="E13" i="13"/>
  <c r="S15" i="19"/>
  <c r="D13" i="13"/>
  <c r="R15" i="19"/>
  <c r="C15" i="19"/>
  <c r="I69" i="1" s="1"/>
  <c r="H13" i="13"/>
  <c r="D16" i="21"/>
  <c r="D15" i="5"/>
  <c r="P16" i="42"/>
  <c r="Q15" i="42"/>
  <c r="U15" i="42" s="1"/>
  <c r="S16" i="42"/>
  <c r="Z15" i="42"/>
  <c r="Z16" i="42" s="1"/>
  <c r="T14" i="37"/>
  <c r="Q14" i="37"/>
  <c r="P15" i="37"/>
  <c r="P14" i="35"/>
  <c r="P15" i="35" s="1"/>
  <c r="O15" i="35"/>
  <c r="R14" i="35"/>
  <c r="R15" i="35" s="1"/>
  <c r="O15" i="33"/>
  <c r="P14" i="33"/>
  <c r="R14" i="33" s="1"/>
  <c r="R15" i="33" s="1"/>
  <c r="P14" i="31"/>
  <c r="O15" i="31"/>
  <c r="M14" i="29"/>
  <c r="L15" i="29"/>
  <c r="M14" i="27"/>
  <c r="L15" i="27"/>
  <c r="I15" i="27"/>
  <c r="J14" i="27"/>
  <c r="J15" i="27" s="1"/>
  <c r="N15" i="25"/>
  <c r="G15" i="25"/>
  <c r="C16" i="17"/>
  <c r="E13" i="7"/>
  <c r="F16" i="21"/>
  <c r="G16" i="19"/>
  <c r="G17" i="19" s="1"/>
  <c r="E17" i="19"/>
  <c r="D13" i="9"/>
  <c r="E12" i="9"/>
  <c r="E15" i="17"/>
  <c r="J14" i="23"/>
  <c r="F15" i="23"/>
  <c r="W6" i="1"/>
  <c r="F15" i="11"/>
  <c r="C13" i="13"/>
  <c r="G16" i="21"/>
  <c r="H15" i="21"/>
  <c r="C13" i="9"/>
  <c r="F14" i="5"/>
  <c r="E15" i="5"/>
  <c r="C16" i="21"/>
  <c r="K12" i="13"/>
  <c r="J13" i="13"/>
  <c r="E14" i="15"/>
  <c r="E15" i="15" s="1"/>
  <c r="G13" i="13"/>
  <c r="H14" i="7"/>
  <c r="H15" i="7" s="1"/>
  <c r="I14" i="7"/>
  <c r="G15" i="7"/>
  <c r="C15" i="5"/>
  <c r="D14" i="17"/>
  <c r="C16" i="11"/>
  <c r="V9" i="1" l="1"/>
  <c r="V8" i="1"/>
  <c r="L27" i="22"/>
  <c r="L37" i="10"/>
  <c r="L25" i="10"/>
  <c r="L39" i="22"/>
  <c r="L27" i="6"/>
  <c r="L40" i="14"/>
  <c r="L39" i="6"/>
  <c r="L27" i="18"/>
  <c r="L29" i="14"/>
  <c r="L39" i="18"/>
  <c r="V25" i="1"/>
  <c r="V24" i="1"/>
  <c r="V70" i="1"/>
  <c r="C69" i="1"/>
  <c r="V69" i="1" s="1"/>
  <c r="V43" i="1"/>
  <c r="V65" i="1"/>
  <c r="V67" i="1"/>
  <c r="Y15" i="42"/>
  <c r="Y16" i="42" s="1"/>
  <c r="U16" i="42"/>
  <c r="I14" i="23"/>
  <c r="I15" i="23" s="1"/>
  <c r="H15" i="23"/>
  <c r="E15" i="7"/>
  <c r="C15" i="1"/>
  <c r="E42" i="1"/>
  <c r="I53" i="1"/>
  <c r="D16" i="11"/>
  <c r="E15" i="1"/>
  <c r="H42" i="1"/>
  <c r="I14" i="1"/>
  <c r="V14" i="1" s="1"/>
  <c r="C15" i="7"/>
  <c r="H15" i="25"/>
  <c r="L15" i="25"/>
  <c r="X5" i="1"/>
  <c r="X6" i="1"/>
  <c r="E16" i="11"/>
  <c r="C17" i="19"/>
  <c r="AA15" i="42"/>
  <c r="Q16" i="42"/>
  <c r="R15" i="42"/>
  <c r="Q15" i="37"/>
  <c r="R14" i="37"/>
  <c r="T15" i="37"/>
  <c r="U14" i="37"/>
  <c r="V14" i="37" s="1"/>
  <c r="S14" i="35"/>
  <c r="P15" i="33"/>
  <c r="Q14" i="33"/>
  <c r="Q14" i="31"/>
  <c r="P15" i="31"/>
  <c r="M15" i="29"/>
  <c r="N14" i="29"/>
  <c r="M15" i="27"/>
  <c r="N14" i="27"/>
  <c r="O15" i="25"/>
  <c r="G15" i="11"/>
  <c r="F16" i="11"/>
  <c r="E13" i="9"/>
  <c r="F12" i="9"/>
  <c r="I15" i="21"/>
  <c r="H16" i="21"/>
  <c r="K14" i="23"/>
  <c r="J15" i="23"/>
  <c r="I15" i="7"/>
  <c r="J14" i="7"/>
  <c r="L12" i="13"/>
  <c r="K13" i="13"/>
  <c r="D16" i="17"/>
  <c r="F15" i="5"/>
  <c r="G14" i="5"/>
  <c r="F14" i="15"/>
  <c r="F15" i="15" s="1"/>
  <c r="W7" i="1"/>
  <c r="W8" i="1" s="1"/>
  <c r="E16" i="17"/>
  <c r="F15" i="17"/>
  <c r="H16" i="19"/>
  <c r="I16" i="19" s="1"/>
  <c r="I17" i="19" s="1"/>
  <c r="V42" i="1" l="1"/>
  <c r="V15" i="1"/>
  <c r="AA16" i="42"/>
  <c r="AB15" i="42"/>
  <c r="R16" i="42"/>
  <c r="V15" i="42"/>
  <c r="V16" i="42" s="1"/>
  <c r="X8" i="1"/>
  <c r="W10" i="1"/>
  <c r="U15" i="37"/>
  <c r="R15" i="37"/>
  <c r="S14" i="37"/>
  <c r="S15" i="37" s="1"/>
  <c r="S15" i="35"/>
  <c r="T14" i="35"/>
  <c r="T15" i="35" s="1"/>
  <c r="Q15" i="33"/>
  <c r="S14" i="33"/>
  <c r="S15" i="33" s="1"/>
  <c r="Q15" i="31"/>
  <c r="T14" i="31"/>
  <c r="T15" i="31" s="1"/>
  <c r="R14" i="31"/>
  <c r="N15" i="29"/>
  <c r="O14" i="29"/>
  <c r="N15" i="27"/>
  <c r="O14" i="27"/>
  <c r="Q14" i="27" s="1"/>
  <c r="Q15" i="27" s="1"/>
  <c r="P15" i="25"/>
  <c r="J15" i="7"/>
  <c r="K14" i="7"/>
  <c r="K15" i="23"/>
  <c r="L14" i="23"/>
  <c r="F16" i="17"/>
  <c r="G15" i="17"/>
  <c r="G15" i="5"/>
  <c r="H14" i="5"/>
  <c r="H17" i="19"/>
  <c r="J16" i="19"/>
  <c r="G14" i="15"/>
  <c r="G15" i="15" s="1"/>
  <c r="X7" i="1"/>
  <c r="W9" i="1"/>
  <c r="H15" i="11"/>
  <c r="I15" i="11" s="1"/>
  <c r="G16" i="11"/>
  <c r="L13" i="13"/>
  <c r="M12" i="13"/>
  <c r="M13" i="13" s="1"/>
  <c r="I16" i="21"/>
  <c r="J15" i="21"/>
  <c r="K15" i="21" s="1"/>
  <c r="K16" i="21" s="1"/>
  <c r="F13" i="9"/>
  <c r="G12" i="9"/>
  <c r="W11" i="1" l="1"/>
  <c r="X9" i="1"/>
  <c r="J15" i="11"/>
  <c r="J16" i="11" s="1"/>
  <c r="I16" i="11"/>
  <c r="U14" i="31"/>
  <c r="U15" i="31" s="1"/>
  <c r="R15" i="31"/>
  <c r="AC15" i="42"/>
  <c r="AC16" i="42" s="1"/>
  <c r="AB16" i="42"/>
  <c r="X10" i="1"/>
  <c r="P14" i="29"/>
  <c r="R14" i="29" s="1"/>
  <c r="R15" i="29" s="1"/>
  <c r="Q14" i="29"/>
  <c r="Q15" i="29" s="1"/>
  <c r="S14" i="29"/>
  <c r="S15" i="29" s="1"/>
  <c r="V15" i="37"/>
  <c r="S14" i="31"/>
  <c r="S15" i="31" s="1"/>
  <c r="O15" i="29"/>
  <c r="T14" i="29"/>
  <c r="T15" i="29" s="1"/>
  <c r="O15" i="27"/>
  <c r="P14" i="27"/>
  <c r="Q15" i="25"/>
  <c r="J16" i="21"/>
  <c r="L15" i="21"/>
  <c r="H14" i="15"/>
  <c r="H15" i="15" s="1"/>
  <c r="H16" i="11"/>
  <c r="K15" i="11"/>
  <c r="H15" i="5"/>
  <c r="I14" i="5"/>
  <c r="H12" i="9"/>
  <c r="G13" i="9"/>
  <c r="L15" i="23"/>
  <c r="M14" i="23"/>
  <c r="W12" i="1"/>
  <c r="W13" i="1" s="1"/>
  <c r="J17" i="19"/>
  <c r="K16" i="19"/>
  <c r="H15" i="17"/>
  <c r="G16" i="17"/>
  <c r="L14" i="7"/>
  <c r="K15" i="7"/>
  <c r="P15" i="29" l="1"/>
  <c r="X11" i="1"/>
  <c r="R14" i="27"/>
  <c r="R15" i="27" s="1"/>
  <c r="P15" i="27"/>
  <c r="R15" i="25"/>
  <c r="L15" i="7"/>
  <c r="M14" i="7"/>
  <c r="L16" i="19"/>
  <c r="M16" i="19" s="1"/>
  <c r="K17" i="19"/>
  <c r="I15" i="5"/>
  <c r="J14" i="5"/>
  <c r="K14" i="5" s="1"/>
  <c r="X12" i="1"/>
  <c r="L15" i="11"/>
  <c r="K16" i="11"/>
  <c r="L16" i="21"/>
  <c r="M15" i="21"/>
  <c r="N14" i="23"/>
  <c r="M15" i="23"/>
  <c r="I14" i="15"/>
  <c r="I15" i="15" s="1"/>
  <c r="I15" i="17"/>
  <c r="H16" i="17"/>
  <c r="H13" i="9"/>
  <c r="I12" i="9"/>
  <c r="N16" i="19" l="1"/>
  <c r="N17" i="19" s="1"/>
  <c r="M17" i="19"/>
  <c r="L14" i="5"/>
  <c r="K15" i="5"/>
  <c r="J15" i="5"/>
  <c r="O14" i="5"/>
  <c r="M15" i="7"/>
  <c r="N14" i="7"/>
  <c r="I16" i="17"/>
  <c r="J15" i="17"/>
  <c r="O14" i="23"/>
  <c r="N15" i="23"/>
  <c r="M15" i="11"/>
  <c r="L16" i="11"/>
  <c r="J12" i="9"/>
  <c r="I13" i="9"/>
  <c r="J14" i="15"/>
  <c r="J15" i="15" s="1"/>
  <c r="N15" i="21"/>
  <c r="M16" i="21"/>
  <c r="W14" i="1"/>
  <c r="L17" i="19"/>
  <c r="O16" i="19"/>
  <c r="M14" i="5" l="1"/>
  <c r="M15" i="5" s="1"/>
  <c r="L15" i="5"/>
  <c r="N16" i="21"/>
  <c r="O15" i="21"/>
  <c r="P15" i="21" s="1"/>
  <c r="P16" i="21" s="1"/>
  <c r="N15" i="7"/>
  <c r="O14" i="7"/>
  <c r="O15" i="23"/>
  <c r="P14" i="23"/>
  <c r="X14" i="1"/>
  <c r="W15" i="1"/>
  <c r="J16" i="17"/>
  <c r="K15" i="17"/>
  <c r="P14" i="5"/>
  <c r="O15" i="5"/>
  <c r="O17" i="19"/>
  <c r="P16" i="19"/>
  <c r="J13" i="9"/>
  <c r="K12" i="9"/>
  <c r="K14" i="15"/>
  <c r="K15" i="15" s="1"/>
  <c r="M16" i="11"/>
  <c r="N15" i="11"/>
  <c r="N14" i="5" l="1"/>
  <c r="N15" i="5" s="1"/>
  <c r="N16" i="11"/>
  <c r="O15" i="11"/>
  <c r="L12" i="9"/>
  <c r="K13" i="9"/>
  <c r="X15" i="1"/>
  <c r="W16" i="1"/>
  <c r="P14" i="7"/>
  <c r="O15" i="7"/>
  <c r="P15" i="5"/>
  <c r="Q14" i="5"/>
  <c r="L14" i="15"/>
  <c r="L15" i="15" s="1"/>
  <c r="P17" i="19"/>
  <c r="Q16" i="19"/>
  <c r="M15" i="17"/>
  <c r="L15" i="17"/>
  <c r="L16" i="17" s="1"/>
  <c r="K16" i="17"/>
  <c r="P15" i="23"/>
  <c r="Q14" i="23"/>
  <c r="O16" i="21"/>
  <c r="Q15" i="21"/>
  <c r="M16" i="17" l="1"/>
  <c r="N15" i="17"/>
  <c r="P15" i="7"/>
  <c r="Q14" i="7"/>
  <c r="L13" i="9"/>
  <c r="M12" i="9"/>
  <c r="Q16" i="21"/>
  <c r="R15" i="21"/>
  <c r="R16" i="21" s="1"/>
  <c r="M14" i="15"/>
  <c r="M15" i="15" s="1"/>
  <c r="R14" i="23"/>
  <c r="Q15" i="23"/>
  <c r="R16" i="19"/>
  <c r="Q17" i="19"/>
  <c r="R14" i="5"/>
  <c r="Q15" i="5"/>
  <c r="X16" i="1"/>
  <c r="W18" i="1"/>
  <c r="W17" i="1"/>
  <c r="X17" i="1" s="1"/>
  <c r="P15" i="11"/>
  <c r="O16" i="11"/>
  <c r="X18" i="1" l="1"/>
  <c r="W19" i="1"/>
  <c r="W20" i="1" s="1"/>
  <c r="N14" i="15"/>
  <c r="N15" i="15" s="1"/>
  <c r="M13" i="9"/>
  <c r="N12" i="9"/>
  <c r="N16" i="17"/>
  <c r="O15" i="17"/>
  <c r="S16" i="19"/>
  <c r="R17" i="19"/>
  <c r="Q15" i="11"/>
  <c r="R15" i="11"/>
  <c r="P16" i="11"/>
  <c r="Q15" i="7"/>
  <c r="R14" i="7"/>
  <c r="R15" i="5"/>
  <c r="S14" i="5"/>
  <c r="S14" i="23"/>
  <c r="R15" i="23"/>
  <c r="Q16" i="11" l="1"/>
  <c r="S15" i="11"/>
  <c r="S16" i="11" s="1"/>
  <c r="X20" i="1"/>
  <c r="W21" i="1"/>
  <c r="S15" i="23"/>
  <c r="T14" i="23"/>
  <c r="N13" i="9"/>
  <c r="O12" i="9"/>
  <c r="X19" i="1"/>
  <c r="S15" i="5"/>
  <c r="T14" i="5"/>
  <c r="T15" i="5" s="1"/>
  <c r="S17" i="19"/>
  <c r="T16" i="19"/>
  <c r="R16" i="11"/>
  <c r="T15" i="11"/>
  <c r="T16" i="11" s="1"/>
  <c r="P15" i="17"/>
  <c r="O16" i="17"/>
  <c r="O14" i="15"/>
  <c r="O15" i="15" s="1"/>
  <c r="R15" i="7"/>
  <c r="S14" i="7"/>
  <c r="W22" i="1" l="1"/>
  <c r="X21" i="1"/>
  <c r="P12" i="9"/>
  <c r="O13" i="9"/>
  <c r="T14" i="7"/>
  <c r="S15" i="7"/>
  <c r="V14" i="7"/>
  <c r="T17" i="19"/>
  <c r="U16" i="19"/>
  <c r="U17" i="19" s="1"/>
  <c r="W24" i="1"/>
  <c r="W26" i="1" s="1"/>
  <c r="X26" i="1" s="1"/>
  <c r="T15" i="23"/>
  <c r="U14" i="23"/>
  <c r="Q15" i="17"/>
  <c r="Q16" i="17" s="1"/>
  <c r="P16" i="17"/>
  <c r="W23" i="1" l="1"/>
  <c r="X23" i="1" s="1"/>
  <c r="X22" i="1"/>
  <c r="X24" i="1"/>
  <c r="W25" i="1"/>
  <c r="V15" i="7"/>
  <c r="W14" i="7"/>
  <c r="P13" i="9"/>
  <c r="Q12" i="9"/>
  <c r="V14" i="23"/>
  <c r="U15" i="23"/>
  <c r="T15" i="7"/>
  <c r="U14" i="7"/>
  <c r="U15" i="7" s="1"/>
  <c r="X14" i="7" l="1"/>
  <c r="X15" i="7" s="1"/>
  <c r="W15" i="7"/>
  <c r="Q13" i="9"/>
  <c r="R12" i="9"/>
  <c r="W27" i="1"/>
  <c r="X25" i="1"/>
  <c r="W14" i="23"/>
  <c r="V15" i="23"/>
  <c r="W28" i="1" l="1"/>
  <c r="W29" i="1" s="1"/>
  <c r="X27" i="1"/>
  <c r="R13" i="9"/>
  <c r="S12" i="9"/>
  <c r="W15" i="23"/>
  <c r="X14" i="23"/>
  <c r="X15" i="23" s="1"/>
  <c r="X29" i="1" l="1"/>
  <c r="W31" i="1"/>
  <c r="X31" i="1" s="1"/>
  <c r="S13" i="9"/>
  <c r="T12" i="9"/>
  <c r="X28" i="1"/>
  <c r="W30" i="1"/>
  <c r="U12" i="9" l="1"/>
  <c r="T13" i="9"/>
  <c r="X30" i="1"/>
  <c r="W32" i="1"/>
  <c r="X32" i="1" l="1"/>
  <c r="W33" i="1"/>
  <c r="U13" i="9"/>
  <c r="V12" i="9"/>
  <c r="W34" i="1" l="1"/>
  <c r="W35" i="1" s="1"/>
  <c r="X33" i="1"/>
  <c r="V13" i="9"/>
  <c r="W12" i="9"/>
  <c r="W36" i="1" l="1"/>
  <c r="X35" i="1"/>
  <c r="W13" i="9"/>
  <c r="X12" i="9"/>
  <c r="X34" i="1"/>
  <c r="W37" i="1" l="1"/>
  <c r="W38" i="1" s="1"/>
  <c r="X38" i="1" s="1"/>
  <c r="X36" i="1"/>
  <c r="Y12" i="9"/>
  <c r="Y13" i="9" s="1"/>
  <c r="X13" i="9"/>
  <c r="X37" i="1" l="1"/>
  <c r="W39" i="1"/>
  <c r="X39" i="1" l="1"/>
  <c r="W40" i="1"/>
  <c r="W42" i="1" l="1"/>
  <c r="X40" i="1"/>
  <c r="W43" i="1" l="1"/>
  <c r="X42" i="1"/>
  <c r="W44" i="1" l="1"/>
  <c r="X43" i="1"/>
  <c r="W45" i="1" l="1"/>
  <c r="X44" i="1"/>
  <c r="X45" i="1" l="1"/>
  <c r="W46" i="1"/>
  <c r="W47" i="1" l="1"/>
  <c r="X46" i="1"/>
  <c r="W48" i="1" l="1"/>
  <c r="X47" i="1"/>
  <c r="W49" i="1" l="1"/>
  <c r="X48" i="1"/>
  <c r="W50" i="1" l="1"/>
  <c r="X49" i="1"/>
  <c r="W51" i="1" l="1"/>
  <c r="X50" i="1"/>
  <c r="W52" i="1" l="1"/>
  <c r="X51" i="1"/>
  <c r="X52" i="1" l="1"/>
  <c r="W53" i="1"/>
  <c r="X53" i="1" s="1"/>
  <c r="W54" i="1" l="1"/>
  <c r="X54" i="1" s="1"/>
  <c r="W55" i="1" l="1"/>
  <c r="W56" i="1" l="1"/>
  <c r="X56" i="1" s="1"/>
  <c r="X55" i="1"/>
  <c r="W57" i="1"/>
  <c r="X57" i="1" s="1"/>
  <c r="W58" i="1" l="1"/>
  <c r="X58" i="1" s="1"/>
  <c r="W59" i="1" l="1"/>
  <c r="X59" i="1" s="1"/>
  <c r="W60" i="1" l="1"/>
  <c r="X60" i="1" s="1"/>
  <c r="W61" i="1" l="1"/>
  <c r="X61" i="1" l="1"/>
  <c r="W62" i="1"/>
  <c r="X62" i="1" l="1"/>
  <c r="W63" i="1"/>
  <c r="W64" i="1" l="1"/>
  <c r="X63" i="1"/>
  <c r="W65" i="1" l="1"/>
  <c r="X64" i="1"/>
  <c r="W66" i="1" l="1"/>
  <c r="X65" i="1"/>
  <c r="W67" i="1" l="1"/>
  <c r="W68" i="1" s="1"/>
  <c r="X68" i="1" s="1"/>
  <c r="X66" i="1"/>
  <c r="W69" i="1" l="1"/>
  <c r="X67" i="1"/>
  <c r="W70" i="1" l="1"/>
  <c r="X69" i="1"/>
  <c r="W71" i="1" l="1"/>
  <c r="X70" i="1"/>
  <c r="X71" i="1" l="1"/>
  <c r="W73" i="1"/>
  <c r="W75" i="1" l="1"/>
  <c r="X75" i="1" s="1"/>
  <c r="W72" i="1"/>
  <c r="X72" i="1" s="1"/>
  <c r="X73" i="1"/>
  <c r="W74" i="1"/>
  <c r="W76" i="1" l="1"/>
  <c r="W77" i="1" s="1"/>
  <c r="X74" i="1"/>
  <c r="X77" i="1" l="1"/>
  <c r="W78" i="1"/>
  <c r="W84" i="1"/>
  <c r="X76" i="1"/>
  <c r="X78" i="1" l="1"/>
  <c r="W79" i="1"/>
  <c r="W85" i="1"/>
  <c r="X85" i="1" s="1"/>
  <c r="X84" i="1"/>
  <c r="W86" i="1" l="1"/>
  <c r="X86" i="1" s="1"/>
  <c r="X79" i="1"/>
  <c r="W80" i="1"/>
  <c r="W88" i="1"/>
  <c r="W87" i="1" l="1"/>
  <c r="X87" i="1" s="1"/>
  <c r="X80" i="1"/>
  <c r="W81" i="1"/>
  <c r="X88" i="1"/>
  <c r="W89" i="1"/>
  <c r="X89" i="1" s="1"/>
  <c r="X81" i="1" l="1"/>
  <c r="W82" i="1"/>
  <c r="W83" i="1" l="1"/>
  <c r="X83" i="1" s="1"/>
  <c r="X82" i="1"/>
</calcChain>
</file>

<file path=xl/comments1.xml><?xml version="1.0" encoding="utf-8"?>
<comments xmlns="http://schemas.openxmlformats.org/spreadsheetml/2006/main">
  <authors>
    <author>tc={0018009E-0006-43DB-91BC-0068003200DF}</author>
  </authors>
  <commentList>
    <comment ref="G5" authorId="0" shapeId="0">
      <text/>
    </comment>
  </commentList>
</comments>
</file>

<file path=xl/sharedStrings.xml><?xml version="1.0" encoding="utf-8"?>
<sst xmlns="http://schemas.openxmlformats.org/spreadsheetml/2006/main" count="1395" uniqueCount="345">
  <si>
    <t>Наименование</t>
  </si>
  <si>
    <t>1день</t>
  </si>
  <si>
    <t>2день</t>
  </si>
  <si>
    <t>3день</t>
  </si>
  <si>
    <t>4день</t>
  </si>
  <si>
    <t>5день</t>
  </si>
  <si>
    <t>6день</t>
  </si>
  <si>
    <t>7день</t>
  </si>
  <si>
    <t>8день</t>
  </si>
  <si>
    <t>9день</t>
  </si>
  <si>
    <t>10день</t>
  </si>
  <si>
    <t xml:space="preserve">формула для просчета суммы </t>
  </si>
  <si>
    <t>кол-во детей</t>
  </si>
  <si>
    <t>кол-во прод.на всех детей</t>
  </si>
  <si>
    <t>Кол-во детей вставить в голубой квадрат!</t>
  </si>
  <si>
    <t>Свинина</t>
  </si>
  <si>
    <t>фарш говяжий</t>
  </si>
  <si>
    <t>В зеленом столбике сложить те дни которые нужны для заявки</t>
  </si>
  <si>
    <t>Филе куриное</t>
  </si>
  <si>
    <t>В желтом столбике автоматичечки просчитается кол-во продуктов.</t>
  </si>
  <si>
    <t>говядина</t>
  </si>
  <si>
    <t>сахар</t>
  </si>
  <si>
    <t>соль</t>
  </si>
  <si>
    <t>какао-порошок</t>
  </si>
  <si>
    <t>кофейный напиток</t>
  </si>
  <si>
    <t>чай черный</t>
  </si>
  <si>
    <t>лавровый лист</t>
  </si>
  <si>
    <t>сода</t>
  </si>
  <si>
    <t>крахмал</t>
  </si>
  <si>
    <t>лимонная кислота</t>
  </si>
  <si>
    <t>яйцо</t>
  </si>
  <si>
    <t>Яйцо просчитано в штуках</t>
  </si>
  <si>
    <t>крупа гречневая</t>
  </si>
  <si>
    <t>Крупа манная</t>
  </si>
  <si>
    <t>Огурцы соленые</t>
  </si>
  <si>
    <t>кукуруза консервированная</t>
  </si>
  <si>
    <t>макароны</t>
  </si>
  <si>
    <t>макаронные изделия(паутинка в суп)</t>
  </si>
  <si>
    <t>повидло</t>
  </si>
  <si>
    <t>сгущенное молоко</t>
  </si>
  <si>
    <t>масло растительное</t>
  </si>
  <si>
    <t>мука</t>
  </si>
  <si>
    <t>томатная паста</t>
  </si>
  <si>
    <t>сухарь панировочный</t>
  </si>
  <si>
    <t>тесто слоеное</t>
  </si>
  <si>
    <t>хлеб пшеничный</t>
  </si>
  <si>
    <t>хлеб ржаной</t>
  </si>
  <si>
    <t>молоко</t>
  </si>
  <si>
    <t xml:space="preserve">сыр </t>
  </si>
  <si>
    <t>снежок</t>
  </si>
  <si>
    <t>сметана</t>
  </si>
  <si>
    <t>в шт</t>
  </si>
  <si>
    <t>творог</t>
  </si>
  <si>
    <t>масло сливочное</t>
  </si>
  <si>
    <t>чеснок</t>
  </si>
  <si>
    <t>зелень</t>
  </si>
  <si>
    <t>капуста</t>
  </si>
  <si>
    <t>лимон</t>
  </si>
  <si>
    <t xml:space="preserve">морковь </t>
  </si>
  <si>
    <t xml:space="preserve">картофель </t>
  </si>
  <si>
    <t>лук репчатый</t>
  </si>
  <si>
    <t xml:space="preserve">свекла </t>
  </si>
  <si>
    <t>Помидоры свежие</t>
  </si>
  <si>
    <t>Огурцы свежие</t>
  </si>
  <si>
    <t>Мандарин</t>
  </si>
  <si>
    <t>Апельсин</t>
  </si>
  <si>
    <t>Смесь "Я Вишенка"</t>
  </si>
  <si>
    <t>1 день</t>
  </si>
  <si>
    <t>выход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</si>
  <si>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</si>
  <si>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</si>
  <si>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</si>
  <si>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</si>
  <si>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</si>
  <si>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</si>
  <si>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</si>
  <si>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</si>
  <si>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 xml:space="preserve">10 день </t>
  </si>
  <si>
    <t>Утверждаю</t>
  </si>
  <si>
    <t xml:space="preserve">Генеральный директор </t>
  </si>
  <si>
    <t xml:space="preserve">  ООО "Магия Вкуса"</t>
  </si>
  <si>
    <t>_______________М.Г.Сыскова</t>
  </si>
  <si>
    <t>Наименование блюда</t>
  </si>
  <si>
    <t>Брутто</t>
  </si>
  <si>
    <t>Нетто</t>
  </si>
  <si>
    <t>Масса порции</t>
  </si>
  <si>
    <t>Цена</t>
  </si>
  <si>
    <t>масло сливочное 72.5%</t>
  </si>
  <si>
    <t>Каша жидкая рисовая молочная с маслом</t>
  </si>
  <si>
    <t>вода питьевая</t>
  </si>
  <si>
    <t>молоко питьевое 2,5%</t>
  </si>
  <si>
    <t>соль йодированная</t>
  </si>
  <si>
    <t>сахар песок</t>
  </si>
  <si>
    <t>молоко сгущенное</t>
  </si>
  <si>
    <t>Итого</t>
  </si>
  <si>
    <t>яйцо куриное</t>
  </si>
  <si>
    <t>масса п/ф</t>
  </si>
  <si>
    <t>сметана 15%</t>
  </si>
  <si>
    <t>мука пшеничная</t>
  </si>
  <si>
    <t>Макароны отварные</t>
  </si>
  <si>
    <t>макаронные изделия</t>
  </si>
  <si>
    <t>Чай с сахаром</t>
  </si>
  <si>
    <t>вода</t>
  </si>
  <si>
    <t>Бутерброд с сыром</t>
  </si>
  <si>
    <t>20/10</t>
  </si>
  <si>
    <t xml:space="preserve"> Борщ с мясом и сметаной</t>
  </si>
  <si>
    <t>капуста б/к</t>
  </si>
  <si>
    <t>Кофейный напиток</t>
  </si>
  <si>
    <t>сода пищевая</t>
  </si>
  <si>
    <t>масло растительное для смазки листа</t>
  </si>
  <si>
    <t>масса готового мяса</t>
  </si>
  <si>
    <t>апельсин</t>
  </si>
  <si>
    <t>Омлет натуральный</t>
  </si>
  <si>
    <t>Какао с молоком</t>
  </si>
  <si>
    <t>Фрукт (яблоко) 1 шт</t>
  </si>
  <si>
    <t>Гречка по купечески</t>
  </si>
  <si>
    <t>200</t>
  </si>
  <si>
    <t>вода для варки</t>
  </si>
  <si>
    <t>масса пассерованных овощей</t>
  </si>
  <si>
    <t>Плов из мяса</t>
  </si>
  <si>
    <t>масса тушеного мяса</t>
  </si>
  <si>
    <t>крупа рис пропаренный</t>
  </si>
  <si>
    <t>Чай с  лимоном</t>
  </si>
  <si>
    <t>Слойка с сахаром</t>
  </si>
  <si>
    <t>тесто слоеное п/п</t>
  </si>
  <si>
    <t>Печень говяжья</t>
  </si>
  <si>
    <t xml:space="preserve"> </t>
  </si>
  <si>
    <t xml:space="preserve">Чай  с  сахаром </t>
  </si>
  <si>
    <t>10 день</t>
  </si>
  <si>
    <t>соус сметанный</t>
  </si>
  <si>
    <t>Гречка рассыпчатая</t>
  </si>
  <si>
    <t>УТВЕРЖДАЮ:</t>
  </si>
  <si>
    <t>Директор ______________________СОШ</t>
  </si>
  <si>
    <t>Повар-бригадир ____________________</t>
  </si>
  <si>
    <t>___________________________________</t>
  </si>
  <si>
    <t>Меню-раскладка на ________________</t>
  </si>
  <si>
    <t>Итого на 1 ч.</t>
  </si>
  <si>
    <t>итого продуктов</t>
  </si>
  <si>
    <t>УТВЕРЖДАЮ</t>
  </si>
  <si>
    <t>Директор МАОУ СОШ_________________</t>
  </si>
  <si>
    <t>_____________________________________</t>
  </si>
  <si>
    <t xml:space="preserve">МЕНЮ </t>
  </si>
  <si>
    <t xml:space="preserve">Горячий завтрак </t>
  </si>
  <si>
    <t>Выход</t>
  </si>
  <si>
    <t>Химический состав</t>
  </si>
  <si>
    <t>Белки,г</t>
  </si>
  <si>
    <t>Жиры,г</t>
  </si>
  <si>
    <t>Угл.,г</t>
  </si>
  <si>
    <t>ЭЦ,ккал</t>
  </si>
  <si>
    <t>Стоимость дня</t>
  </si>
  <si>
    <t>Зав. Столовой__________________</t>
  </si>
  <si>
    <t>Мед. Работник_________________</t>
  </si>
  <si>
    <t>Выход, гр</t>
  </si>
  <si>
    <t>_______________________________</t>
  </si>
  <si>
    <t>Директор МАОУ СОШ___________</t>
  </si>
  <si>
    <t>Директор МАОУ СОШ__________</t>
  </si>
  <si>
    <t>Йогурт 125 гр</t>
  </si>
  <si>
    <t>11 день</t>
  </si>
  <si>
    <t xml:space="preserve">12 день </t>
  </si>
  <si>
    <t>курица-тушка</t>
  </si>
  <si>
    <t>горох лущеный</t>
  </si>
  <si>
    <t>13 день</t>
  </si>
  <si>
    <t>бедро куринное</t>
  </si>
  <si>
    <t>14 день</t>
  </si>
  <si>
    <t>Жаркое по - домашнему</t>
  </si>
  <si>
    <t>масса тушеного мяса:</t>
  </si>
  <si>
    <t>15 день</t>
  </si>
  <si>
    <t>Винегрет овощной</t>
  </si>
  <si>
    <t>огурцы соленые</t>
  </si>
  <si>
    <t>16 день</t>
  </si>
  <si>
    <t>шиповник</t>
  </si>
  <si>
    <t>17 день</t>
  </si>
  <si>
    <t>18 день</t>
  </si>
  <si>
    <t>19 день</t>
  </si>
  <si>
    <t>Пирог с какао</t>
  </si>
  <si>
    <t>кефир 2,5% в выпечку 60%</t>
  </si>
  <si>
    <t xml:space="preserve">крупа манная </t>
  </si>
  <si>
    <t>вода для разведения лимонной кислоты</t>
  </si>
  <si>
    <t>ванилин</t>
  </si>
  <si>
    <t>сахарная пудра</t>
  </si>
  <si>
    <t>сухофрукты</t>
  </si>
  <si>
    <t>20 день</t>
  </si>
  <si>
    <t>масса отварной свеклы</t>
  </si>
  <si>
    <t xml:space="preserve">  6 день  </t>
  </si>
  <si>
    <t>С 1 по 20 день</t>
  </si>
  <si>
    <t>аскорбиновая кислота</t>
  </si>
  <si>
    <t>Аскорбиновая кислота</t>
  </si>
  <si>
    <t>Сухофрукты</t>
  </si>
  <si>
    <t>Яблоки на компот</t>
  </si>
  <si>
    <t>Картофельное пюре</t>
  </si>
  <si>
    <t>Компот из яблок + Витамин С</t>
  </si>
  <si>
    <t>джем</t>
  </si>
  <si>
    <t>Суп гороховый с птицей и гренками</t>
  </si>
  <si>
    <t xml:space="preserve">       Меню  горячие завтраки.1 Комплекс. С 11 по 20 день</t>
  </si>
  <si>
    <t>12 день</t>
  </si>
  <si>
    <t xml:space="preserve">20 день </t>
  </si>
  <si>
    <t>масса отварного картофеля</t>
  </si>
  <si>
    <t>масса отварной моркови</t>
  </si>
  <si>
    <t>Манник "Ванилька"</t>
  </si>
  <si>
    <t>Йогурт</t>
  </si>
  <si>
    <t>Отвар из шиповника</t>
  </si>
  <si>
    <t>Соус сметанно-томатный</t>
  </si>
  <si>
    <t>Компот из свежих ягод</t>
  </si>
  <si>
    <t>Напиток из  сухофруктов +витамин С</t>
  </si>
  <si>
    <t>зелень свежая</t>
  </si>
  <si>
    <t>Курица-тушка</t>
  </si>
  <si>
    <t>Салат из отварной свеклы с соленым огурцом</t>
  </si>
  <si>
    <t>Рис пропареный</t>
  </si>
  <si>
    <t>Крупа гречневая</t>
  </si>
  <si>
    <t>Рис круглый</t>
  </si>
  <si>
    <t>Крупа горох лущенный</t>
  </si>
  <si>
    <t>Бедро куриное</t>
  </si>
  <si>
    <t>кефир 2,5%</t>
  </si>
  <si>
    <t>Шиповник</t>
  </si>
  <si>
    <t>Таблица для просчета продуктов с 1 по 20 день</t>
  </si>
  <si>
    <t>Кура запеченная</t>
  </si>
  <si>
    <t xml:space="preserve">Азу </t>
  </si>
  <si>
    <t>белгородское</t>
  </si>
  <si>
    <t>Масса полуфабриката</t>
  </si>
  <si>
    <t>соус сметанно-томатный :</t>
  </si>
  <si>
    <t>Чай с  лимоном и апельсином  "Цитрусовый заряд"</t>
  </si>
  <si>
    <t>1 Комплекс(107,70)</t>
  </si>
  <si>
    <t>Нарезка из отварной свеклы с сыром</t>
  </si>
  <si>
    <t>говядина  гуляш</t>
  </si>
  <si>
    <t>Бефстроганов</t>
  </si>
  <si>
    <t>Кукуруза консервированная</t>
  </si>
  <si>
    <t>Овощи консервированные  без уксуса(огурцы)</t>
  </si>
  <si>
    <t xml:space="preserve">Бутерброд с маслом </t>
  </si>
  <si>
    <t>Бутерброд с маслом</t>
  </si>
  <si>
    <t>Овощи натуральные соленые</t>
  </si>
  <si>
    <t>20</t>
  </si>
  <si>
    <t>20/15</t>
  </si>
  <si>
    <t>филе куриное с/м</t>
  </si>
  <si>
    <t>батон Молочный</t>
  </si>
  <si>
    <t>Горячие завтраки.с 7- 11 лет</t>
  </si>
  <si>
    <t>«___»________2024г.</t>
  </si>
  <si>
    <t>90/30</t>
  </si>
  <si>
    <t>котлета сытная п/ф (100 гр)</t>
  </si>
  <si>
    <t>яблоко кубик с/м</t>
  </si>
  <si>
    <t>котлета столовая п/ф (100 гр)</t>
  </si>
  <si>
    <t>Нарезка из свежих помидор с маслом</t>
  </si>
  <si>
    <t>помидоры свежие парниковые</t>
  </si>
  <si>
    <t>яблоки кубик с/м</t>
  </si>
  <si>
    <t>Яблоко с/м</t>
  </si>
  <si>
    <t>Хлеб "Свежий" пшеничный витамин.</t>
  </si>
  <si>
    <t>Бутерброд с повидлом</t>
  </si>
  <si>
    <t>26</t>
  </si>
  <si>
    <t>36</t>
  </si>
  <si>
    <t>Каша пшенная с маслом</t>
  </si>
  <si>
    <t>крупа пшено</t>
  </si>
  <si>
    <t>Крупа пшено</t>
  </si>
  <si>
    <t>90</t>
  </si>
  <si>
    <t>масса готовой птицы</t>
  </si>
  <si>
    <t>250</t>
  </si>
  <si>
    <t>Фрукт (Яблоко) 1 шт</t>
  </si>
  <si>
    <t xml:space="preserve">Яблоко </t>
  </si>
  <si>
    <t xml:space="preserve">       Меню  горячие завтраки. 1 Комплекс. С 1 по 10 день</t>
  </si>
  <si>
    <t>лук зеленый</t>
  </si>
  <si>
    <t>минтай филе с/м</t>
  </si>
  <si>
    <t>Возрастная категория 7-11 лет</t>
  </si>
  <si>
    <t>40</t>
  </si>
  <si>
    <t>Горячий бутерброд с сыром</t>
  </si>
  <si>
    <t>50</t>
  </si>
  <si>
    <t>Нарезка из отварной свеклы</t>
  </si>
  <si>
    <t xml:space="preserve">Отвар из шиповника </t>
  </si>
  <si>
    <t>клубника с/м</t>
  </si>
  <si>
    <t>Клубника с/м</t>
  </si>
  <si>
    <t>Инжир с/м</t>
  </si>
  <si>
    <t>Рыба запеченная под овощами</t>
  </si>
  <si>
    <t>масса готовой рыбы</t>
  </si>
  <si>
    <t xml:space="preserve">Тефтели рыбные </t>
  </si>
  <si>
    <t>масса пассерованного лука</t>
  </si>
  <si>
    <t>крупа рис круглый</t>
  </si>
  <si>
    <t>масса отварного риса</t>
  </si>
  <si>
    <t>Котлета сытная (говядина, свинина)
с соусом сметанно-томатным</t>
  </si>
  <si>
    <t>Котлета сытная (говядина, свинина) 
в соусе сметанном</t>
  </si>
  <si>
    <t>Котлета столовая (говядина)</t>
  </si>
  <si>
    <t>Зеленый горошек консервированный</t>
  </si>
  <si>
    <t>Щи из свежей капусты с картофелем, с мясом со сметаной</t>
  </si>
  <si>
    <t>9 день  7-11 лет</t>
  </si>
  <si>
    <t>Хлеб "Свежий" пшеничный 60%</t>
  </si>
  <si>
    <t>10 день  7-11 лет</t>
  </si>
  <si>
    <t>11 день  7-11 лет</t>
  </si>
  <si>
    <t>12 день  7-11 лет</t>
  </si>
  <si>
    <t>13 день  7-11 лет</t>
  </si>
  <si>
    <t>14 день 7-11 лет</t>
  </si>
  <si>
    <t xml:space="preserve"> 15 день   7-11 лет</t>
  </si>
  <si>
    <t>16 день  7-11 лет</t>
  </si>
  <si>
    <t>17 день  7-11 лет</t>
  </si>
  <si>
    <t>18 день  7-11 лет</t>
  </si>
  <si>
    <t>19 день  7-11 лет</t>
  </si>
  <si>
    <t>20 день  7-11 лет</t>
  </si>
  <si>
    <t>Директор МАОУ СОШ_____________</t>
  </si>
  <si>
    <t>_________________________________</t>
  </si>
  <si>
    <t xml:space="preserve">Ягодно-яблочная смесь с/м </t>
  </si>
  <si>
    <t>п/ф</t>
  </si>
  <si>
    <t>Пирог "Царский"</t>
  </si>
  <si>
    <t>Компот из сухофруктов с витамином С</t>
  </si>
  <si>
    <t>40 в соглас.</t>
  </si>
  <si>
    <t>Котлета столовая (говядина)
со сметанно-томатным соусом</t>
  </si>
  <si>
    <t>150 в согл.</t>
  </si>
  <si>
    <t>60 в согл.</t>
  </si>
  <si>
    <t>масса отварной птицы</t>
  </si>
  <si>
    <t>сухари панировочные</t>
  </si>
  <si>
    <t>Суп с макаронными изделиями, картофелем и курицей</t>
  </si>
  <si>
    <t>Плов с мясом</t>
  </si>
  <si>
    <t>15 в соглас.</t>
  </si>
  <si>
    <t>макаронные изделия (паутинка)</t>
  </si>
  <si>
    <t>1 день  7-11 лет</t>
  </si>
  <si>
    <t>2 день 7-11 лет</t>
  </si>
  <si>
    <t>3 день  7-11 лет</t>
  </si>
  <si>
    <t>4 день  7-11 лет</t>
  </si>
  <si>
    <t>5 день  7-11 лет</t>
  </si>
  <si>
    <t>6 день  7-11 лет</t>
  </si>
  <si>
    <t>7 день  7-11 лет</t>
  </si>
  <si>
    <t>8 день  7-11 лет</t>
  </si>
  <si>
    <t>масса полуфабриката</t>
  </si>
  <si>
    <t>перец с/м</t>
  </si>
  <si>
    <t>Перец с/м</t>
  </si>
  <si>
    <t>творог 9%</t>
  </si>
  <si>
    <t>крупа манная</t>
  </si>
  <si>
    <t>90/20</t>
  </si>
  <si>
    <t xml:space="preserve">Запеканка творожная со сгущенным молоком </t>
  </si>
  <si>
    <t>25</t>
  </si>
  <si>
    <t>Салат из белокочанной капусты с морковью</t>
  </si>
  <si>
    <t>горбуша пбг</t>
  </si>
  <si>
    <t>морковь</t>
  </si>
  <si>
    <t>филе минтая пром. произ.</t>
  </si>
  <si>
    <t>таблица проверена 15.09.2024г</t>
  </si>
  <si>
    <t>Печень в инд.упак</t>
  </si>
  <si>
    <t>30</t>
  </si>
  <si>
    <t>Фрукт (Мандарин) 1 шт</t>
  </si>
  <si>
    <t>Салат из белокочанной капусты с зеленью</t>
  </si>
  <si>
    <t>Слойка с повидлом</t>
  </si>
  <si>
    <t>молоко сгущенное в индивид упак 7 гр</t>
  </si>
  <si>
    <t>"18"  октября 2024 г.</t>
  </si>
  <si>
    <t>Ноябрь 2024г</t>
  </si>
  <si>
    <t>сгущенное молоко индивид. Упак.7гр</t>
  </si>
  <si>
    <t>в штуках</t>
  </si>
  <si>
    <t>90/14</t>
  </si>
  <si>
    <t>филе куриное</t>
  </si>
  <si>
    <t>Исполнитель: Технолог-калькулятор_____________________Девяткова Н.А. 18.10.2024г</t>
  </si>
  <si>
    <t>Хлеб "Дарницкий" (нарезной)</t>
  </si>
  <si>
    <t>батон Столовый</t>
  </si>
  <si>
    <t>Омутинский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</si>
</sst>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(* #,##0.00_);_(* \(#,##0.00\);_(* &quot;-&quot;??_);_(@_)"/>
    <numFmt numFmtId="166" formatCode="0.0"/>
    <numFmt numFmtId="167" formatCode="0.000"/>
  </numFmts>
  <fonts count="5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11"/>
      <color theme="1"/>
      <name val="Trebuchet MS"/>
      <family val="2"/>
      <charset val="204"/>
    </font>
    <font>
      <sz val="8"/>
      <color theme="1"/>
      <name val="Trebuchet MS"/>
      <family val="2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theme="3" tint="0.59999389629810485"/>
        <bgColor theme="3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rgb="FF92D050"/>
        <bgColor rgb="FF92D050"/>
      </patternFill>
    </fill>
    <fill>
      <patternFill patternType="solid">
        <fgColor rgb="FF00B0F0"/>
        <bgColor rgb="FF00B0F0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indexed="2"/>
        <bgColor indexed="2"/>
      </patternFill>
    </fill>
    <fill>
      <patternFill patternType="solid">
        <fgColor rgb="FFFFC000"/>
        <bgColor rgb="FFFFC00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0"/>
        <bgColor theme="0"/>
      </patternFill>
    </fill>
    <fill>
      <patternFill patternType="solid">
        <fgColor indexed="65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3" tint="0.59999389629810485"/>
        <bgColor theme="9" tint="0.79998168889431442"/>
      </patternFill>
    </fill>
    <fill>
      <patternFill patternType="solid">
        <fgColor theme="7" tint="0.59999389629810485"/>
        <bgColor theme="9" tint="0.79998168889431442"/>
      </patternFill>
    </fill>
    <fill>
      <patternFill patternType="solid">
        <fgColor theme="6" tint="0.59999389629810485"/>
        <bgColor theme="9" tint="0.79998168889431442"/>
      </patternFill>
    </fill>
    <fill>
      <patternFill patternType="solid">
        <fgColor theme="5" tint="0.79998168889431442"/>
        <bgColor theme="9" tint="0.79998168889431442"/>
      </patternFill>
    </fill>
    <fill>
      <patternFill patternType="solid">
        <fgColor theme="9" tint="0.39997558519241921"/>
        <bgColor theme="9" tint="0.79998168889431442"/>
      </patternFill>
    </fill>
    <fill>
      <patternFill patternType="solid">
        <fgColor theme="5" tint="0.79998168889431442"/>
        <bgColor theme="5" tint="0.39997558519241921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theme="7" tint="0.79998168889431442"/>
      </patternFill>
    </fill>
    <fill>
      <patternFill patternType="solid">
        <fgColor rgb="FFFF0000"/>
        <bgColor theme="9" tint="0.39997558519241921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theme="9" tint="0.79998168889431442"/>
      </patternFill>
    </fill>
    <fill>
      <patternFill patternType="solid">
        <fgColor rgb="FFFFFF00"/>
        <bgColor theme="9" tint="0.79998168889431442"/>
      </patternFill>
    </fill>
    <fill>
      <patternFill patternType="solid">
        <fgColor rgb="FFFFC000"/>
        <bgColor indexed="5"/>
      </patternFill>
    </fill>
    <fill>
      <patternFill patternType="solid">
        <fgColor rgb="FF00B0F0"/>
        <bgColor theme="8" tint="0.5999938962981048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theme="9" tint="0.79998168889431442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/>
    <xf numFmtId="165" fontId="6" fillId="0" borderId="0" applyFont="0" applyFill="0" applyBorder="0"/>
    <xf numFmtId="165" fontId="6" fillId="0" borderId="0" applyFont="0" applyFill="0" applyBorder="0"/>
    <xf numFmtId="164" fontId="6" fillId="0" borderId="0" applyFont="0" applyFill="0" applyBorder="0"/>
    <xf numFmtId="164" fontId="6" fillId="0" borderId="0" applyFont="0" applyFill="0" applyBorder="0"/>
    <xf numFmtId="164" fontId="6" fillId="0" borderId="0" applyFont="0" applyFill="0" applyBorder="0"/>
  </cellStyleXfs>
  <cellXfs count="662">
    <xf numFmtId="0" fontId="0" fillId="0" borderId="0" xfId="0"/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3" borderId="2" xfId="0" applyFont="1" applyFill="1" applyBorder="1"/>
    <xf numFmtId="2" fontId="9" fillId="4" borderId="2" xfId="0" applyNumberFormat="1" applyFont="1" applyFill="1" applyBorder="1" applyAlignment="1">
      <alignment horizontal="center"/>
    </xf>
    <xf numFmtId="2" fontId="9" fillId="5" borderId="2" xfId="0" applyNumberFormat="1" applyFont="1" applyFill="1" applyBorder="1" applyAlignment="1">
      <alignment horizontal="center"/>
    </xf>
    <xf numFmtId="0" fontId="9" fillId="6" borderId="2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/>
    </xf>
    <xf numFmtId="2" fontId="9" fillId="8" borderId="2" xfId="0" applyNumberFormat="1" applyFont="1" applyFill="1" applyBorder="1" applyAlignment="1">
      <alignment horizontal="center"/>
    </xf>
    <xf numFmtId="0" fontId="9" fillId="9" borderId="2" xfId="0" applyFont="1" applyFill="1" applyBorder="1" applyAlignment="1">
      <alignment horizontal="center"/>
    </xf>
    <xf numFmtId="0" fontId="9" fillId="10" borderId="2" xfId="0" applyFont="1" applyFill="1" applyBorder="1" applyAlignment="1">
      <alignment horizontal="center"/>
    </xf>
    <xf numFmtId="0" fontId="9" fillId="8" borderId="2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center"/>
    </xf>
    <xf numFmtId="2" fontId="9" fillId="11" borderId="2" xfId="0" applyNumberFormat="1" applyFont="1" applyFill="1" applyBorder="1"/>
    <xf numFmtId="0" fontId="8" fillId="12" borderId="2" xfId="0" applyFont="1" applyFill="1" applyBorder="1" applyAlignment="1">
      <alignment horizontal="center"/>
    </xf>
    <xf numFmtId="2" fontId="9" fillId="2" borderId="2" xfId="0" applyNumberFormat="1" applyFont="1" applyFill="1" applyBorder="1" applyAlignment="1">
      <alignment horizontal="center"/>
    </xf>
    <xf numFmtId="0" fontId="10" fillId="13" borderId="0" xfId="0" applyFont="1" applyFill="1"/>
    <xf numFmtId="0" fontId="10" fillId="0" borderId="0" xfId="0" applyFont="1"/>
    <xf numFmtId="0" fontId="0" fillId="0" borderId="0" xfId="0"/>
    <xf numFmtId="2" fontId="9" fillId="9" borderId="2" xfId="0" applyNumberFormat="1" applyFont="1" applyFill="1" applyBorder="1" applyAlignment="1">
      <alignment horizontal="center"/>
    </xf>
    <xf numFmtId="2" fontId="9" fillId="6" borderId="2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8" fillId="2" borderId="2" xfId="0" applyFont="1" applyFill="1" applyBorder="1"/>
    <xf numFmtId="0" fontId="9" fillId="2" borderId="2" xfId="0" applyFont="1" applyFill="1" applyBorder="1" applyAlignment="1">
      <alignment horizontal="center"/>
    </xf>
    <xf numFmtId="2" fontId="9" fillId="10" borderId="2" xfId="0" applyNumberFormat="1" applyFont="1" applyFill="1" applyBorder="1" applyAlignment="1">
      <alignment horizontal="center"/>
    </xf>
    <xf numFmtId="2" fontId="9" fillId="7" borderId="2" xfId="0" applyNumberFormat="1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8" fillId="5" borderId="2" xfId="0" applyFont="1" applyFill="1" applyBorder="1"/>
    <xf numFmtId="0" fontId="8" fillId="14" borderId="2" xfId="0" applyFont="1" applyFill="1" applyBorder="1"/>
    <xf numFmtId="2" fontId="9" fillId="14" borderId="2" xfId="0" applyNumberFormat="1" applyFont="1" applyFill="1" applyBorder="1" applyAlignment="1">
      <alignment horizontal="center"/>
    </xf>
    <xf numFmtId="0" fontId="9" fillId="14" borderId="2" xfId="0" applyFont="1" applyFill="1" applyBorder="1" applyAlignment="1">
      <alignment horizontal="center"/>
    </xf>
    <xf numFmtId="0" fontId="0" fillId="7" borderId="0" xfId="0" applyFill="1"/>
    <xf numFmtId="0" fontId="11" fillId="2" borderId="2" xfId="0" applyFont="1" applyFill="1" applyBorder="1"/>
    <xf numFmtId="0" fontId="8" fillId="15" borderId="2" xfId="0" applyFont="1" applyFill="1" applyBorder="1"/>
    <xf numFmtId="2" fontId="8" fillId="15" borderId="2" xfId="0" applyNumberFormat="1" applyFont="1" applyFill="1" applyBorder="1" applyAlignment="1">
      <alignment horizontal="center"/>
    </xf>
    <xf numFmtId="2" fontId="9" fillId="15" borderId="2" xfId="0" applyNumberFormat="1" applyFont="1" applyFill="1" applyBorder="1" applyAlignment="1">
      <alignment horizontal="center"/>
    </xf>
    <xf numFmtId="0" fontId="9" fillId="15" borderId="2" xfId="0" applyFont="1" applyFill="1" applyBorder="1" applyAlignment="1">
      <alignment horizontal="center"/>
    </xf>
    <xf numFmtId="0" fontId="8" fillId="12" borderId="2" xfId="0" applyFont="1" applyFill="1" applyBorder="1"/>
    <xf numFmtId="2" fontId="9" fillId="12" borderId="2" xfId="0" applyNumberFormat="1" applyFont="1" applyFill="1" applyBorder="1" applyAlignment="1">
      <alignment horizontal="center"/>
    </xf>
    <xf numFmtId="0" fontId="8" fillId="16" borderId="2" xfId="0" applyFont="1" applyFill="1" applyBorder="1"/>
    <xf numFmtId="0" fontId="8" fillId="17" borderId="2" xfId="0" applyFont="1" applyFill="1" applyBorder="1"/>
    <xf numFmtId="0" fontId="8" fillId="18" borderId="2" xfId="0" applyFont="1" applyFill="1" applyBorder="1"/>
    <xf numFmtId="0" fontId="8" fillId="9" borderId="2" xfId="0" applyFont="1" applyFill="1" applyBorder="1"/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10" fontId="9" fillId="0" borderId="2" xfId="0" applyNumberFormat="1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/>
    </xf>
    <xf numFmtId="0" fontId="8" fillId="0" borderId="0" xfId="0" applyFont="1"/>
    <xf numFmtId="0" fontId="14" fillId="0" borderId="2" xfId="0" applyFont="1" applyBorder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10" fillId="0" borderId="0" xfId="0" applyFont="1" applyAlignment="1">
      <alignment horizontal="center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0" xfId="0" applyFont="1" applyAlignment="1">
      <alignment horizontal="right" vertical="center"/>
    </xf>
    <xf numFmtId="0" fontId="23" fillId="0" borderId="0" xfId="0" applyFont="1"/>
    <xf numFmtId="0" fontId="13" fillId="0" borderId="0" xfId="0" applyFont="1" applyAlignment="1">
      <alignment vertical="center"/>
    </xf>
    <xf numFmtId="0" fontId="22" fillId="0" borderId="0" xfId="0" applyFont="1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8" fillId="0" borderId="0" xfId="0" applyFont="1"/>
    <xf numFmtId="0" fontId="27" fillId="0" borderId="3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0" fillId="19" borderId="0" xfId="0" applyFill="1"/>
    <xf numFmtId="0" fontId="30" fillId="0" borderId="0" xfId="0" applyFont="1"/>
    <xf numFmtId="49" fontId="31" fillId="0" borderId="2" xfId="0" applyNumberFormat="1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2" fontId="31" fillId="0" borderId="2" xfId="0" applyNumberFormat="1" applyFont="1" applyBorder="1" applyAlignment="1">
      <alignment horizontal="center" vertical="center"/>
    </xf>
    <xf numFmtId="0" fontId="18" fillId="0" borderId="7" xfId="0" applyFont="1" applyBorder="1" applyAlignment="1">
      <alignment horizontal="right" vertical="center"/>
    </xf>
    <xf numFmtId="2" fontId="18" fillId="0" borderId="2" xfId="0" applyNumberFormat="1" applyFont="1" applyBorder="1" applyAlignment="1">
      <alignment horizontal="center" vertical="center"/>
    </xf>
    <xf numFmtId="2" fontId="22" fillId="0" borderId="2" xfId="0" applyNumberFormat="1" applyFont="1" applyBorder="1" applyAlignment="1">
      <alignment horizontal="center" vertical="center"/>
    </xf>
    <xf numFmtId="2" fontId="18" fillId="0" borderId="7" xfId="0" applyNumberFormat="1" applyFont="1" applyBorder="1" applyAlignment="1">
      <alignment horizontal="center" vertical="center" wrapText="1"/>
    </xf>
    <xf numFmtId="2" fontId="18" fillId="0" borderId="7" xfId="0" applyNumberFormat="1" applyFont="1" applyBorder="1" applyAlignment="1">
      <alignment horizontal="center" vertical="center"/>
    </xf>
    <xf numFmtId="0" fontId="31" fillId="0" borderId="2" xfId="0" applyFont="1" applyBorder="1" applyAlignment="1">
      <alignment vertical="center" wrapText="1"/>
    </xf>
    <xf numFmtId="0" fontId="32" fillId="0" borderId="2" xfId="0" applyFont="1" applyBorder="1" applyAlignment="1">
      <alignment horizontal="right" vertical="center"/>
    </xf>
    <xf numFmtId="2" fontId="18" fillId="0" borderId="2" xfId="0" applyNumberFormat="1" applyFont="1" applyBorder="1" applyAlignment="1">
      <alignment horizontal="center"/>
    </xf>
    <xf numFmtId="0" fontId="22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right"/>
    </xf>
    <xf numFmtId="0" fontId="18" fillId="0" borderId="3" xfId="0" applyFont="1" applyBorder="1" applyAlignment="1">
      <alignment horizontal="right" vertical="center"/>
    </xf>
    <xf numFmtId="2" fontId="18" fillId="19" borderId="2" xfId="0" applyNumberFormat="1" applyFont="1" applyFill="1" applyBorder="1" applyAlignment="1">
      <alignment horizontal="center" vertical="center"/>
    </xf>
    <xf numFmtId="166" fontId="18" fillId="0" borderId="2" xfId="1" applyNumberFormat="1" applyFont="1" applyBorder="1" applyAlignment="1">
      <alignment horizontal="right" vertical="center" wrapText="1"/>
    </xf>
    <xf numFmtId="2" fontId="32" fillId="0" borderId="2" xfId="0" applyNumberFormat="1" applyFont="1" applyBorder="1" applyAlignment="1">
      <alignment horizontal="center" vertical="center"/>
    </xf>
    <xf numFmtId="0" fontId="31" fillId="0" borderId="4" xfId="0" applyFont="1" applyBorder="1" applyAlignment="1">
      <alignment vertical="center"/>
    </xf>
    <xf numFmtId="0" fontId="31" fillId="0" borderId="5" xfId="0" applyFont="1" applyBorder="1" applyAlignment="1">
      <alignment vertical="center"/>
    </xf>
    <xf numFmtId="0" fontId="33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right" vertical="center"/>
    </xf>
    <xf numFmtId="2" fontId="18" fillId="0" borderId="2" xfId="0" applyNumberFormat="1" applyFont="1" applyBorder="1" applyAlignment="1">
      <alignment horizontal="center" vertical="top"/>
    </xf>
    <xf numFmtId="0" fontId="31" fillId="0" borderId="2" xfId="0" applyFont="1" applyBorder="1" applyAlignment="1">
      <alignment horizontal="left" vertical="top"/>
    </xf>
    <xf numFmtId="0" fontId="33" fillId="0" borderId="2" xfId="0" applyFont="1" applyBorder="1" applyAlignment="1">
      <alignment horizontal="center"/>
    </xf>
    <xf numFmtId="0" fontId="31" fillId="0" borderId="2" xfId="0" applyFont="1" applyBorder="1"/>
    <xf numFmtId="1" fontId="31" fillId="0" borderId="2" xfId="0" applyNumberFormat="1" applyFont="1" applyBorder="1" applyAlignment="1">
      <alignment horizontal="center" vertical="center"/>
    </xf>
    <xf numFmtId="0" fontId="0" fillId="0" borderId="0" xfId="0"/>
    <xf numFmtId="0" fontId="29" fillId="2" borderId="2" xfId="0" applyFont="1" applyFill="1" applyBorder="1"/>
    <xf numFmtId="0" fontId="16" fillId="2" borderId="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/>
    </xf>
    <xf numFmtId="0" fontId="29" fillId="2" borderId="2" xfId="0" applyFont="1" applyFill="1" applyBorder="1" applyAlignment="1">
      <alignment horizontal="center" vertical="center"/>
    </xf>
    <xf numFmtId="0" fontId="34" fillId="0" borderId="0" xfId="0" applyFont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31" fillId="0" borderId="2" xfId="0" applyFont="1" applyBorder="1" applyAlignment="1">
      <alignment vertical="center"/>
    </xf>
    <xf numFmtId="0" fontId="33" fillId="0" borderId="2" xfId="0" applyFont="1" applyBorder="1" applyAlignment="1">
      <alignment vertical="center"/>
    </xf>
    <xf numFmtId="2" fontId="32" fillId="0" borderId="3" xfId="1" applyNumberFormat="1" applyFont="1" applyBorder="1" applyAlignment="1">
      <alignment horizontal="right" vertical="center"/>
    </xf>
    <xf numFmtId="49" fontId="30" fillId="0" borderId="0" xfId="0" applyNumberFormat="1" applyFont="1"/>
    <xf numFmtId="0" fontId="18" fillId="0" borderId="3" xfId="0" applyFont="1" applyBorder="1" applyAlignment="1">
      <alignment horizontal="right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right"/>
    </xf>
    <xf numFmtId="2" fontId="33" fillId="0" borderId="2" xfId="0" applyNumberFormat="1" applyFont="1" applyBorder="1" applyAlignment="1">
      <alignment horizontal="center" vertical="center"/>
    </xf>
    <xf numFmtId="2" fontId="33" fillId="0" borderId="2" xfId="0" applyNumberFormat="1" applyFont="1" applyBorder="1" applyAlignment="1">
      <alignment horizontal="center"/>
    </xf>
    <xf numFmtId="2" fontId="35" fillId="0" borderId="2" xfId="0" applyNumberFormat="1" applyFont="1" applyBorder="1" applyAlignment="1">
      <alignment horizontal="center" vertical="center"/>
    </xf>
    <xf numFmtId="1" fontId="22" fillId="0" borderId="2" xfId="0" applyNumberFormat="1" applyFont="1" applyBorder="1" applyAlignment="1">
      <alignment horizontal="center" vertical="center"/>
    </xf>
    <xf numFmtId="2" fontId="18" fillId="19" borderId="2" xfId="0" applyNumberFormat="1" applyFont="1" applyFill="1" applyBorder="1" applyAlignment="1">
      <alignment horizontal="center"/>
    </xf>
    <xf numFmtId="2" fontId="22" fillId="19" borderId="2" xfId="0" applyNumberFormat="1" applyFont="1" applyFill="1" applyBorder="1"/>
    <xf numFmtId="166" fontId="18" fillId="20" borderId="3" xfId="0" applyNumberFormat="1" applyFont="1" applyFill="1" applyBorder="1" applyAlignment="1">
      <alignment horizontal="right" vertical="center"/>
    </xf>
    <xf numFmtId="2" fontId="22" fillId="0" borderId="2" xfId="0" applyNumberFormat="1" applyFont="1" applyBorder="1"/>
    <xf numFmtId="1" fontId="0" fillId="0" borderId="0" xfId="0" applyNumberFormat="1"/>
    <xf numFmtId="0" fontId="26" fillId="2" borderId="2" xfId="0" applyFont="1" applyFill="1" applyBorder="1" applyAlignment="1">
      <alignment horizontal="left" vertical="center"/>
    </xf>
    <xf numFmtId="0" fontId="36" fillId="2" borderId="2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left" vertical="center"/>
    </xf>
    <xf numFmtId="49" fontId="31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right" vertical="top" wrapText="1"/>
    </xf>
    <xf numFmtId="2" fontId="18" fillId="0" borderId="2" xfId="0" applyNumberFormat="1" applyFont="1" applyBorder="1" applyAlignment="1">
      <alignment horizontal="center" vertical="top" wrapText="1"/>
    </xf>
    <xf numFmtId="2" fontId="18" fillId="0" borderId="2" xfId="0" applyNumberFormat="1" applyFont="1" applyBorder="1" applyAlignment="1">
      <alignment horizontal="center" vertical="center" wrapText="1"/>
    </xf>
    <xf numFmtId="166" fontId="18" fillId="19" borderId="3" xfId="0" applyNumberFormat="1" applyFont="1" applyFill="1" applyBorder="1" applyAlignment="1">
      <alignment horizontal="right" vertical="center"/>
    </xf>
    <xf numFmtId="2" fontId="32" fillId="0" borderId="2" xfId="0" applyNumberFormat="1" applyFont="1" applyBorder="1" applyAlignment="1">
      <alignment horizontal="center" vertical="center" wrapText="1"/>
    </xf>
    <xf numFmtId="166" fontId="31" fillId="20" borderId="2" xfId="0" applyNumberFormat="1" applyFont="1" applyFill="1" applyBorder="1" applyAlignment="1">
      <alignment horizontal="left" vertical="center"/>
    </xf>
    <xf numFmtId="1" fontId="31" fillId="0" borderId="2" xfId="0" applyNumberFormat="1" applyFont="1" applyBorder="1" applyAlignment="1">
      <alignment horizontal="center"/>
    </xf>
    <xf numFmtId="2" fontId="37" fillId="0" borderId="2" xfId="0" applyNumberFormat="1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166" fontId="22" fillId="0" borderId="2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right" vertical="center" wrapText="1"/>
    </xf>
    <xf numFmtId="0" fontId="24" fillId="0" borderId="2" xfId="0" applyFont="1" applyBorder="1" applyAlignment="1">
      <alignment horizontal="right" vertical="center"/>
    </xf>
    <xf numFmtId="0" fontId="31" fillId="2" borderId="2" xfId="0" applyFont="1" applyFill="1" applyBorder="1"/>
    <xf numFmtId="0" fontId="33" fillId="2" borderId="2" xfId="0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horizontal="center"/>
    </xf>
    <xf numFmtId="0" fontId="31" fillId="2" borderId="2" xfId="0" applyFont="1" applyFill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left" vertical="center" wrapText="1"/>
    </xf>
    <xf numFmtId="2" fontId="32" fillId="0" borderId="2" xfId="1" applyNumberFormat="1" applyFont="1" applyBorder="1" applyAlignment="1">
      <alignment horizontal="center" vertical="center" wrapText="1"/>
    </xf>
    <xf numFmtId="2" fontId="18" fillId="0" borderId="2" xfId="0" applyNumberFormat="1" applyFont="1" applyBorder="1" applyAlignment="1">
      <alignment horizontal="right"/>
    </xf>
    <xf numFmtId="2" fontId="22" fillId="0" borderId="7" xfId="1" applyNumberFormat="1" applyFont="1" applyBorder="1" applyAlignment="1">
      <alignment horizontal="center" vertical="center" wrapText="1"/>
    </xf>
    <xf numFmtId="0" fontId="37" fillId="19" borderId="3" xfId="0" applyFont="1" applyFill="1" applyBorder="1" applyAlignment="1">
      <alignment vertical="center" wrapText="1"/>
    </xf>
    <xf numFmtId="0" fontId="37" fillId="19" borderId="4" xfId="0" applyFont="1" applyFill="1" applyBorder="1" applyAlignment="1">
      <alignment vertical="center" wrapText="1"/>
    </xf>
    <xf numFmtId="0" fontId="37" fillId="19" borderId="5" xfId="0" applyFont="1" applyFill="1" applyBorder="1" applyAlignment="1">
      <alignment vertical="center" wrapText="1"/>
    </xf>
    <xf numFmtId="0" fontId="31" fillId="19" borderId="2" xfId="0" applyFont="1" applyFill="1" applyBorder="1" applyAlignment="1">
      <alignment horizontal="center" vertical="center"/>
    </xf>
    <xf numFmtId="2" fontId="24" fillId="0" borderId="2" xfId="0" applyNumberFormat="1" applyFont="1" applyBorder="1" applyAlignment="1">
      <alignment horizontal="center" vertical="center"/>
    </xf>
    <xf numFmtId="0" fontId="22" fillId="0" borderId="4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31" fillId="0" borderId="2" xfId="0" applyFont="1" applyBorder="1" applyAlignment="1">
      <alignment horizontal="left"/>
    </xf>
    <xf numFmtId="2" fontId="31" fillId="0" borderId="2" xfId="0" applyNumberFormat="1" applyFont="1" applyBorder="1" applyAlignment="1">
      <alignment horizontal="center"/>
    </xf>
    <xf numFmtId="0" fontId="29" fillId="2" borderId="2" xfId="0" applyFont="1" applyFill="1" applyBorder="1" applyAlignment="1">
      <alignment horizontal="left"/>
    </xf>
    <xf numFmtId="49" fontId="0" fillId="0" borderId="0" xfId="0" applyNumberFormat="1"/>
    <xf numFmtId="0" fontId="31" fillId="0" borderId="2" xfId="0" applyFont="1" applyBorder="1" applyAlignment="1">
      <alignment horizontal="center"/>
    </xf>
    <xf numFmtId="2" fontId="32" fillId="0" borderId="2" xfId="1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31" fillId="0" borderId="7" xfId="0" applyFont="1" applyBorder="1" applyAlignment="1">
      <alignment horizontal="left" vertical="center"/>
    </xf>
    <xf numFmtId="0" fontId="33" fillId="0" borderId="7" xfId="0" applyFont="1" applyBorder="1" applyAlignment="1">
      <alignment horizontal="center" vertical="center"/>
    </xf>
    <xf numFmtId="49" fontId="31" fillId="0" borderId="7" xfId="0" applyNumberFormat="1" applyFont="1" applyBorder="1" applyAlignment="1">
      <alignment horizontal="center" vertical="center" wrapText="1"/>
    </xf>
    <xf numFmtId="2" fontId="31" fillId="0" borderId="7" xfId="0" applyNumberFormat="1" applyFont="1" applyBorder="1" applyAlignment="1">
      <alignment horizontal="center" vertical="center"/>
    </xf>
    <xf numFmtId="0" fontId="22" fillId="0" borderId="7" xfId="0" applyFont="1" applyBorder="1" applyAlignment="1">
      <alignment horizontal="right" vertical="center"/>
    </xf>
    <xf numFmtId="2" fontId="22" fillId="0" borderId="7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29" fillId="0" borderId="3" xfId="0" applyFont="1" applyBorder="1" applyAlignment="1">
      <alignment horizontal="center" vertical="center"/>
    </xf>
    <xf numFmtId="0" fontId="22" fillId="0" borderId="2" xfId="0" applyFont="1" applyBorder="1" applyAlignment="1">
      <alignment horizontal="right" vertical="center"/>
    </xf>
    <xf numFmtId="0" fontId="22" fillId="0" borderId="2" xfId="0" applyFont="1" applyBorder="1" applyAlignment="1">
      <alignment horizontal="center"/>
    </xf>
    <xf numFmtId="0" fontId="32" fillId="0" borderId="2" xfId="1" applyFont="1" applyBorder="1" applyAlignment="1">
      <alignment horizontal="right" vertical="center" wrapText="1"/>
    </xf>
    <xf numFmtId="2" fontId="22" fillId="0" borderId="2" xfId="0" applyNumberFormat="1" applyFont="1" applyBorder="1" applyAlignment="1">
      <alignment horizontal="center"/>
    </xf>
    <xf numFmtId="2" fontId="37" fillId="0" borderId="3" xfId="1" applyNumberFormat="1" applyFont="1" applyBorder="1" applyAlignment="1">
      <alignment horizontal="left" vertical="center"/>
    </xf>
    <xf numFmtId="2" fontId="24" fillId="0" borderId="2" xfId="0" applyNumberFormat="1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right" vertical="center" wrapText="1"/>
    </xf>
    <xf numFmtId="0" fontId="31" fillId="0" borderId="2" xfId="1" applyFont="1" applyBorder="1" applyAlignment="1">
      <alignment horizontal="center" vertical="center" wrapText="1"/>
    </xf>
    <xf numFmtId="0" fontId="22" fillId="19" borderId="2" xfId="0" applyFont="1" applyFill="1" applyBorder="1" applyAlignment="1">
      <alignment horizontal="center" vertical="center"/>
    </xf>
    <xf numFmtId="0" fontId="31" fillId="0" borderId="2" xfId="0" applyFont="1" applyBorder="1" applyAlignment="1">
      <alignment horizontal="right"/>
    </xf>
    <xf numFmtId="0" fontId="32" fillId="0" borderId="2" xfId="0" applyFont="1" applyBorder="1" applyAlignment="1">
      <alignment horizontal="right" vertical="center" wrapText="1"/>
    </xf>
    <xf numFmtId="2" fontId="31" fillId="0" borderId="2" xfId="0" applyNumberFormat="1" applyFont="1" applyBorder="1" applyAlignment="1">
      <alignment vertical="center"/>
    </xf>
    <xf numFmtId="0" fontId="26" fillId="0" borderId="0" xfId="0" applyFont="1"/>
    <xf numFmtId="0" fontId="26" fillId="0" borderId="0" xfId="0" applyFont="1" applyAlignment="1">
      <alignment horizontal="left"/>
    </xf>
    <xf numFmtId="0" fontId="36" fillId="0" borderId="0" xfId="0" applyFont="1"/>
    <xf numFmtId="0" fontId="36" fillId="0" borderId="0" xfId="0" applyFont="1" applyAlignment="1">
      <alignment horizontal="left"/>
    </xf>
    <xf numFmtId="0" fontId="38" fillId="2" borderId="2" xfId="0" applyFont="1" applyFill="1" applyBorder="1" applyAlignment="1">
      <alignment vertical="center"/>
    </xf>
    <xf numFmtId="0" fontId="38" fillId="2" borderId="2" xfId="0" applyFont="1" applyFill="1" applyBorder="1" applyAlignment="1">
      <alignment horizontal="left" textRotation="90"/>
    </xf>
    <xf numFmtId="2" fontId="39" fillId="2" borderId="2" xfId="0" applyNumberFormat="1" applyFont="1" applyFill="1" applyBorder="1" applyAlignment="1">
      <alignment horizontal="left" textRotation="90"/>
    </xf>
    <xf numFmtId="2" fontId="39" fillId="2" borderId="2" xfId="0" applyNumberFormat="1" applyFont="1" applyFill="1" applyBorder="1" applyAlignment="1">
      <alignment textRotation="90"/>
    </xf>
    <xf numFmtId="0" fontId="16" fillId="2" borderId="2" xfId="0" applyFont="1" applyFill="1" applyBorder="1" applyAlignment="1">
      <alignment textRotation="90"/>
    </xf>
    <xf numFmtId="2" fontId="26" fillId="2" borderId="2" xfId="0" applyNumberFormat="1" applyFont="1" applyFill="1" applyBorder="1" applyAlignment="1">
      <alignment vertical="center" wrapText="1"/>
    </xf>
    <xf numFmtId="2" fontId="16" fillId="0" borderId="2" xfId="0" applyNumberFormat="1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2" xfId="0" applyFont="1" applyBorder="1" applyAlignment="1">
      <alignment horizontal="center" textRotation="90"/>
    </xf>
    <xf numFmtId="2" fontId="26" fillId="2" borderId="2" xfId="0" applyNumberFormat="1" applyFont="1" applyFill="1" applyBorder="1"/>
    <xf numFmtId="2" fontId="36" fillId="0" borderId="2" xfId="0" applyNumberFormat="1" applyFont="1" applyBorder="1" applyAlignment="1">
      <alignment horizontal="center"/>
    </xf>
    <xf numFmtId="2" fontId="26" fillId="2" borderId="2" xfId="0" applyNumberFormat="1" applyFont="1" applyFill="1" applyBorder="1" applyAlignment="1">
      <alignment wrapText="1"/>
    </xf>
    <xf numFmtId="1" fontId="36" fillId="2" borderId="2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center" vertical="center"/>
    </xf>
    <xf numFmtId="0" fontId="26" fillId="2" borderId="2" xfId="0" applyFont="1" applyFill="1" applyBorder="1"/>
    <xf numFmtId="49" fontId="16" fillId="0" borderId="2" xfId="0" applyNumberFormat="1" applyFont="1" applyBorder="1" applyAlignment="1">
      <alignment horizontal="center"/>
    </xf>
    <xf numFmtId="1" fontId="16" fillId="0" borderId="2" xfId="0" applyNumberFormat="1" applyFont="1" applyBorder="1" applyAlignment="1">
      <alignment horizontal="center"/>
    </xf>
    <xf numFmtId="0" fontId="38" fillId="21" borderId="2" xfId="0" applyFont="1" applyFill="1" applyBorder="1"/>
    <xf numFmtId="0" fontId="9" fillId="21" borderId="2" xfId="0" applyFont="1" applyFill="1" applyBorder="1" applyAlignment="1">
      <alignment horizontal="center"/>
    </xf>
    <xf numFmtId="2" fontId="9" fillId="16" borderId="2" xfId="0" applyNumberFormat="1" applyFont="1" applyFill="1" applyBorder="1" applyAlignment="1">
      <alignment horizontal="center" vertical="center"/>
    </xf>
    <xf numFmtId="2" fontId="9" fillId="21" borderId="2" xfId="0" applyNumberFormat="1" applyFont="1" applyFill="1" applyBorder="1" applyAlignment="1">
      <alignment horizontal="center"/>
    </xf>
    <xf numFmtId="0" fontId="9" fillId="12" borderId="2" xfId="0" applyFont="1" applyFill="1" applyBorder="1" applyAlignment="1">
      <alignment horizontal="center"/>
    </xf>
    <xf numFmtId="2" fontId="9" fillId="22" borderId="2" xfId="0" applyNumberFormat="1" applyFont="1" applyFill="1" applyBorder="1" applyAlignment="1">
      <alignment horizontal="center"/>
    </xf>
    <xf numFmtId="0" fontId="16" fillId="0" borderId="0" xfId="0" applyFont="1" applyAlignment="1">
      <alignment vertical="center"/>
    </xf>
    <xf numFmtId="0" fontId="41" fillId="0" borderId="0" xfId="0" applyFont="1" applyAlignment="1">
      <alignment horizontal="center" vertical="center"/>
    </xf>
    <xf numFmtId="0" fontId="40" fillId="0" borderId="0" xfId="0" applyFont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2" fontId="43" fillId="0" borderId="2" xfId="0" applyNumberFormat="1" applyFont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vertical="center"/>
    </xf>
    <xf numFmtId="2" fontId="12" fillId="0" borderId="2" xfId="0" applyNumberFormat="1" applyFont="1" applyBorder="1" applyAlignment="1">
      <alignment horizontal="center" vertical="center" wrapText="1"/>
    </xf>
    <xf numFmtId="2" fontId="42" fillId="0" borderId="2" xfId="0" applyNumberFormat="1" applyFont="1" applyBorder="1" applyAlignment="1">
      <alignment horizontal="center"/>
    </xf>
    <xf numFmtId="0" fontId="43" fillId="0" borderId="0" xfId="0" applyFont="1" applyAlignment="1">
      <alignment vertical="center"/>
    </xf>
    <xf numFmtId="0" fontId="45" fillId="0" borderId="0" xfId="0" applyFont="1"/>
    <xf numFmtId="0" fontId="24" fillId="2" borderId="2" xfId="0" applyFont="1" applyFill="1" applyBorder="1" applyAlignment="1">
      <alignment vertical="center"/>
    </xf>
    <xf numFmtId="0" fontId="39" fillId="2" borderId="2" xfId="0" applyFont="1" applyFill="1" applyBorder="1" applyAlignment="1">
      <alignment textRotation="90"/>
    </xf>
    <xf numFmtId="2" fontId="9" fillId="2" borderId="2" xfId="0" applyNumberFormat="1" applyFont="1" applyFill="1" applyBorder="1" applyAlignment="1">
      <alignment textRotation="90"/>
    </xf>
    <xf numFmtId="2" fontId="8" fillId="0" borderId="0" xfId="0" applyNumberFormat="1" applyFont="1" applyAlignment="1">
      <alignment textRotation="90"/>
    </xf>
    <xf numFmtId="0" fontId="38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/>
    </xf>
    <xf numFmtId="2" fontId="38" fillId="2" borderId="2" xfId="0" applyNumberFormat="1" applyFont="1" applyFill="1" applyBorder="1" applyAlignment="1">
      <alignment wrapText="1"/>
    </xf>
    <xf numFmtId="0" fontId="36" fillId="2" borderId="2" xfId="0" applyFont="1" applyFill="1" applyBorder="1" applyAlignment="1">
      <alignment horizontal="center" vertical="center" wrapText="1"/>
    </xf>
    <xf numFmtId="2" fontId="9" fillId="0" borderId="0" xfId="0" applyNumberFormat="1" applyFont="1"/>
    <xf numFmtId="0" fontId="26" fillId="2" borderId="7" xfId="0" applyFont="1" applyFill="1" applyBorder="1" applyAlignment="1">
      <alignment wrapText="1"/>
    </xf>
    <xf numFmtId="0" fontId="36" fillId="2" borderId="7" xfId="0" applyFont="1" applyFill="1" applyBorder="1" applyAlignment="1">
      <alignment horizontal="center" vertical="center"/>
    </xf>
    <xf numFmtId="2" fontId="16" fillId="0" borderId="7" xfId="0" applyNumberFormat="1" applyFont="1" applyBorder="1" applyAlignment="1">
      <alignment horizontal="center"/>
    </xf>
    <xf numFmtId="2" fontId="36" fillId="2" borderId="2" xfId="0" applyNumberFormat="1" applyFont="1" applyFill="1" applyBorder="1" applyAlignment="1">
      <alignment horizontal="center" vertical="center"/>
    </xf>
    <xf numFmtId="0" fontId="39" fillId="2" borderId="2" xfId="0" applyFont="1" applyFill="1" applyBorder="1"/>
    <xf numFmtId="2" fontId="9" fillId="0" borderId="0" xfId="0" applyNumberFormat="1" applyFont="1" applyAlignment="1">
      <alignment horizontal="center" vertical="center"/>
    </xf>
    <xf numFmtId="2" fontId="29" fillId="0" borderId="2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46" fillId="0" borderId="0" xfId="0" applyFont="1"/>
    <xf numFmtId="0" fontId="14" fillId="0" borderId="0" xfId="0" applyFont="1"/>
    <xf numFmtId="2" fontId="38" fillId="2" borderId="2" xfId="0" applyNumberFormat="1" applyFont="1" applyFill="1" applyBorder="1" applyAlignment="1">
      <alignment horizontal="left" textRotation="90"/>
    </xf>
    <xf numFmtId="2" fontId="38" fillId="2" borderId="2" xfId="0" applyNumberFormat="1" applyFont="1" applyFill="1" applyBorder="1" applyAlignment="1">
      <alignment textRotation="90"/>
    </xf>
    <xf numFmtId="2" fontId="8" fillId="2" borderId="2" xfId="0" applyNumberFormat="1" applyFont="1" applyFill="1" applyBorder="1" applyAlignment="1">
      <alignment textRotation="90"/>
    </xf>
    <xf numFmtId="0" fontId="8" fillId="2" borderId="2" xfId="0" applyFont="1" applyFill="1" applyBorder="1" applyAlignment="1">
      <alignment textRotation="90"/>
    </xf>
    <xf numFmtId="2" fontId="39" fillId="0" borderId="2" xfId="0" applyNumberFormat="1" applyFont="1" applyBorder="1" applyAlignment="1">
      <alignment horizontal="left"/>
    </xf>
    <xf numFmtId="2" fontId="39" fillId="0" borderId="2" xfId="0" applyNumberFormat="1" applyFont="1" applyBorder="1"/>
    <xf numFmtId="0" fontId="39" fillId="2" borderId="2" xfId="0" applyFont="1" applyFill="1" applyBorder="1" applyAlignment="1">
      <alignment vertical="center" wrapText="1"/>
    </xf>
    <xf numFmtId="2" fontId="16" fillId="0" borderId="2" xfId="0" applyNumberFormat="1" applyFont="1" applyBorder="1"/>
    <xf numFmtId="0" fontId="16" fillId="0" borderId="2" xfId="0" applyFont="1" applyBorder="1"/>
    <xf numFmtId="2" fontId="36" fillId="2" borderId="2" xfId="0" applyNumberFormat="1" applyFont="1" applyFill="1" applyBorder="1" applyAlignment="1">
      <alignment wrapText="1"/>
    </xf>
    <xf numFmtId="0" fontId="36" fillId="2" borderId="7" xfId="0" applyFont="1" applyFill="1" applyBorder="1" applyAlignment="1">
      <alignment wrapText="1"/>
    </xf>
    <xf numFmtId="2" fontId="16" fillId="0" borderId="7" xfId="0" applyNumberFormat="1" applyFont="1" applyBorder="1"/>
    <xf numFmtId="2" fontId="36" fillId="2" borderId="2" xfId="0" applyNumberFormat="1" applyFont="1" applyFill="1" applyBorder="1"/>
    <xf numFmtId="0" fontId="36" fillId="2" borderId="2" xfId="0" applyFont="1" applyFill="1" applyBorder="1"/>
    <xf numFmtId="2" fontId="36" fillId="0" borderId="2" xfId="0" applyNumberFormat="1" applyFont="1" applyBorder="1"/>
    <xf numFmtId="49" fontId="16" fillId="0" borderId="2" xfId="0" applyNumberFormat="1" applyFont="1" applyBorder="1"/>
    <xf numFmtId="2" fontId="16" fillId="16" borderId="2" xfId="0" applyNumberFormat="1" applyFont="1" applyFill="1" applyBorder="1" applyAlignment="1">
      <alignment horizontal="center" vertical="center"/>
    </xf>
    <xf numFmtId="2" fontId="36" fillId="0" borderId="2" xfId="0" applyNumberFormat="1" applyFont="1" applyBorder="1" applyAlignment="1">
      <alignment horizontal="center" vertical="center"/>
    </xf>
    <xf numFmtId="2" fontId="16" fillId="0" borderId="2" xfId="0" applyNumberFormat="1" applyFont="1" applyBorder="1" applyAlignment="1">
      <alignment horizontal="center" vertical="center"/>
    </xf>
    <xf numFmtId="2" fontId="16" fillId="22" borderId="2" xfId="0" applyNumberFormat="1" applyFont="1" applyFill="1" applyBorder="1" applyAlignment="1">
      <alignment horizontal="center"/>
    </xf>
    <xf numFmtId="0" fontId="38" fillId="2" borderId="2" xfId="0" applyFont="1" applyFill="1" applyBorder="1" applyAlignment="1">
      <alignment textRotation="90"/>
    </xf>
    <xf numFmtId="0" fontId="8" fillId="0" borderId="0" xfId="0" applyFont="1" applyAlignment="1">
      <alignment textRotation="90"/>
    </xf>
    <xf numFmtId="0" fontId="39" fillId="2" borderId="7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horizontal="center" vertical="center"/>
    </xf>
    <xf numFmtId="2" fontId="16" fillId="0" borderId="0" xfId="0" applyNumberFormat="1" applyFont="1"/>
    <xf numFmtId="0" fontId="39" fillId="2" borderId="7" xfId="0" applyFont="1" applyFill="1" applyBorder="1" applyAlignment="1">
      <alignment wrapText="1"/>
    </xf>
    <xf numFmtId="0" fontId="36" fillId="2" borderId="5" xfId="0" applyFont="1" applyFill="1" applyBorder="1"/>
    <xf numFmtId="0" fontId="36" fillId="2" borderId="5" xfId="0" applyFont="1" applyFill="1" applyBorder="1" applyAlignment="1">
      <alignment wrapText="1"/>
    </xf>
    <xf numFmtId="2" fontId="9" fillId="2" borderId="2" xfId="0" applyNumberFormat="1" applyFont="1" applyFill="1" applyBorder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/>
    </xf>
    <xf numFmtId="2" fontId="16" fillId="0" borderId="0" xfId="0" applyNumberFormat="1" applyFont="1" applyAlignment="1">
      <alignment horizontal="center"/>
    </xf>
    <xf numFmtId="2" fontId="9" fillId="0" borderId="2" xfId="0" applyNumberFormat="1" applyFont="1" applyBorder="1"/>
    <xf numFmtId="0" fontId="9" fillId="0" borderId="2" xfId="0" applyFont="1" applyBorder="1"/>
    <xf numFmtId="0" fontId="16" fillId="0" borderId="2" xfId="0" applyFont="1" applyBorder="1" applyAlignment="1">
      <alignment textRotation="90"/>
    </xf>
    <xf numFmtId="2" fontId="16" fillId="0" borderId="2" xfId="0" applyNumberFormat="1" applyFont="1" applyBorder="1" applyAlignment="1">
      <alignment textRotation="90"/>
    </xf>
    <xf numFmtId="0" fontId="36" fillId="2" borderId="2" xfId="0" applyFont="1" applyFill="1" applyBorder="1" applyAlignment="1">
      <alignment wrapText="1"/>
    </xf>
    <xf numFmtId="0" fontId="16" fillId="0" borderId="7" xfId="0" applyFont="1" applyBorder="1"/>
    <xf numFmtId="0" fontId="26" fillId="21" borderId="2" xfId="0" applyFont="1" applyFill="1" applyBorder="1"/>
    <xf numFmtId="0" fontId="16" fillId="21" borderId="2" xfId="0" applyFont="1" applyFill="1" applyBorder="1" applyAlignment="1">
      <alignment horizontal="center"/>
    </xf>
    <xf numFmtId="0" fontId="29" fillId="12" borderId="2" xfId="0" applyFont="1" applyFill="1" applyBorder="1" applyAlignment="1">
      <alignment horizontal="center"/>
    </xf>
    <xf numFmtId="2" fontId="16" fillId="14" borderId="2" xfId="0" applyNumberFormat="1" applyFont="1" applyFill="1" applyBorder="1" applyAlignment="1">
      <alignment horizontal="center"/>
    </xf>
    <xf numFmtId="166" fontId="14" fillId="0" borderId="2" xfId="0" applyNumberFormat="1" applyFont="1" applyBorder="1" applyAlignment="1">
      <alignment horizontal="center" vertical="center"/>
    </xf>
    <xf numFmtId="10" fontId="39" fillId="2" borderId="2" xfId="0" applyNumberFormat="1" applyFont="1" applyFill="1" applyBorder="1" applyAlignment="1">
      <alignment vertical="center"/>
    </xf>
    <xf numFmtId="0" fontId="39" fillId="2" borderId="2" xfId="0" applyFont="1" applyFill="1" applyBorder="1" applyAlignment="1">
      <alignment horizontal="center"/>
    </xf>
    <xf numFmtId="0" fontId="39" fillId="2" borderId="2" xfId="0" applyFont="1" applyFill="1" applyBorder="1" applyAlignment="1">
      <alignment wrapText="1"/>
    </xf>
    <xf numFmtId="49" fontId="9" fillId="2" borderId="2" xfId="0" applyNumberFormat="1" applyFont="1" applyFill="1" applyBorder="1" applyAlignment="1">
      <alignment horizontal="center" vertical="center"/>
    </xf>
    <xf numFmtId="2" fontId="16" fillId="0" borderId="2" xfId="0" applyNumberFormat="1" applyFont="1" applyBorder="1" applyAlignment="1">
      <alignment horizontal="center" textRotation="90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/>
    </xf>
    <xf numFmtId="2" fontId="38" fillId="2" borderId="3" xfId="0" applyNumberFormat="1" applyFont="1" applyFill="1" applyBorder="1" applyAlignment="1">
      <alignment textRotation="90"/>
    </xf>
    <xf numFmtId="2" fontId="8" fillId="2" borderId="3" xfId="0" applyNumberFormat="1" applyFont="1" applyFill="1" applyBorder="1" applyAlignment="1">
      <alignment textRotation="90"/>
    </xf>
    <xf numFmtId="10" fontId="39" fillId="2" borderId="2" xfId="0" applyNumberFormat="1" applyFont="1" applyFill="1" applyBorder="1" applyAlignment="1">
      <alignment vertical="center" wrapText="1"/>
    </xf>
    <xf numFmtId="2" fontId="39" fillId="2" borderId="2" xfId="0" applyNumberFormat="1" applyFont="1" applyFill="1" applyBorder="1" applyAlignment="1">
      <alignment wrapText="1"/>
    </xf>
    <xf numFmtId="1" fontId="16" fillId="0" borderId="2" xfId="0" applyNumberFormat="1" applyFont="1" applyBorder="1"/>
    <xf numFmtId="1" fontId="9" fillId="2" borderId="2" xfId="0" applyNumberFormat="1" applyFont="1" applyFill="1" applyBorder="1" applyAlignment="1">
      <alignment horizontal="center"/>
    </xf>
    <xf numFmtId="2" fontId="25" fillId="2" borderId="2" xfId="0" applyNumberFormat="1" applyFont="1" applyFill="1" applyBorder="1" applyAlignment="1">
      <alignment vertical="center" wrapText="1"/>
    </xf>
    <xf numFmtId="1" fontId="13" fillId="2" borderId="2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wrapText="1"/>
    </xf>
    <xf numFmtId="0" fontId="13" fillId="2" borderId="2" xfId="0" applyFont="1" applyFill="1" applyBorder="1" applyAlignment="1">
      <alignment horizontal="center" vertical="center"/>
    </xf>
    <xf numFmtId="2" fontId="25" fillId="2" borderId="2" xfId="0" applyNumberFormat="1" applyFont="1" applyFill="1" applyBorder="1" applyAlignment="1">
      <alignment wrapText="1"/>
    </xf>
    <xf numFmtId="2" fontId="25" fillId="2" borderId="2" xfId="0" applyNumberFormat="1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wrapText="1"/>
    </xf>
    <xf numFmtId="2" fontId="25" fillId="2" borderId="7" xfId="0" applyNumberFormat="1" applyFont="1" applyFill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2" fontId="9" fillId="0" borderId="7" xfId="0" applyNumberFormat="1" applyFont="1" applyBorder="1"/>
    <xf numFmtId="2" fontId="25" fillId="2" borderId="2" xfId="0" applyNumberFormat="1" applyFont="1" applyFill="1" applyBorder="1"/>
    <xf numFmtId="2" fontId="25" fillId="2" borderId="2" xfId="0" applyNumberFormat="1" applyFont="1" applyFill="1" applyBorder="1" applyAlignment="1">
      <alignment horizontal="center" vertical="center"/>
    </xf>
    <xf numFmtId="2" fontId="13" fillId="2" borderId="2" xfId="0" applyNumberFormat="1" applyFont="1" applyFill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14" fillId="2" borderId="2" xfId="0" applyFont="1" applyFill="1" applyBorder="1" applyAlignment="1">
      <alignment horizontal="center"/>
    </xf>
    <xf numFmtId="2" fontId="9" fillId="23" borderId="2" xfId="0" applyNumberFormat="1" applyFont="1" applyFill="1" applyBorder="1" applyAlignment="1">
      <alignment horizontal="center" vertical="center"/>
    </xf>
    <xf numFmtId="2" fontId="14" fillId="2" borderId="2" xfId="0" applyNumberFormat="1" applyFont="1" applyFill="1" applyBorder="1" applyAlignment="1">
      <alignment horizontal="center"/>
    </xf>
    <xf numFmtId="0" fontId="13" fillId="12" borderId="2" xfId="0" applyFont="1" applyFill="1" applyBorder="1" applyAlignment="1">
      <alignment horizontal="center"/>
    </xf>
    <xf numFmtId="0" fontId="47" fillId="2" borderId="2" xfId="0" applyFont="1" applyFill="1" applyBorder="1" applyAlignment="1">
      <alignment vertical="center"/>
    </xf>
    <xf numFmtId="2" fontId="14" fillId="0" borderId="2" xfId="0" applyNumberFormat="1" applyFont="1" applyBorder="1" applyAlignment="1">
      <alignment horizontal="center"/>
    </xf>
    <xf numFmtId="0" fontId="47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center" vertical="center"/>
    </xf>
    <xf numFmtId="0" fontId="47" fillId="2" borderId="2" xfId="0" applyFont="1" applyFill="1" applyBorder="1" applyAlignment="1">
      <alignment horizontal="left" vertical="center" wrapText="1"/>
    </xf>
    <xf numFmtId="2" fontId="47" fillId="2" borderId="2" xfId="0" applyNumberFormat="1" applyFont="1" applyFill="1" applyBorder="1" applyAlignment="1">
      <alignment wrapText="1"/>
    </xf>
    <xf numFmtId="0" fontId="47" fillId="2" borderId="2" xfId="0" applyFont="1" applyFill="1" applyBorder="1" applyAlignment="1">
      <alignment horizontal="center" vertical="center" wrapText="1"/>
    </xf>
    <xf numFmtId="0" fontId="47" fillId="2" borderId="2" xfId="0" applyFont="1" applyFill="1" applyBorder="1" applyAlignment="1">
      <alignment wrapText="1"/>
    </xf>
    <xf numFmtId="49" fontId="14" fillId="2" borderId="2" xfId="0" applyNumberFormat="1" applyFont="1" applyFill="1" applyBorder="1" applyAlignment="1">
      <alignment horizontal="center"/>
    </xf>
    <xf numFmtId="49" fontId="14" fillId="0" borderId="2" xfId="0" applyNumberFormat="1" applyFont="1" applyBorder="1" applyAlignment="1">
      <alignment horizontal="center"/>
    </xf>
    <xf numFmtId="0" fontId="14" fillId="21" borderId="2" xfId="0" applyFont="1" applyFill="1" applyBorder="1" applyAlignment="1">
      <alignment horizontal="center"/>
    </xf>
    <xf numFmtId="2" fontId="14" fillId="23" borderId="2" xfId="0" applyNumberFormat="1" applyFont="1" applyFill="1" applyBorder="1" applyAlignment="1">
      <alignment horizontal="center" vertical="center"/>
    </xf>
    <xf numFmtId="0" fontId="14" fillId="22" borderId="2" xfId="0" applyFont="1" applyFill="1" applyBorder="1" applyAlignment="1">
      <alignment horizontal="center"/>
    </xf>
    <xf numFmtId="2" fontId="14" fillId="22" borderId="2" xfId="0" applyNumberFormat="1" applyFont="1" applyFill="1" applyBorder="1" applyAlignment="1">
      <alignment horizontal="center"/>
    </xf>
    <xf numFmtId="2" fontId="9" fillId="0" borderId="2" xfId="0" applyNumberFormat="1" applyFont="1" applyBorder="1" applyAlignment="1">
      <alignment vertical="center"/>
    </xf>
    <xf numFmtId="0" fontId="39" fillId="2" borderId="2" xfId="0" applyFont="1" applyFill="1" applyBorder="1" applyAlignment="1">
      <alignment horizontal="left" vertical="center" wrapText="1"/>
    </xf>
    <xf numFmtId="2" fontId="9" fillId="0" borderId="7" xfId="0" applyNumberFormat="1" applyFont="1" applyBorder="1" applyAlignment="1">
      <alignment vertical="center"/>
    </xf>
    <xf numFmtId="49" fontId="9" fillId="0" borderId="2" xfId="0" applyNumberFormat="1" applyFont="1" applyBorder="1"/>
    <xf numFmtId="1" fontId="9" fillId="0" borderId="2" xfId="0" applyNumberFormat="1" applyFont="1" applyBorder="1"/>
    <xf numFmtId="0" fontId="9" fillId="22" borderId="2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26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1" fillId="0" borderId="0" xfId="0" applyFont="1" applyAlignment="1">
      <alignment horizontal="center" vertical="center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2" fontId="49" fillId="0" borderId="2" xfId="1" applyNumberFormat="1" applyFont="1" applyBorder="1" applyAlignment="1">
      <alignment horizontal="center" vertical="center" wrapText="1"/>
    </xf>
    <xf numFmtId="0" fontId="50" fillId="0" borderId="2" xfId="0" applyFont="1" applyBorder="1" applyAlignment="1">
      <alignment horizontal="right" vertical="center"/>
    </xf>
    <xf numFmtId="0" fontId="48" fillId="0" borderId="0" xfId="0" applyFont="1" applyAlignment="1">
      <alignment vertical="center"/>
    </xf>
    <xf numFmtId="0" fontId="26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1" fillId="0" borderId="0" xfId="0" applyFont="1" applyAlignment="1">
      <alignment horizontal="center" vertical="center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9" fillId="2" borderId="2" xfId="0" applyNumberFormat="1" applyFont="1" applyFill="1" applyBorder="1" applyAlignment="1">
      <alignment horizontal="center" vertical="center"/>
    </xf>
    <xf numFmtId="1" fontId="9" fillId="2" borderId="2" xfId="0" applyNumberFormat="1" applyFont="1" applyFill="1" applyBorder="1" applyAlignment="1">
      <alignment horizontal="center" vertical="center"/>
    </xf>
    <xf numFmtId="0" fontId="0" fillId="0" borderId="2" xfId="0" applyBorder="1"/>
    <xf numFmtId="2" fontId="9" fillId="0" borderId="2" xfId="0" applyNumberFormat="1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22" fillId="0" borderId="2" xfId="0" applyFont="1" applyBorder="1" applyAlignment="1">
      <alignment horizontal="left" vertical="center"/>
    </xf>
    <xf numFmtId="1" fontId="39" fillId="2" borderId="2" xfId="0" applyNumberFormat="1" applyFont="1" applyFill="1" applyBorder="1" applyAlignment="1">
      <alignment wrapText="1"/>
    </xf>
    <xf numFmtId="0" fontId="29" fillId="0" borderId="0" xfId="0" applyFont="1" applyAlignment="1">
      <alignment vertical="center"/>
    </xf>
    <xf numFmtId="0" fontId="31" fillId="0" borderId="3" xfId="0" applyFont="1" applyBorder="1" applyAlignment="1">
      <alignment horizontal="left" vertical="center"/>
    </xf>
    <xf numFmtId="1" fontId="0" fillId="0" borderId="2" xfId="0" applyNumberFormat="1" applyBorder="1" applyAlignment="1">
      <alignment horizontal="center" vertical="center"/>
    </xf>
    <xf numFmtId="0" fontId="9" fillId="24" borderId="2" xfId="0" applyFont="1" applyFill="1" applyBorder="1" applyAlignment="1">
      <alignment horizontal="center"/>
    </xf>
    <xf numFmtId="2" fontId="9" fillId="24" borderId="2" xfId="0" applyNumberFormat="1" applyFont="1" applyFill="1" applyBorder="1" applyAlignment="1">
      <alignment horizontal="center"/>
    </xf>
    <xf numFmtId="0" fontId="9" fillId="25" borderId="2" xfId="0" applyFont="1" applyFill="1" applyBorder="1" applyAlignment="1">
      <alignment horizontal="center"/>
    </xf>
    <xf numFmtId="2" fontId="9" fillId="25" borderId="2" xfId="0" applyNumberFormat="1" applyFont="1" applyFill="1" applyBorder="1" applyAlignment="1">
      <alignment horizontal="center"/>
    </xf>
    <xf numFmtId="0" fontId="9" fillId="26" borderId="2" xfId="0" applyFont="1" applyFill="1" applyBorder="1" applyAlignment="1">
      <alignment horizontal="center"/>
    </xf>
    <xf numFmtId="2" fontId="9" fillId="26" borderId="2" xfId="0" applyNumberFormat="1" applyFont="1" applyFill="1" applyBorder="1" applyAlignment="1">
      <alignment horizontal="center"/>
    </xf>
    <xf numFmtId="0" fontId="9" fillId="27" borderId="2" xfId="0" applyFont="1" applyFill="1" applyBorder="1" applyAlignment="1">
      <alignment horizontal="center"/>
    </xf>
    <xf numFmtId="2" fontId="9" fillId="27" borderId="2" xfId="0" applyNumberFormat="1" applyFont="1" applyFill="1" applyBorder="1" applyAlignment="1">
      <alignment horizontal="center"/>
    </xf>
    <xf numFmtId="2" fontId="9" fillId="28" borderId="2" xfId="0" applyNumberFormat="1" applyFont="1" applyFill="1" applyBorder="1" applyAlignment="1">
      <alignment horizontal="center"/>
    </xf>
    <xf numFmtId="0" fontId="9" fillId="28" borderId="2" xfId="0" applyFont="1" applyFill="1" applyBorder="1" applyAlignment="1">
      <alignment horizontal="center"/>
    </xf>
    <xf numFmtId="0" fontId="0" fillId="7" borderId="2" xfId="0" applyFill="1" applyBorder="1"/>
    <xf numFmtId="0" fontId="8" fillId="29" borderId="2" xfId="0" applyFont="1" applyFill="1" applyBorder="1"/>
    <xf numFmtId="0" fontId="8" fillId="31" borderId="2" xfId="0" applyFont="1" applyFill="1" applyBorder="1" applyAlignment="1">
      <alignment horizontal="center" vertical="center"/>
    </xf>
    <xf numFmtId="0" fontId="0" fillId="30" borderId="2" xfId="0" applyFill="1" applyBorder="1"/>
    <xf numFmtId="0" fontId="0" fillId="32" borderId="0" xfId="0" applyFill="1"/>
    <xf numFmtId="2" fontId="24" fillId="0" borderId="3" xfId="1" applyNumberFormat="1" applyFont="1" applyBorder="1" applyAlignment="1">
      <alignment horizontal="right" vertical="center"/>
    </xf>
    <xf numFmtId="0" fontId="0" fillId="0" borderId="0" xfId="0" applyFill="1"/>
    <xf numFmtId="2" fontId="9" fillId="33" borderId="2" xfId="0" applyNumberFormat="1" applyFont="1" applyFill="1" applyBorder="1" applyAlignment="1">
      <alignment horizontal="center"/>
    </xf>
    <xf numFmtId="2" fontId="47" fillId="2" borderId="2" xfId="0" applyNumberFormat="1" applyFont="1" applyFill="1" applyBorder="1" applyAlignment="1">
      <alignment horizontal="center" vertical="center" wrapText="1"/>
    </xf>
    <xf numFmtId="2" fontId="16" fillId="2" borderId="2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/>
    </xf>
    <xf numFmtId="2" fontId="39" fillId="2" borderId="2" xfId="0" applyNumberFormat="1" applyFont="1" applyFill="1" applyBorder="1" applyAlignment="1">
      <alignment horizontal="left" indent="1"/>
    </xf>
    <xf numFmtId="1" fontId="36" fillId="2" borderId="2" xfId="0" applyNumberFormat="1" applyFont="1" applyFill="1" applyBorder="1" applyAlignment="1">
      <alignment horizontal="center" vertical="center" wrapText="1"/>
    </xf>
    <xf numFmtId="1" fontId="16" fillId="2" borderId="2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/>
    <xf numFmtId="2" fontId="24" fillId="0" borderId="2" xfId="1" applyNumberFormat="1" applyFont="1" applyBorder="1" applyAlignment="1">
      <alignment horizontal="center" vertical="center"/>
    </xf>
    <xf numFmtId="2" fontId="9" fillId="32" borderId="0" xfId="0" applyNumberFormat="1" applyFont="1" applyFill="1" applyAlignment="1">
      <alignment horizontal="center"/>
    </xf>
    <xf numFmtId="2" fontId="32" fillId="0" borderId="2" xfId="0" applyNumberFormat="1" applyFont="1" applyFill="1" applyBorder="1" applyAlignment="1">
      <alignment horizontal="center" vertical="center" wrapText="1"/>
    </xf>
    <xf numFmtId="2" fontId="9" fillId="34" borderId="2" xfId="0" applyNumberFormat="1" applyFont="1" applyFill="1" applyBorder="1" applyAlignment="1">
      <alignment horizontal="center"/>
    </xf>
    <xf numFmtId="0" fontId="18" fillId="0" borderId="2" xfId="0" applyFont="1" applyFill="1" applyBorder="1" applyAlignment="1">
      <alignment horizontal="right" vertical="center"/>
    </xf>
    <xf numFmtId="2" fontId="18" fillId="0" borderId="2" xfId="0" applyNumberFormat="1" applyFont="1" applyFill="1" applyBorder="1" applyAlignment="1">
      <alignment horizontal="center" vertical="center"/>
    </xf>
    <xf numFmtId="2" fontId="22" fillId="0" borderId="7" xfId="1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2" fontId="36" fillId="2" borderId="2" xfId="0" applyNumberFormat="1" applyFont="1" applyFill="1" applyBorder="1" applyAlignment="1">
      <alignment horizontal="center" vertical="center" wrapText="1"/>
    </xf>
    <xf numFmtId="1" fontId="37" fillId="0" borderId="2" xfId="0" applyNumberFormat="1" applyFont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1" fontId="9" fillId="0" borderId="7" xfId="0" applyNumberFormat="1" applyFont="1" applyFill="1" applyBorder="1" applyAlignment="1">
      <alignment horizontal="center" vertical="center"/>
    </xf>
    <xf numFmtId="2" fontId="39" fillId="0" borderId="2" xfId="0" applyNumberFormat="1" applyFont="1" applyFill="1" applyBorder="1" applyAlignment="1">
      <alignment horizontal="left"/>
    </xf>
    <xf numFmtId="0" fontId="14" fillId="0" borderId="5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vertical="center"/>
    </xf>
    <xf numFmtId="2" fontId="14" fillId="0" borderId="5" xfId="0" applyNumberFormat="1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31" fillId="0" borderId="3" xfId="0" applyFont="1" applyBorder="1" applyAlignment="1">
      <alignment vertical="center" wrapText="1"/>
    </xf>
    <xf numFmtId="0" fontId="31" fillId="0" borderId="4" xfId="0" applyFont="1" applyBorder="1" applyAlignment="1">
      <alignment vertical="center" wrapText="1"/>
    </xf>
    <xf numFmtId="0" fontId="31" fillId="0" borderId="5" xfId="0" applyFont="1" applyBorder="1" applyAlignment="1">
      <alignment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8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8" fillId="0" borderId="2" xfId="1" applyFont="1" applyBorder="1" applyAlignment="1">
      <alignment horizontal="right" vertical="center" wrapText="1"/>
    </xf>
    <xf numFmtId="0" fontId="29" fillId="2" borderId="2" xfId="0" applyFont="1" applyFill="1" applyBorder="1" applyAlignment="1">
      <alignment vertical="center"/>
    </xf>
    <xf numFmtId="0" fontId="31" fillId="0" borderId="2" xfId="0" applyFont="1" applyBorder="1" applyAlignment="1">
      <alignment horizontal="right" vertical="center" wrapText="1"/>
    </xf>
    <xf numFmtId="2" fontId="18" fillId="0" borderId="2" xfId="1" applyNumberFormat="1" applyFont="1" applyBorder="1" applyAlignment="1">
      <alignment horizontal="center" vertical="center" wrapText="1"/>
    </xf>
    <xf numFmtId="0" fontId="37" fillId="0" borderId="2" xfId="1" applyFont="1" applyBorder="1" applyAlignment="1">
      <alignment horizontal="right" vertical="center" wrapText="1"/>
    </xf>
    <xf numFmtId="2" fontId="24" fillId="0" borderId="2" xfId="1" applyNumberFormat="1" applyFont="1" applyBorder="1" applyAlignment="1">
      <alignment horizontal="center" vertical="center" wrapText="1"/>
    </xf>
    <xf numFmtId="2" fontId="24" fillId="0" borderId="3" xfId="1" applyNumberFormat="1" applyFont="1" applyBorder="1" applyAlignment="1">
      <alignment horizontal="left" vertical="center"/>
    </xf>
    <xf numFmtId="0" fontId="31" fillId="0" borderId="2" xfId="0" applyFont="1" applyBorder="1" applyAlignment="1">
      <alignment horizontal="left" vertical="center" wrapText="1"/>
    </xf>
    <xf numFmtId="0" fontId="29" fillId="0" borderId="7" xfId="0" applyFont="1" applyBorder="1" applyAlignment="1">
      <alignment horizontal="left" vertical="center"/>
    </xf>
    <xf numFmtId="2" fontId="29" fillId="0" borderId="7" xfId="0" applyNumberFormat="1" applyFont="1" applyBorder="1" applyAlignment="1">
      <alignment horizontal="center" vertical="center"/>
    </xf>
    <xf numFmtId="2" fontId="22" fillId="0" borderId="7" xfId="0" applyNumberFormat="1" applyFont="1" applyBorder="1" applyAlignment="1">
      <alignment horizontal="center" vertical="center" wrapText="1"/>
    </xf>
    <xf numFmtId="0" fontId="31" fillId="0" borderId="7" xfId="0" applyFont="1" applyBorder="1" applyAlignment="1">
      <alignment horizontal="right" vertical="center"/>
    </xf>
    <xf numFmtId="0" fontId="31" fillId="0" borderId="7" xfId="0" applyFont="1" applyBorder="1" applyAlignment="1">
      <alignment horizontal="center" vertical="center"/>
    </xf>
    <xf numFmtId="0" fontId="31" fillId="0" borderId="2" xfId="0" applyFont="1" applyBorder="1" applyAlignment="1">
      <alignment horizontal="right" vertical="center"/>
    </xf>
    <xf numFmtId="2" fontId="22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1" fontId="29" fillId="2" borderId="2" xfId="0" applyNumberFormat="1" applyFont="1" applyFill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/>
    </xf>
    <xf numFmtId="0" fontId="13" fillId="0" borderId="0" xfId="0" applyFont="1"/>
    <xf numFmtId="2" fontId="13" fillId="35" borderId="2" xfId="0" applyNumberFormat="1" applyFont="1" applyFill="1" applyBorder="1" applyAlignment="1">
      <alignment horizontal="center"/>
    </xf>
    <xf numFmtId="2" fontId="11" fillId="35" borderId="2" xfId="0" applyNumberFormat="1" applyFont="1" applyFill="1" applyBorder="1" applyAlignment="1">
      <alignment horizontal="center"/>
    </xf>
    <xf numFmtId="0" fontId="5" fillId="0" borderId="0" xfId="0" applyFont="1"/>
    <xf numFmtId="0" fontId="26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0" fillId="0" borderId="0" xfId="0" applyFont="1" applyAlignment="1">
      <alignment horizontal="center"/>
    </xf>
    <xf numFmtId="2" fontId="14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wrapText="1"/>
    </xf>
    <xf numFmtId="0" fontId="51" fillId="0" borderId="0" xfId="0" applyFont="1"/>
    <xf numFmtId="0" fontId="18" fillId="0" borderId="7" xfId="0" applyFont="1" applyFill="1" applyBorder="1" applyAlignment="1">
      <alignment horizontal="right" vertical="center"/>
    </xf>
    <xf numFmtId="0" fontId="31" fillId="0" borderId="2" xfId="0" applyFont="1" applyFill="1" applyBorder="1" applyAlignment="1">
      <alignment horizontal="left" vertical="center"/>
    </xf>
    <xf numFmtId="0" fontId="17" fillId="0" borderId="0" xfId="0" applyFont="1" applyFill="1"/>
    <xf numFmtId="0" fontId="5" fillId="0" borderId="0" xfId="0" applyFont="1" applyFill="1"/>
    <xf numFmtId="167" fontId="16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textRotation="90"/>
    </xf>
    <xf numFmtId="0" fontId="0" fillId="0" borderId="0" xfId="0" applyAlignment="1">
      <alignment vertical="center"/>
    </xf>
    <xf numFmtId="2" fontId="26" fillId="2" borderId="2" xfId="0" applyNumberFormat="1" applyFont="1" applyFill="1" applyBorder="1" applyAlignment="1"/>
    <xf numFmtId="0" fontId="26" fillId="2" borderId="2" xfId="0" applyFont="1" applyFill="1" applyBorder="1" applyAlignment="1"/>
    <xf numFmtId="0" fontId="9" fillId="0" borderId="0" xfId="0" applyFont="1" applyAlignment="1">
      <alignment vertical="center"/>
    </xf>
    <xf numFmtId="0" fontId="31" fillId="0" borderId="2" xfId="0" applyFont="1" applyFill="1" applyBorder="1"/>
    <xf numFmtId="0" fontId="34" fillId="0" borderId="0" xfId="0" applyFont="1" applyFill="1"/>
    <xf numFmtId="2" fontId="16" fillId="0" borderId="7" xfId="0" applyNumberFormat="1" applyFont="1" applyFill="1" applyBorder="1"/>
    <xf numFmtId="0" fontId="31" fillId="0" borderId="2" xfId="0" applyFont="1" applyFill="1" applyBorder="1" applyAlignment="1">
      <alignment vertical="center" wrapText="1"/>
    </xf>
    <xf numFmtId="2" fontId="38" fillId="2" borderId="2" xfId="0" applyNumberFormat="1" applyFont="1" applyFill="1" applyBorder="1" applyAlignment="1">
      <alignment horizontal="center" textRotation="90"/>
    </xf>
    <xf numFmtId="2" fontId="8" fillId="2" borderId="2" xfId="0" applyNumberFormat="1" applyFont="1" applyFill="1" applyBorder="1" applyAlignment="1">
      <alignment horizontal="center" textRotation="90"/>
    </xf>
    <xf numFmtId="0" fontId="31" fillId="0" borderId="2" xfId="0" applyFont="1" applyFill="1" applyBorder="1" applyAlignment="1">
      <alignment vertical="center"/>
    </xf>
    <xf numFmtId="0" fontId="31" fillId="0" borderId="2" xfId="0" applyFont="1" applyFill="1" applyBorder="1" applyAlignment="1">
      <alignment vertical="top" wrapText="1"/>
    </xf>
    <xf numFmtId="0" fontId="29" fillId="2" borderId="2" xfId="0" applyFont="1" applyFill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39" fillId="2" borderId="7" xfId="0" applyFont="1" applyFill="1" applyBorder="1" applyAlignment="1">
      <alignment horizontal="left" vertical="center" wrapText="1"/>
    </xf>
    <xf numFmtId="0" fontId="31" fillId="0" borderId="4" xfId="0" applyFont="1" applyBorder="1" applyAlignment="1">
      <alignment vertical="center" wrapText="1"/>
    </xf>
    <xf numFmtId="0" fontId="31" fillId="0" borderId="5" xfId="0" applyFont="1" applyBorder="1" applyAlignment="1">
      <alignment vertical="center" wrapText="1"/>
    </xf>
    <xf numFmtId="0" fontId="26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1" fontId="14" fillId="2" borderId="2" xfId="0" applyNumberFormat="1" applyFont="1" applyFill="1" applyBorder="1" applyAlignment="1">
      <alignment horizontal="center" vertical="center"/>
    </xf>
    <xf numFmtId="2" fontId="32" fillId="0" borderId="2" xfId="1" applyNumberFormat="1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/>
    </xf>
    <xf numFmtId="0" fontId="4" fillId="0" borderId="0" xfId="0" applyFont="1"/>
    <xf numFmtId="49" fontId="31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/>
    </xf>
    <xf numFmtId="2" fontId="13" fillId="0" borderId="2" xfId="0" applyNumberFormat="1" applyFont="1" applyFill="1" applyBorder="1" applyAlignment="1">
      <alignment horizontal="center"/>
    </xf>
    <xf numFmtId="0" fontId="37" fillId="0" borderId="2" xfId="0" applyFont="1" applyFill="1" applyBorder="1" applyAlignment="1">
      <alignment horizontal="left" vertical="center" wrapText="1"/>
    </xf>
    <xf numFmtId="0" fontId="37" fillId="35" borderId="2" xfId="0" applyFont="1" applyFill="1" applyBorder="1" applyAlignment="1">
      <alignment vertical="center" wrapText="1"/>
    </xf>
    <xf numFmtId="0" fontId="31" fillId="0" borderId="3" xfId="0" applyFont="1" applyBorder="1" applyAlignment="1">
      <alignment horizontal="left" vertical="center" wrapText="1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50" fillId="0" borderId="2" xfId="0" applyFont="1" applyBorder="1" applyAlignment="1">
      <alignment horizontal="right" vertical="center" wrapText="1"/>
    </xf>
    <xf numFmtId="2" fontId="50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0" fontId="8" fillId="36" borderId="2" xfId="0" applyFont="1" applyFill="1" applyBorder="1"/>
    <xf numFmtId="2" fontId="12" fillId="0" borderId="2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 wrapText="1"/>
    </xf>
    <xf numFmtId="0" fontId="8" fillId="37" borderId="2" xfId="0" applyFont="1" applyFill="1" applyBorder="1"/>
    <xf numFmtId="2" fontId="9" fillId="38" borderId="2" xfId="0" applyNumberFormat="1" applyFont="1" applyFill="1" applyBorder="1" applyAlignment="1">
      <alignment horizontal="center"/>
    </xf>
    <xf numFmtId="0" fontId="42" fillId="0" borderId="2" xfId="0" applyFont="1" applyBorder="1" applyAlignment="1">
      <alignment horizontal="center" vertical="center"/>
    </xf>
    <xf numFmtId="2" fontId="12" fillId="0" borderId="2" xfId="0" applyNumberFormat="1" applyFont="1" applyBorder="1" applyAlignment="1">
      <alignment horizontal="center" vertical="center"/>
    </xf>
    <xf numFmtId="2" fontId="42" fillId="0" borderId="2" xfId="0" applyNumberFormat="1" applyFont="1" applyBorder="1" applyAlignment="1">
      <alignment horizontal="center"/>
    </xf>
    <xf numFmtId="2" fontId="11" fillId="0" borderId="2" xfId="0" applyNumberFormat="1" applyFont="1" applyBorder="1" applyAlignment="1">
      <alignment horizontal="center"/>
    </xf>
    <xf numFmtId="0" fontId="40" fillId="0" borderId="0" xfId="0" applyFont="1" applyAlignment="1">
      <alignment horizontal="center"/>
    </xf>
    <xf numFmtId="2" fontId="12" fillId="0" borderId="2" xfId="0" applyNumberFormat="1" applyFont="1" applyBorder="1" applyAlignment="1">
      <alignment horizontal="center" vertical="center"/>
    </xf>
    <xf numFmtId="0" fontId="44" fillId="0" borderId="0" xfId="0" applyFont="1" applyBorder="1" applyAlignment="1">
      <alignment horizontal="left"/>
    </xf>
    <xf numFmtId="49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42" fillId="0" borderId="0" xfId="0" applyNumberFormat="1" applyFont="1" applyBorder="1" applyAlignment="1">
      <alignment horizontal="center"/>
    </xf>
    <xf numFmtId="0" fontId="4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2" fontId="12" fillId="0" borderId="0" xfId="0" applyNumberFormat="1" applyFont="1" applyBorder="1" applyAlignment="1">
      <alignment vertical="center"/>
    </xf>
    <xf numFmtId="0" fontId="42" fillId="0" borderId="0" xfId="0" applyFont="1" applyBorder="1" applyAlignment="1"/>
    <xf numFmtId="0" fontId="3" fillId="0" borderId="0" xfId="0" applyFont="1"/>
    <xf numFmtId="0" fontId="44" fillId="0" borderId="0" xfId="0" applyFont="1" applyBorder="1" applyAlignment="1">
      <alignment horizontal="center"/>
    </xf>
    <xf numFmtId="2" fontId="11" fillId="35" borderId="0" xfId="0" applyNumberFormat="1" applyFont="1" applyFill="1" applyBorder="1" applyAlignment="1">
      <alignment horizontal="center"/>
    </xf>
    <xf numFmtId="0" fontId="42" fillId="0" borderId="0" xfId="0" applyFont="1" applyBorder="1" applyAlignment="1">
      <alignment horizontal="center"/>
    </xf>
    <xf numFmtId="2" fontId="42" fillId="0" borderId="2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/>
    </xf>
    <xf numFmtId="2" fontId="11" fillId="0" borderId="0" xfId="0" applyNumberFormat="1" applyFont="1" applyBorder="1" applyAlignment="1">
      <alignment horizontal="center"/>
    </xf>
    <xf numFmtId="2" fontId="11" fillId="0" borderId="0" xfId="0" applyNumberFormat="1" applyFont="1" applyFill="1" applyBorder="1" applyAlignment="1">
      <alignment horizontal="center"/>
    </xf>
    <xf numFmtId="0" fontId="44" fillId="0" borderId="0" xfId="0" applyFont="1" applyBorder="1" applyAlignment="1"/>
    <xf numFmtId="0" fontId="44" fillId="0" borderId="0" xfId="0" applyFont="1" applyBorder="1" applyAlignment="1">
      <alignment horizontal="left" vertical="center"/>
    </xf>
    <xf numFmtId="1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2" fontId="42" fillId="0" borderId="0" xfId="0" applyNumberFormat="1" applyFont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/>
    </xf>
    <xf numFmtId="2" fontId="33" fillId="0" borderId="7" xfId="0" applyNumberFormat="1" applyFont="1" applyBorder="1" applyAlignment="1">
      <alignment horizontal="center" vertical="center" wrapText="1"/>
    </xf>
    <xf numFmtId="2" fontId="31" fillId="0" borderId="2" xfId="0" applyNumberFormat="1" applyFont="1" applyBorder="1"/>
    <xf numFmtId="0" fontId="1" fillId="0" borderId="0" xfId="0" applyFont="1" applyFill="1"/>
    <xf numFmtId="2" fontId="18" fillId="0" borderId="3" xfId="0" applyNumberFormat="1" applyFont="1" applyBorder="1" applyAlignment="1">
      <alignment horizontal="right"/>
    </xf>
    <xf numFmtId="2" fontId="32" fillId="0" borderId="4" xfId="1" applyNumberFormat="1" applyFont="1" applyBorder="1" applyAlignment="1">
      <alignment horizontal="center" vertical="center" wrapText="1"/>
    </xf>
    <xf numFmtId="2" fontId="32" fillId="0" borderId="5" xfId="1" applyNumberFormat="1" applyFont="1" applyBorder="1" applyAlignment="1">
      <alignment horizontal="center" vertical="center" wrapText="1"/>
    </xf>
    <xf numFmtId="0" fontId="1" fillId="0" borderId="0" xfId="0" applyFont="1"/>
    <xf numFmtId="2" fontId="10" fillId="0" borderId="0" xfId="0" applyNumberFormat="1" applyFont="1" applyFill="1"/>
    <xf numFmtId="0" fontId="2" fillId="0" borderId="0" xfId="0" applyFont="1" applyFill="1"/>
    <xf numFmtId="0" fontId="39" fillId="2" borderId="2" xfId="0" applyFont="1" applyFill="1" applyBorder="1" applyAlignment="1">
      <alignment vertical="center"/>
    </xf>
    <xf numFmtId="49" fontId="39" fillId="2" borderId="2" xfId="0" applyNumberFormat="1" applyFont="1" applyFill="1" applyBorder="1" applyAlignment="1">
      <alignment horizontal="center"/>
    </xf>
    <xf numFmtId="2" fontId="31" fillId="0" borderId="2" xfId="0" applyNumberFormat="1" applyFont="1" applyBorder="1" applyAlignment="1">
      <alignment horizontal="left" vertical="center" wrapText="1"/>
    </xf>
    <xf numFmtId="0" fontId="8" fillId="39" borderId="2" xfId="0" applyFont="1" applyFill="1" applyBorder="1"/>
    <xf numFmtId="0" fontId="18" fillId="0" borderId="3" xfId="0" applyFont="1" applyFill="1" applyBorder="1" applyAlignment="1">
      <alignment horizontal="right" vertical="center"/>
    </xf>
    <xf numFmtId="2" fontId="0" fillId="7" borderId="0" xfId="0" applyNumberFormat="1" applyFill="1"/>
    <xf numFmtId="2" fontId="26" fillId="0" borderId="3" xfId="1" applyNumberFormat="1" applyFont="1" applyFill="1" applyBorder="1" applyAlignment="1">
      <alignment horizontal="left" vertical="center"/>
    </xf>
    <xf numFmtId="2" fontId="36" fillId="0" borderId="2" xfId="1" applyNumberFormat="1" applyFont="1" applyFill="1" applyBorder="1" applyAlignment="1">
      <alignment horizontal="center" vertical="center"/>
    </xf>
    <xf numFmtId="2" fontId="18" fillId="0" borderId="2" xfId="1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right" vertical="center"/>
    </xf>
    <xf numFmtId="2" fontId="24" fillId="0" borderId="3" xfId="1" applyNumberFormat="1" applyFont="1" applyFill="1" applyBorder="1" applyAlignment="1">
      <alignment horizontal="right" vertical="center"/>
    </xf>
    <xf numFmtId="2" fontId="24" fillId="0" borderId="2" xfId="1" applyNumberFormat="1" applyFont="1" applyFill="1" applyBorder="1" applyAlignment="1">
      <alignment horizontal="center" vertical="center"/>
    </xf>
    <xf numFmtId="2" fontId="18" fillId="0" borderId="2" xfId="0" applyNumberFormat="1" applyFont="1" applyFill="1" applyBorder="1" applyAlignment="1">
      <alignment horizontal="right" vertical="center"/>
    </xf>
    <xf numFmtId="0" fontId="18" fillId="0" borderId="2" xfId="0" applyNumberFormat="1" applyFont="1" applyFill="1" applyBorder="1" applyAlignment="1">
      <alignment horizontal="right" vertical="center"/>
    </xf>
    <xf numFmtId="0" fontId="0" fillId="40" borderId="0" xfId="0" applyFill="1"/>
    <xf numFmtId="2" fontId="52" fillId="35" borderId="2" xfId="0" applyNumberFormat="1" applyFont="1" applyFill="1" applyBorder="1" applyAlignment="1">
      <alignment horizontal="center" vertical="center"/>
    </xf>
    <xf numFmtId="0" fontId="52" fillId="0" borderId="2" xfId="0" applyFont="1" applyBorder="1" applyAlignment="1">
      <alignment horizontal="center"/>
    </xf>
    <xf numFmtId="2" fontId="52" fillId="0" borderId="2" xfId="0" applyNumberFormat="1" applyFont="1" applyBorder="1" applyAlignment="1">
      <alignment horizontal="center"/>
    </xf>
    <xf numFmtId="2" fontId="52" fillId="35" borderId="2" xfId="0" applyNumberFormat="1" applyFont="1" applyFill="1" applyBorder="1" applyAlignment="1">
      <alignment horizontal="center"/>
    </xf>
    <xf numFmtId="2" fontId="52" fillId="0" borderId="2" xfId="0" applyNumberFormat="1" applyFont="1" applyFill="1" applyBorder="1" applyAlignment="1">
      <alignment horizontal="center" vertical="center"/>
    </xf>
    <xf numFmtId="2" fontId="52" fillId="0" borderId="2" xfId="0" applyNumberFormat="1" applyFont="1" applyBorder="1" applyAlignment="1">
      <alignment horizontal="center" vertical="center"/>
    </xf>
    <xf numFmtId="0" fontId="52" fillId="0" borderId="2" xfId="0" applyFont="1" applyBorder="1" applyAlignment="1">
      <alignment horizontal="center" vertical="center"/>
    </xf>
    <xf numFmtId="0" fontId="52" fillId="0" borderId="2" xfId="0" applyFont="1" applyFill="1" applyBorder="1" applyAlignment="1">
      <alignment horizontal="center" vertical="center"/>
    </xf>
    <xf numFmtId="2" fontId="52" fillId="0" borderId="2" xfId="0" applyNumberFormat="1" applyFont="1" applyFill="1" applyBorder="1" applyAlignment="1">
      <alignment horizontal="center"/>
    </xf>
    <xf numFmtId="2" fontId="12" fillId="0" borderId="2" xfId="0" applyNumberFormat="1" applyFont="1" applyBorder="1" applyAlignment="1">
      <alignment horizontal="center" vertical="center"/>
    </xf>
    <xf numFmtId="0" fontId="30" fillId="0" borderId="0" xfId="0" applyFont="1" applyFill="1"/>
    <xf numFmtId="0" fontId="8" fillId="41" borderId="2" xfId="0" applyFont="1" applyFill="1" applyBorder="1"/>
    <xf numFmtId="0" fontId="11" fillId="0" borderId="0" xfId="0" applyFont="1"/>
    <xf numFmtId="0" fontId="9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22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 wrapText="1"/>
    </xf>
    <xf numFmtId="0" fontId="24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31" fillId="0" borderId="3" xfId="0" applyFont="1" applyBorder="1" applyAlignment="1">
      <alignment vertical="center" wrapText="1"/>
    </xf>
    <xf numFmtId="0" fontId="31" fillId="0" borderId="4" xfId="0" applyFont="1" applyBorder="1" applyAlignment="1">
      <alignment vertical="center" wrapText="1"/>
    </xf>
    <xf numFmtId="0" fontId="31" fillId="0" borderId="5" xfId="0" applyFont="1" applyBorder="1" applyAlignment="1">
      <alignment vertical="center" wrapText="1"/>
    </xf>
    <xf numFmtId="49" fontId="34" fillId="0" borderId="0" xfId="0" applyNumberFormat="1" applyFont="1" applyAlignment="1">
      <alignment horizontal="center"/>
    </xf>
    <xf numFmtId="0" fontId="29" fillId="0" borderId="6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4" fillId="0" borderId="3" xfId="0" applyFont="1" applyBorder="1" applyAlignment="1">
      <alignment horizontal="left"/>
    </xf>
    <xf numFmtId="0" fontId="44" fillId="0" borderId="4" xfId="0" applyFont="1" applyBorder="1" applyAlignment="1">
      <alignment horizontal="left"/>
    </xf>
    <xf numFmtId="0" fontId="44" fillId="0" borderId="5" xfId="0" applyFont="1" applyBorder="1" applyAlignment="1">
      <alignment horizontal="left"/>
    </xf>
    <xf numFmtId="1" fontId="13" fillId="0" borderId="2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2" fontId="12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2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2" fontId="12" fillId="0" borderId="3" xfId="0" applyNumberFormat="1" applyFont="1" applyBorder="1" applyAlignment="1">
      <alignment horizontal="left" vertical="center" wrapText="1"/>
    </xf>
    <xf numFmtId="2" fontId="12" fillId="0" borderId="4" xfId="0" applyNumberFormat="1" applyFont="1" applyBorder="1" applyAlignment="1">
      <alignment horizontal="left" vertical="center" wrapText="1"/>
    </xf>
    <xf numFmtId="2" fontId="12" fillId="0" borderId="5" xfId="0" applyNumberFormat="1" applyFont="1" applyBorder="1" applyAlignment="1">
      <alignment horizontal="left" vertical="center" wrapText="1"/>
    </xf>
    <xf numFmtId="1" fontId="12" fillId="0" borderId="3" xfId="0" applyNumberFormat="1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center"/>
    </xf>
    <xf numFmtId="37" fontId="12" fillId="0" borderId="3" xfId="0" applyNumberFormat="1" applyFont="1" applyBorder="1" applyAlignment="1">
      <alignment horizontal="left" vertical="center" wrapText="1"/>
    </xf>
    <xf numFmtId="37" fontId="12" fillId="0" borderId="4" xfId="0" applyNumberFormat="1" applyFont="1" applyBorder="1" applyAlignment="1">
      <alignment horizontal="left" vertical="center" wrapText="1"/>
    </xf>
    <xf numFmtId="37" fontId="12" fillId="0" borderId="5" xfId="0" applyNumberFormat="1" applyFont="1" applyBorder="1" applyAlignment="1">
      <alignment horizontal="left" vertical="center" wrapText="1"/>
    </xf>
    <xf numFmtId="0" fontId="42" fillId="0" borderId="2" xfId="0" applyFont="1" applyBorder="1" applyAlignment="1">
      <alignment horizontal="center" vertical="center"/>
    </xf>
    <xf numFmtId="0" fontId="42" fillId="0" borderId="3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0" fontId="42" fillId="0" borderId="5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2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0" fillId="0" borderId="0" xfId="0" applyFont="1" applyAlignment="1">
      <alignment horizont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2" fontId="12" fillId="0" borderId="3" xfId="0" applyNumberFormat="1" applyFont="1" applyBorder="1" applyAlignment="1">
      <alignment horizontal="center" vertical="center"/>
    </xf>
    <xf numFmtId="2" fontId="12" fillId="0" borderId="5" xfId="0" applyNumberFormat="1" applyFont="1" applyBorder="1" applyAlignment="1">
      <alignment horizontal="center" vertical="center"/>
    </xf>
    <xf numFmtId="0" fontId="44" fillId="0" borderId="2" xfId="0" applyFont="1" applyBorder="1" applyAlignment="1">
      <alignment horizontal="left"/>
    </xf>
    <xf numFmtId="1" fontId="11" fillId="0" borderId="2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5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2" fontId="42" fillId="0" borderId="2" xfId="0" applyNumberFormat="1" applyFont="1" applyBorder="1" applyAlignment="1">
      <alignment horizontal="center"/>
    </xf>
    <xf numFmtId="0" fontId="42" fillId="0" borderId="2" xfId="0" applyFont="1" applyBorder="1" applyAlignment="1">
      <alignment horizontal="center"/>
    </xf>
    <xf numFmtId="2" fontId="12" fillId="0" borderId="3" xfId="0" applyNumberFormat="1" applyFont="1" applyFill="1" applyBorder="1" applyAlignment="1">
      <alignment horizontal="left" vertical="center" wrapText="1"/>
    </xf>
    <xf numFmtId="2" fontId="12" fillId="0" borderId="4" xfId="0" applyNumberFormat="1" applyFont="1" applyFill="1" applyBorder="1" applyAlignment="1">
      <alignment horizontal="left" vertical="center" wrapText="1"/>
    </xf>
    <xf numFmtId="2" fontId="12" fillId="0" borderId="5" xfId="0" applyNumberFormat="1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/>
    </xf>
    <xf numFmtId="2" fontId="12" fillId="0" borderId="3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44" fillId="0" borderId="3" xfId="0" applyFont="1" applyBorder="1" applyAlignment="1">
      <alignment horizontal="left" vertical="center"/>
    </xf>
    <xf numFmtId="0" fontId="44" fillId="0" borderId="4" xfId="0" applyFont="1" applyBorder="1" applyAlignment="1">
      <alignment horizontal="left" vertical="center"/>
    </xf>
    <xf numFmtId="0" fontId="44" fillId="0" borderId="5" xfId="0" applyFont="1" applyBorder="1" applyAlignment="1">
      <alignment horizontal="left" vertical="center"/>
    </xf>
    <xf numFmtId="1" fontId="11" fillId="0" borderId="2" xfId="0" applyNumberFormat="1" applyFont="1" applyBorder="1" applyAlignment="1">
      <alignment horizontal="center" vertical="center"/>
    </xf>
    <xf numFmtId="2" fontId="42" fillId="0" borderId="2" xfId="0" applyNumberFormat="1" applyFont="1" applyBorder="1" applyAlignment="1">
      <alignment horizontal="center" vertical="center"/>
    </xf>
    <xf numFmtId="10" fontId="12" fillId="0" borderId="3" xfId="0" applyNumberFormat="1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1" fontId="11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2" fontId="12" fillId="0" borderId="5" xfId="0" applyNumberFormat="1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2" fontId="42" fillId="0" borderId="3" xfId="0" applyNumberFormat="1" applyFont="1" applyBorder="1" applyAlignment="1">
      <alignment horizontal="center"/>
    </xf>
    <xf numFmtId="2" fontId="42" fillId="0" borderId="5" xfId="0" applyNumberFormat="1" applyFont="1" applyBorder="1" applyAlignment="1">
      <alignment horizontal="center"/>
    </xf>
    <xf numFmtId="10" fontId="12" fillId="0" borderId="3" xfId="0" applyNumberFormat="1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42" fillId="0" borderId="6" xfId="0" applyFont="1" applyBorder="1" applyAlignment="1">
      <alignment horizontal="center" vertical="center"/>
    </xf>
    <xf numFmtId="0" fontId="42" fillId="0" borderId="7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37" fontId="12" fillId="0" borderId="3" xfId="0" applyNumberFormat="1" applyFont="1" applyFill="1" applyBorder="1" applyAlignment="1">
      <alignment horizontal="left" vertical="center" wrapText="1"/>
    </xf>
    <xf numFmtId="37" fontId="12" fillId="0" borderId="4" xfId="0" applyNumberFormat="1" applyFont="1" applyFill="1" applyBorder="1" applyAlignment="1">
      <alignment horizontal="left" vertical="center" wrapText="1"/>
    </xf>
    <xf numFmtId="37" fontId="12" fillId="0" borderId="5" xfId="0" applyNumberFormat="1" applyFont="1" applyFill="1" applyBorder="1" applyAlignment="1">
      <alignment horizontal="left" vertical="center" wrapText="1"/>
    </xf>
    <xf numFmtId="10" fontId="12" fillId="0" borderId="3" xfId="0" applyNumberFormat="1" applyFont="1" applyBorder="1" applyAlignment="1">
      <alignment horizontal="left" vertical="center" wrapText="1"/>
    </xf>
    <xf numFmtId="1" fontId="12" fillId="0" borderId="3" xfId="0" applyNumberFormat="1" applyFont="1" applyFill="1" applyBorder="1" applyAlignment="1">
      <alignment horizontal="center" vertical="center"/>
    </xf>
    <xf numFmtId="1" fontId="12" fillId="0" borderId="5" xfId="0" applyNumberFormat="1" applyFont="1" applyFill="1" applyBorder="1" applyAlignment="1">
      <alignment horizontal="center" vertical="center"/>
    </xf>
  </cellXfs>
  <cellStyles count="10">
    <cellStyle name="Обычный" xfId="0" builtinId="0"/>
    <cellStyle name="Обычный 2" xfId="1"/>
    <cellStyle name="Обычный 3" xfId="2"/>
    <cellStyle name="Обычный 3 2" xfId="3"/>
    <cellStyle name="Финансовый 2" xfId="4"/>
    <cellStyle name="Финансовый 2 2" xfId="7"/>
    <cellStyle name="Финансовый 3" xfId="5"/>
    <cellStyle name="Финансовый 3 2" xfId="6"/>
    <cellStyle name="Финансовый 3 2 2" xfId="9"/>
    <cellStyle name="Финансовый 3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50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6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6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6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6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391584</xdr:colOff>
      <xdr:row>0</xdr:row>
      <xdr:rowOff>31750</xdr:rowOff>
    </xdr:from>
    <xdr:to>
      <xdr:col>13</xdr:col>
      <xdr:colOff>31265</xdr:colOff>
      <xdr:row>3</xdr:row>
      <xdr:rowOff>148167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40084" y="31750"/>
          <a:ext cx="973181" cy="68791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0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352425</xdr:colOff>
      <xdr:row>42</xdr:row>
      <xdr:rowOff>219075</xdr:rowOff>
    </xdr:from>
    <xdr:to>
      <xdr:col>11</xdr:col>
      <xdr:colOff>581025</xdr:colOff>
      <xdr:row>51</xdr:row>
      <xdr:rowOff>9524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010025" y="11029950"/>
          <a:ext cx="2781300" cy="173354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161925</xdr:colOff>
      <xdr:row>7</xdr:row>
      <xdr:rowOff>0</xdr:rowOff>
    </xdr:from>
    <xdr:to>
      <xdr:col>3</xdr:col>
      <xdr:colOff>64558</xdr:colOff>
      <xdr:row>13</xdr:row>
      <xdr:rowOff>64830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1333500"/>
          <a:ext cx="1731433" cy="124593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41</xdr:row>
      <xdr:rowOff>209551</xdr:rowOff>
    </xdr:from>
    <xdr:to>
      <xdr:col>12</xdr:col>
      <xdr:colOff>104774</xdr:colOff>
      <xdr:row>48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33925" y="6991351"/>
          <a:ext cx="2686049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123825</xdr:colOff>
      <xdr:row>6</xdr:row>
      <xdr:rowOff>161925</xdr:rowOff>
    </xdr:from>
    <xdr:to>
      <xdr:col>3</xdr:col>
      <xdr:colOff>26458</xdr:colOff>
      <xdr:row>13</xdr:row>
      <xdr:rowOff>36255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304925"/>
          <a:ext cx="1731433" cy="12459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0</xdr:row>
      <xdr:rowOff>104774</xdr:rowOff>
    </xdr:from>
    <xdr:to>
      <xdr:col>11</xdr:col>
      <xdr:colOff>495299</xdr:colOff>
      <xdr:row>8</xdr:row>
      <xdr:rowOff>28575</xdr:rowOff>
    </xdr:to>
    <xdr:pic>
      <xdr:nvPicPr>
        <xdr:cNvPr id="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1362075" y="104774"/>
          <a:ext cx="5695950" cy="1447801"/>
        </a:xfrm>
        <a:prstGeom prst="rect">
          <a:avLst/>
        </a:prstGeom>
        <a:noFill/>
      </xdr:spPr>
    </xdr:pic>
    <xdr:clientData/>
  </xdr:twoCellAnchor>
  <xdr:twoCellAnchor>
    <xdr:from>
      <xdr:col>8</xdr:col>
      <xdr:colOff>504825</xdr:colOff>
      <xdr:row>39</xdr:row>
      <xdr:rowOff>142876</xdr:rowOff>
    </xdr:from>
    <xdr:to>
      <xdr:col>11</xdr:col>
      <xdr:colOff>666750</xdr:colOff>
      <xdr:row>46</xdr:row>
      <xdr:rowOff>38100</xdr:rowOff>
    </xdr:to>
    <xdr:pic>
      <xdr:nvPicPr>
        <xdr:cNvPr id="4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5105400" y="10810876"/>
          <a:ext cx="2286000" cy="14573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219075</xdr:colOff>
      <xdr:row>8</xdr:row>
      <xdr:rowOff>142875</xdr:rowOff>
    </xdr:from>
    <xdr:to>
      <xdr:col>3</xdr:col>
      <xdr:colOff>121708</xdr:colOff>
      <xdr:row>14</xdr:row>
      <xdr:rowOff>45780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1666875"/>
          <a:ext cx="1731433" cy="12459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0</xdr:rowOff>
    </xdr:from>
    <xdr:to>
      <xdr:col>12</xdr:col>
      <xdr:colOff>228904</xdr:colOff>
      <xdr:row>6</xdr:row>
      <xdr:rowOff>123826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47625" y="0"/>
          <a:ext cx="7039279" cy="1266826"/>
        </a:xfrm>
        <a:prstGeom prst="rect">
          <a:avLst/>
        </a:prstGeom>
        <a:noFill/>
      </xdr:spPr>
    </xdr:pic>
    <xdr:clientData/>
  </xdr:twoCellAnchor>
  <xdr:twoCellAnchor>
    <xdr:from>
      <xdr:col>8</xdr:col>
      <xdr:colOff>142874</xdr:colOff>
      <xdr:row>38</xdr:row>
      <xdr:rowOff>46661</xdr:rowOff>
    </xdr:from>
    <xdr:to>
      <xdr:col>12</xdr:col>
      <xdr:colOff>104774</xdr:colOff>
      <xdr:row>44</xdr:row>
      <xdr:rowOff>66674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371974" y="9952661"/>
          <a:ext cx="2590800" cy="1391613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76200</xdr:colOff>
      <xdr:row>6</xdr:row>
      <xdr:rowOff>171450</xdr:rowOff>
    </xdr:from>
    <xdr:to>
      <xdr:col>2</xdr:col>
      <xdr:colOff>333375</xdr:colOff>
      <xdr:row>11</xdr:row>
      <xdr:rowOff>20285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314450"/>
          <a:ext cx="1476375" cy="10585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12</xdr:col>
      <xdr:colOff>19050</xdr:colOff>
      <xdr:row>7</xdr:row>
      <xdr:rowOff>0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1219200" y="190500"/>
          <a:ext cx="5343525" cy="11430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266700</xdr:colOff>
      <xdr:row>41</xdr:row>
      <xdr:rowOff>142875</xdr:rowOff>
    </xdr:from>
    <xdr:to>
      <xdr:col>12</xdr:col>
      <xdr:colOff>238124</xdr:colOff>
      <xdr:row>47</xdr:row>
      <xdr:rowOff>104774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371975" y="6705600"/>
          <a:ext cx="2409824" cy="133349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133350</xdr:colOff>
      <xdr:row>7</xdr:row>
      <xdr:rowOff>104775</xdr:rowOff>
    </xdr:from>
    <xdr:to>
      <xdr:col>3</xdr:col>
      <xdr:colOff>35983</xdr:colOff>
      <xdr:row>13</xdr:row>
      <xdr:rowOff>179130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438275"/>
          <a:ext cx="1731433" cy="124593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164793</xdr:colOff>
      <xdr:row>0</xdr:row>
      <xdr:rowOff>169333</xdr:rowOff>
    </xdr:from>
    <xdr:to>
      <xdr:col>12</xdr:col>
      <xdr:colOff>31751</xdr:colOff>
      <xdr:row>7</xdr:row>
      <xdr:rowOff>116417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778626" y="169334"/>
          <a:ext cx="5931208" cy="1280583"/>
        </a:xfrm>
        <a:prstGeom prst="rect">
          <a:avLst/>
        </a:prstGeom>
        <a:noFill/>
      </xdr:spPr>
    </xdr:pic>
    <xdr:clientData/>
  </xdr:twoCellAnchor>
  <xdr:twoCellAnchor>
    <xdr:from>
      <xdr:col>7</xdr:col>
      <xdr:colOff>571499</xdr:colOff>
      <xdr:row>40</xdr:row>
      <xdr:rowOff>49741</xdr:rowOff>
    </xdr:from>
    <xdr:to>
      <xdr:col>11</xdr:col>
      <xdr:colOff>679448</xdr:colOff>
      <xdr:row>46</xdr:row>
      <xdr:rowOff>11641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116916" y="6547909"/>
          <a:ext cx="2266949" cy="132714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63500</xdr:colOff>
      <xdr:row>7</xdr:row>
      <xdr:rowOff>169333</xdr:rowOff>
    </xdr:from>
    <xdr:to>
      <xdr:col>2</xdr:col>
      <xdr:colOff>567266</xdr:colOff>
      <xdr:row>13</xdr:row>
      <xdr:rowOff>7680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502833"/>
          <a:ext cx="1731433" cy="124593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66675</xdr:rowOff>
    </xdr:from>
    <xdr:to>
      <xdr:col>12</xdr:col>
      <xdr:colOff>0</xdr:colOff>
      <xdr:row>6</xdr:row>
      <xdr:rowOff>114300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723900" y="66675"/>
          <a:ext cx="6000750" cy="11906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257174</xdr:colOff>
      <xdr:row>39</xdr:row>
      <xdr:rowOff>38099</xdr:rowOff>
    </xdr:from>
    <xdr:to>
      <xdr:col>11</xdr:col>
      <xdr:colOff>533399</xdr:colOff>
      <xdr:row>44</xdr:row>
      <xdr:rowOff>190499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629149" y="9353549"/>
          <a:ext cx="2219325" cy="13335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76200</xdr:colOff>
      <xdr:row>6</xdr:row>
      <xdr:rowOff>142875</xdr:rowOff>
    </xdr:from>
    <xdr:to>
      <xdr:col>2</xdr:col>
      <xdr:colOff>588433</xdr:colOff>
      <xdr:row>11</xdr:row>
      <xdr:rowOff>407730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285875"/>
          <a:ext cx="1731433" cy="124593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6153150" cy="11906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123825</xdr:colOff>
      <xdr:row>39</xdr:row>
      <xdr:rowOff>66675</xdr:rowOff>
    </xdr:from>
    <xdr:to>
      <xdr:col>11</xdr:col>
      <xdr:colOff>333374</xdr:colOff>
      <xdr:row>46</xdr:row>
      <xdr:rowOff>160484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457700" y="9029700"/>
          <a:ext cx="2162174" cy="165590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180975</xdr:colOff>
      <xdr:row>7</xdr:row>
      <xdr:rowOff>9525</xdr:rowOff>
    </xdr:from>
    <xdr:to>
      <xdr:col>2</xdr:col>
      <xdr:colOff>603116</xdr:colOff>
      <xdr:row>13</xdr:row>
      <xdr:rowOff>9525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1343025"/>
          <a:ext cx="1641341" cy="11811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41</xdr:row>
      <xdr:rowOff>209551</xdr:rowOff>
    </xdr:from>
    <xdr:to>
      <xdr:col>12</xdr:col>
      <xdr:colOff>104774</xdr:colOff>
      <xdr:row>48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33925" y="6753226"/>
          <a:ext cx="2686049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104775</xdr:colOff>
      <xdr:row>7</xdr:row>
      <xdr:rowOff>0</xdr:rowOff>
    </xdr:from>
    <xdr:to>
      <xdr:col>3</xdr:col>
      <xdr:colOff>7408</xdr:colOff>
      <xdr:row>13</xdr:row>
      <xdr:rowOff>64830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333500"/>
          <a:ext cx="1731433" cy="124593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41</xdr:row>
      <xdr:rowOff>209551</xdr:rowOff>
    </xdr:from>
    <xdr:to>
      <xdr:col>12</xdr:col>
      <xdr:colOff>104774</xdr:colOff>
      <xdr:row>48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33925" y="6753226"/>
          <a:ext cx="2686049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95250</xdr:colOff>
      <xdr:row>7</xdr:row>
      <xdr:rowOff>19050</xdr:rowOff>
    </xdr:from>
    <xdr:to>
      <xdr:col>2</xdr:col>
      <xdr:colOff>607483</xdr:colOff>
      <xdr:row>13</xdr:row>
      <xdr:rowOff>83880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352550"/>
          <a:ext cx="1731433" cy="124593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Горохова Елена Сергеевна" id="{C7DD68E6-0C99-8B10-1CA4-250F5D08085E}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5" personId="{C7DD68E6-0C99-8B10-1CA4-250F5D08085E}" id="{0018009E-0006-43DB-91BC-0068003200DF}" done="0"/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Relationship Id="rId4" Type="http://schemas.microsoft.com/office/2017/10/relationships/threadedComment" Target="../threadedComments/threadedComment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1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3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U25"/>
  <sheetViews>
    <sheetView topLeftCell="F1" zoomScale="80" zoomScaleNormal="80" workbookViewId="0">
      <selection activeCell="R14" sqref="R14"/>
    </sheetView>
  </sheetViews>
  <sheetFormatPr defaultRowHeight="15" x14ac:dyDescent="0.25"/>
  <cols>
    <col min="1" max="1" width="22.42578125" customWidth="1"/>
    <col min="2" max="2" width="10.28515625" customWidth="1"/>
    <col min="3" max="3" width="23.42578125" customWidth="1"/>
    <col min="4" max="4" width="7.28515625" style="43" customWidth="1"/>
    <col min="5" max="5" width="20.85546875" customWidth="1"/>
    <col min="6" max="6" width="7.85546875" customWidth="1"/>
    <col min="7" max="7" width="24.28515625" customWidth="1"/>
    <col min="8" max="8" width="7.28515625" customWidth="1"/>
    <col min="9" max="9" width="22.7109375" customWidth="1"/>
    <col min="10" max="10" width="7.7109375" customWidth="1"/>
    <col min="11" max="11" width="22.7109375" customWidth="1"/>
    <col min="12" max="12" width="7" customWidth="1"/>
    <col min="13" max="13" width="22.28515625" customWidth="1"/>
    <col min="15" max="15" width="20.28515625" customWidth="1"/>
    <col min="16" max="16" width="7.85546875" customWidth="1"/>
    <col min="17" max="17" width="27.28515625" customWidth="1"/>
    <col min="18" max="18" width="7.28515625" customWidth="1"/>
    <col min="19" max="19" width="21.85546875" customWidth="1"/>
    <col min="20" max="20" width="7.42578125" customWidth="1"/>
  </cols>
  <sheetData>
    <row r="1" spans="1:21" s="18" customFormat="1" x14ac:dyDescent="0.25">
      <c r="A1" s="44"/>
      <c r="B1" s="44"/>
      <c r="C1" s="44"/>
      <c r="D1" s="45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</row>
    <row r="2" spans="1:21" s="18" customFormat="1" ht="15" customHeight="1" x14ac:dyDescent="0.25">
      <c r="A2" s="569" t="s">
        <v>256</v>
      </c>
      <c r="B2" s="569"/>
      <c r="C2" s="569"/>
      <c r="D2" s="569"/>
      <c r="E2" s="569"/>
      <c r="F2" s="569"/>
      <c r="G2" s="569"/>
      <c r="H2" s="569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</row>
    <row r="3" spans="1:21" s="18" customFormat="1" ht="15" customHeight="1" x14ac:dyDescent="0.25">
      <c r="A3" s="569"/>
      <c r="B3" s="569"/>
      <c r="C3" s="569"/>
      <c r="D3" s="569"/>
      <c r="E3" s="569"/>
      <c r="F3" s="569"/>
      <c r="G3" s="569"/>
      <c r="H3" s="569"/>
      <c r="I3" s="570"/>
      <c r="J3" s="570"/>
      <c r="K3" s="570"/>
      <c r="L3" s="570"/>
      <c r="M3" s="570"/>
      <c r="N3" s="570"/>
      <c r="O3" s="570"/>
      <c r="P3" s="570"/>
      <c r="Q3" s="570"/>
      <c r="R3" s="44"/>
      <c r="S3" s="44"/>
      <c r="T3" s="44"/>
    </row>
    <row r="4" spans="1:21" s="18" customFormat="1" x14ac:dyDescent="0.25">
      <c r="A4" s="44"/>
      <c r="B4" s="44"/>
      <c r="C4" s="44"/>
      <c r="D4" s="45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</row>
    <row r="5" spans="1:21" x14ac:dyDescent="0.25">
      <c r="A5" s="46" t="s">
        <v>67</v>
      </c>
      <c r="B5" s="46" t="s">
        <v>68</v>
      </c>
      <c r="C5" s="46" t="s">
        <v>69</v>
      </c>
      <c r="D5" s="46" t="s">
        <v>68</v>
      </c>
      <c r="E5" s="46" t="s">
        <v>70</v>
      </c>
      <c r="F5" s="46" t="s">
        <v>68</v>
      </c>
      <c r="G5" s="46" t="s">
        <v>71</v>
      </c>
      <c r="H5" s="46" t="s">
        <v>68</v>
      </c>
      <c r="I5" s="46" t="s">
        <v>72</v>
      </c>
      <c r="J5" s="46" t="s">
        <v>68</v>
      </c>
      <c r="K5" s="46" t="s">
        <v>73</v>
      </c>
      <c r="L5" s="46" t="s">
        <v>68</v>
      </c>
      <c r="M5" s="46" t="s">
        <v>74</v>
      </c>
      <c r="N5" s="46" t="s">
        <v>68</v>
      </c>
      <c r="O5" s="46" t="s">
        <v>75</v>
      </c>
      <c r="P5" s="46" t="s">
        <v>68</v>
      </c>
      <c r="Q5" s="46" t="s">
        <v>76</v>
      </c>
      <c r="R5" s="46" t="s">
        <v>68</v>
      </c>
      <c r="S5" s="46" t="s">
        <v>77</v>
      </c>
      <c r="T5" s="22" t="s">
        <v>68</v>
      </c>
      <c r="U5" s="44"/>
    </row>
    <row r="6" spans="1:21" ht="50.25" customHeight="1" x14ac:dyDescent="0.25">
      <c r="A6" s="47" t="str">
        <f>Меню!A15</f>
        <v>Бутерброд с маслом</v>
      </c>
      <c r="B6" s="48" t="str">
        <f>Меню!D15</f>
        <v>25</v>
      </c>
      <c r="C6" s="47" t="str">
        <f>Меню!A48</f>
        <v>Нарезка из отварной свеклы с сыром</v>
      </c>
      <c r="D6" s="49">
        <f>Меню!D48</f>
        <v>60</v>
      </c>
      <c r="E6" s="47" t="str">
        <f>Меню!A79</f>
        <v>Бутерброд с сыром</v>
      </c>
      <c r="F6" s="50" t="str">
        <f>Меню!D79</f>
        <v>30</v>
      </c>
      <c r="G6" s="47" t="str">
        <f>Меню!A118</f>
        <v>Салат из белокочанной капусты с морковью</v>
      </c>
      <c r="H6" s="49">
        <f>Меню!D118</f>
        <v>60</v>
      </c>
      <c r="I6" s="47" t="str">
        <f>Меню!A151</f>
        <v>Бутерброд с повидлом</v>
      </c>
      <c r="J6" s="49" t="str">
        <f>Меню!D151</f>
        <v>20/15</v>
      </c>
      <c r="K6" s="51" t="str">
        <f>Меню!A170</f>
        <v>Горячий бутерброд с сыром</v>
      </c>
      <c r="L6" s="52" t="str">
        <f>Меню!D170</f>
        <v>20/15</v>
      </c>
      <c r="M6" s="47"/>
      <c r="N6" s="49"/>
      <c r="O6" s="47" t="str">
        <f>Меню!A219</f>
        <v>Нарезка из отварной свеклы</v>
      </c>
      <c r="P6" s="49">
        <f>Меню!D219</f>
        <v>80</v>
      </c>
      <c r="Q6" s="47" t="str">
        <f>Меню!A249</f>
        <v>Винегрет овощной</v>
      </c>
      <c r="R6" s="481">
        <f>Меню!D249</f>
        <v>60</v>
      </c>
      <c r="S6" s="51" t="str">
        <f>Меню!A285</f>
        <v>Овощи консервированные  без уксуса(огурцы)</v>
      </c>
      <c r="T6" s="52">
        <f>Меню!D285</f>
        <v>60</v>
      </c>
      <c r="U6" s="44"/>
    </row>
    <row r="7" spans="1:21" ht="61.5" customHeight="1" x14ac:dyDescent="0.25">
      <c r="A7" s="47" t="str">
        <f>Меню!A19</f>
        <v>Каша жидкая рисовая молочная с маслом</v>
      </c>
      <c r="B7" s="50" t="str">
        <f>Меню!D19</f>
        <v>200</v>
      </c>
      <c r="C7" s="47" t="str">
        <f>Меню!A54</f>
        <v>Котлета сытная (говядина, свинина)
с соусом сметанно-томатным</v>
      </c>
      <c r="D7" s="49" t="str">
        <f>Меню!D54</f>
        <v>90/30</v>
      </c>
      <c r="E7" s="47" t="str">
        <f>Меню!A82</f>
        <v xml:space="preserve"> Борщ с мясом и сметаной</v>
      </c>
      <c r="F7" s="49">
        <f>Меню!D82</f>
        <v>250</v>
      </c>
      <c r="G7" s="47" t="str">
        <f>Меню!A126</f>
        <v>Бефстроганов</v>
      </c>
      <c r="H7" s="49">
        <f>Меню!D126</f>
        <v>100</v>
      </c>
      <c r="I7" s="49" t="str">
        <f>Меню!A154</f>
        <v>Омлет натуральный</v>
      </c>
      <c r="J7" s="49">
        <f>Меню!D154</f>
        <v>150</v>
      </c>
      <c r="K7" s="51" t="str">
        <f>Меню!A173</f>
        <v>Кукуруза консервированная</v>
      </c>
      <c r="L7" s="52">
        <f>Меню!D173</f>
        <v>60</v>
      </c>
      <c r="M7" s="49" t="str">
        <f>Меню!A194</f>
        <v>Плов из мяса</v>
      </c>
      <c r="N7" s="49">
        <f>Меню!D194</f>
        <v>220</v>
      </c>
      <c r="O7" s="47" t="str">
        <f>Меню!A224</f>
        <v>Котлета столовая (говядина)
со сметанно-томатным соусом</v>
      </c>
      <c r="P7" s="49" t="str">
        <f>Меню!D224</f>
        <v>90/30</v>
      </c>
      <c r="Q7" s="47" t="str">
        <f>Меню!A261</f>
        <v>Рыба запеченная под овощами</v>
      </c>
      <c r="R7" s="493" t="str">
        <f>Меню!D261</f>
        <v>90</v>
      </c>
      <c r="S7" s="47" t="str">
        <f>Меню!A287</f>
        <v>Котлета сытная (говядина, свинина) 
в соусе сметанном</v>
      </c>
      <c r="T7" s="49" t="str">
        <f>Меню!D287</f>
        <v>90/30</v>
      </c>
      <c r="U7" s="44"/>
    </row>
    <row r="8" spans="1:21" ht="41.25" customHeight="1" x14ac:dyDescent="0.25">
      <c r="A8" s="47" t="str">
        <f>Меню!A26</f>
        <v xml:space="preserve">Запеканка творожная со сгущенным молоком </v>
      </c>
      <c r="B8" s="50" t="str">
        <f>Меню!D26</f>
        <v>90/14</v>
      </c>
      <c r="C8" s="49" t="str">
        <f>Меню!A64</f>
        <v>Гречка рассыпчатая</v>
      </c>
      <c r="D8" s="49">
        <f>Меню!D64</f>
        <v>180</v>
      </c>
      <c r="E8" s="47"/>
      <c r="F8" s="49"/>
      <c r="G8" s="49" t="str">
        <f>Меню!A137</f>
        <v>Макароны отварные</v>
      </c>
      <c r="H8" s="52">
        <f>Меню!D137</f>
        <v>150</v>
      </c>
      <c r="I8" s="47"/>
      <c r="J8" s="48"/>
      <c r="K8" s="47" t="str">
        <f>Меню!A175</f>
        <v>Гречка по купечески</v>
      </c>
      <c r="L8" s="50" t="str">
        <f>Меню!D175</f>
        <v>200</v>
      </c>
      <c r="M8" s="47"/>
      <c r="N8" s="49"/>
      <c r="O8" s="47" t="str">
        <f>Меню!A234</f>
        <v>Макароны отварные</v>
      </c>
      <c r="P8" s="52">
        <f>Меню!D234</f>
        <v>160</v>
      </c>
      <c r="Q8" s="47" t="str">
        <f>Меню!A270</f>
        <v>Картофельное пюре</v>
      </c>
      <c r="R8" s="49">
        <f>Меню!D270</f>
        <v>150</v>
      </c>
      <c r="S8" s="47" t="str">
        <f>Меню!A296</f>
        <v>Гречка рассыпчатая</v>
      </c>
      <c r="T8" s="49">
        <f>Меню!D296</f>
        <v>150</v>
      </c>
      <c r="U8" s="44"/>
    </row>
    <row r="9" spans="1:21" ht="50.25" customHeight="1" x14ac:dyDescent="0.25">
      <c r="A9" s="47" t="str">
        <f>Меню!A36</f>
        <v>Чай с  лимоном и апельсином  "Цитрусовый заряд"</v>
      </c>
      <c r="B9" s="49">
        <f>Меню!D36</f>
        <v>200</v>
      </c>
      <c r="C9" s="47" t="str">
        <f>Меню!A69</f>
        <v>Компот из сухофруктов с витамином С</v>
      </c>
      <c r="D9" s="49">
        <f>Меню!D69</f>
        <v>200</v>
      </c>
      <c r="E9" s="47" t="str">
        <f>Меню!A97</f>
        <v>Кофейный напиток</v>
      </c>
      <c r="F9" s="49">
        <f>Меню!D97</f>
        <v>200</v>
      </c>
      <c r="G9" s="47" t="str">
        <f>Меню!A142</f>
        <v xml:space="preserve">Отвар из шиповника </v>
      </c>
      <c r="H9" s="52">
        <f>Меню!D142</f>
        <v>200</v>
      </c>
      <c r="I9" s="47" t="str">
        <f>Меню!A160</f>
        <v>Какао с молоком</v>
      </c>
      <c r="J9" s="52">
        <f>Меню!D160</f>
        <v>200</v>
      </c>
      <c r="K9" s="47" t="str">
        <f>Меню!A185</f>
        <v>Компот из яблок + Витамин С</v>
      </c>
      <c r="L9" s="49">
        <f>Меню!D185</f>
        <v>200</v>
      </c>
      <c r="M9" s="47" t="str">
        <f>Меню!A202</f>
        <v>Чай с  лимоном</v>
      </c>
      <c r="N9" s="52">
        <f>Меню!D202</f>
        <v>200</v>
      </c>
      <c r="O9" s="47" t="str">
        <f>Меню!A239</f>
        <v>Кофейный напиток</v>
      </c>
      <c r="P9" s="52">
        <f>Меню!D239</f>
        <v>200</v>
      </c>
      <c r="Q9" s="47" t="str">
        <f>Меню!A275</f>
        <v xml:space="preserve">Чай  с  сахаром </v>
      </c>
      <c r="R9" s="52">
        <f>Меню!D275</f>
        <v>200</v>
      </c>
      <c r="S9" s="47" t="str">
        <f>Меню!A301</f>
        <v>Компот из яблок + Витамин С</v>
      </c>
      <c r="T9" s="49">
        <f>Меню!D301</f>
        <v>200</v>
      </c>
      <c r="U9" s="44"/>
    </row>
    <row r="10" spans="1:21" ht="47.25" customHeight="1" x14ac:dyDescent="0.25">
      <c r="A10" s="47" t="str">
        <f>Меню!A42</f>
        <v>Хлеб "Дарницкий" (нарезной)</v>
      </c>
      <c r="B10" s="52" t="str">
        <f>Меню!D42</f>
        <v>26</v>
      </c>
      <c r="C10" s="47" t="str">
        <f>Меню!A74</f>
        <v>Хлеб "Дарницкий" (нарезной)</v>
      </c>
      <c r="D10" s="49" t="str">
        <f>Меню!D74</f>
        <v>20</v>
      </c>
      <c r="E10" s="47" t="str">
        <f>Меню!A114</f>
        <v>Хлеб "Дарницкий" (нарезной)</v>
      </c>
      <c r="F10" s="52" t="str">
        <f>Меню!D114</f>
        <v>26</v>
      </c>
      <c r="G10" s="47" t="str">
        <f>Меню!A147</f>
        <v>Хлеб "Свежий" пшеничный витамин.</v>
      </c>
      <c r="H10" s="48" t="str">
        <f>Меню!D147</f>
        <v>40</v>
      </c>
      <c r="I10" s="47" t="str">
        <f>Меню!A166</f>
        <v>Хлеб "Дарницкий" (нарезной)</v>
      </c>
      <c r="J10" s="52" t="str">
        <f>Меню!D166</f>
        <v>26</v>
      </c>
      <c r="K10" s="47"/>
      <c r="L10" s="52"/>
      <c r="M10" s="47" t="str">
        <f>Меню!A215</f>
        <v>Хлеб "Дарницкий" (нарезной)</v>
      </c>
      <c r="N10" s="52">
        <f>Меню!D215</f>
        <v>20</v>
      </c>
      <c r="O10" s="47" t="str">
        <f>Меню!A245</f>
        <v>Хлеб "Дарницкий" (нарезной)</v>
      </c>
      <c r="P10" s="48" t="str">
        <f>Меню!D245</f>
        <v>26</v>
      </c>
      <c r="Q10" s="47" t="str">
        <f>Меню!A279</f>
        <v>Хлеб "Дарницкий" (нарезной)</v>
      </c>
      <c r="R10" s="48" t="str">
        <f>Меню!D279</f>
        <v>40</v>
      </c>
      <c r="S10" s="47" t="str">
        <f>Меню!A306</f>
        <v>Хлеб "Дарницкий" (нарезной)</v>
      </c>
      <c r="T10" s="49">
        <f>Меню!D306</f>
        <v>26</v>
      </c>
      <c r="U10" s="44"/>
    </row>
    <row r="11" spans="1:21" ht="48" customHeight="1" x14ac:dyDescent="0.25">
      <c r="A11" s="47"/>
      <c r="B11" s="52"/>
      <c r="C11" s="47" t="str">
        <f>Меню!A75</f>
        <v>Хлеб "Свежий" пшеничный витамин.</v>
      </c>
      <c r="D11" s="52">
        <f>Меню!D75</f>
        <v>30</v>
      </c>
      <c r="E11" s="47"/>
      <c r="F11" s="52"/>
      <c r="G11" s="47"/>
      <c r="H11" s="48"/>
      <c r="I11" s="47"/>
      <c r="J11" s="52"/>
      <c r="K11" s="47" t="str">
        <f>Меню!A190</f>
        <v>Хлеб "Дарницкий" (нарезной)</v>
      </c>
      <c r="L11" s="49" t="str">
        <f>Меню!D190</f>
        <v>50</v>
      </c>
      <c r="M11" s="47" t="str">
        <f>Меню!A214</f>
        <v>Хлеб "Свежий" пшеничный витамин.</v>
      </c>
      <c r="N11" s="52">
        <f>Меню!D214</f>
        <v>30</v>
      </c>
      <c r="O11" s="47" t="str">
        <f>Меню!A244</f>
        <v>Хлеб "Свежий" пшеничный витамин.</v>
      </c>
      <c r="P11" s="52" t="str">
        <f>Меню!D244</f>
        <v>36</v>
      </c>
      <c r="Q11" s="362"/>
      <c r="R11" s="362"/>
      <c r="S11" s="47" t="str">
        <f>Меню!A307</f>
        <v>Хлеб "Свежий" пшеничный витамин.</v>
      </c>
      <c r="T11" s="52">
        <f>Меню!D307</f>
        <v>18</v>
      </c>
      <c r="U11" s="44"/>
    </row>
    <row r="12" spans="1:21" ht="30" customHeight="1" x14ac:dyDescent="0.25">
      <c r="A12" s="47"/>
      <c r="B12" s="49"/>
      <c r="C12" s="49"/>
      <c r="D12" s="52"/>
      <c r="E12" s="47" t="str">
        <f>Меню!A102</f>
        <v>Пирог "Царский"</v>
      </c>
      <c r="F12" s="52">
        <f>Меню!D102</f>
        <v>80</v>
      </c>
      <c r="G12" s="47"/>
      <c r="H12" s="52"/>
      <c r="I12" s="49"/>
      <c r="J12" s="52"/>
      <c r="K12" s="49"/>
      <c r="L12" s="49"/>
      <c r="M12" s="49" t="str">
        <f>Меню!A207</f>
        <v>Слойка с сахаром</v>
      </c>
      <c r="N12" s="49">
        <f>Меню!D207</f>
        <v>50</v>
      </c>
      <c r="O12" s="47"/>
      <c r="P12" s="52"/>
      <c r="Q12" s="49"/>
      <c r="R12" s="48"/>
      <c r="S12" s="49"/>
      <c r="T12" s="49"/>
      <c r="U12" s="44"/>
    </row>
    <row r="13" spans="1:21" s="18" customFormat="1" ht="30" customHeight="1" x14ac:dyDescent="0.25">
      <c r="A13" s="47"/>
      <c r="B13" s="49"/>
      <c r="C13" s="49"/>
      <c r="D13" s="48"/>
      <c r="E13" s="47"/>
      <c r="F13" s="48"/>
      <c r="G13" s="47"/>
      <c r="H13" s="52"/>
      <c r="I13" s="47" t="str">
        <f>Меню!A165</f>
        <v>Фрукт (яблоко) 1 шт</v>
      </c>
      <c r="J13" s="50">
        <f>Меню!D165</f>
        <v>118</v>
      </c>
      <c r="K13" s="49"/>
      <c r="L13" s="49"/>
      <c r="M13" s="49"/>
      <c r="N13" s="52"/>
      <c r="O13" s="49"/>
      <c r="P13" s="52"/>
      <c r="Q13" s="49">
        <f>Меню!A280</f>
        <v>0</v>
      </c>
      <c r="R13" s="48">
        <f>Меню!D280</f>
        <v>0</v>
      </c>
      <c r="S13" s="49"/>
      <c r="T13" s="49"/>
      <c r="U13" s="44"/>
    </row>
    <row r="14" spans="1:21" x14ac:dyDescent="0.25">
      <c r="A14" s="569" t="s">
        <v>193</v>
      </c>
      <c r="B14" s="569"/>
      <c r="C14" s="569"/>
      <c r="D14" s="569"/>
      <c r="E14" s="569"/>
      <c r="F14" s="569"/>
      <c r="G14" s="569"/>
      <c r="H14" s="569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1" x14ac:dyDescent="0.25">
      <c r="A15" s="569"/>
      <c r="B15" s="569"/>
      <c r="C15" s="569"/>
      <c r="D15" s="569"/>
      <c r="E15" s="569"/>
      <c r="F15" s="569"/>
      <c r="G15" s="569"/>
      <c r="H15" s="569"/>
      <c r="I15" s="570"/>
      <c r="J15" s="570"/>
      <c r="K15" s="570"/>
      <c r="L15" s="570"/>
      <c r="M15" s="570"/>
      <c r="N15" s="570"/>
      <c r="O15" s="570"/>
      <c r="P15" s="570"/>
      <c r="Q15" s="570"/>
      <c r="R15" s="44"/>
      <c r="S15" s="44"/>
      <c r="T15" s="44"/>
    </row>
    <row r="16" spans="1:21" ht="15" customHeight="1" x14ac:dyDescent="0.25">
      <c r="A16" s="44"/>
      <c r="B16" s="44"/>
      <c r="C16" s="44"/>
      <c r="D16" s="346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15" customHeight="1" x14ac:dyDescent="0.25">
      <c r="A17" s="46" t="s">
        <v>157</v>
      </c>
      <c r="B17" s="46" t="s">
        <v>68</v>
      </c>
      <c r="C17" s="46" t="s">
        <v>194</v>
      </c>
      <c r="D17" s="46" t="s">
        <v>68</v>
      </c>
      <c r="E17" s="46" t="s">
        <v>161</v>
      </c>
      <c r="F17" s="46" t="s">
        <v>68</v>
      </c>
      <c r="G17" s="46" t="s">
        <v>163</v>
      </c>
      <c r="H17" s="46" t="s">
        <v>68</v>
      </c>
      <c r="I17" s="46" t="s">
        <v>166</v>
      </c>
      <c r="J17" s="46" t="s">
        <v>68</v>
      </c>
      <c r="K17" s="46" t="s">
        <v>169</v>
      </c>
      <c r="L17" s="46" t="s">
        <v>68</v>
      </c>
      <c r="M17" s="46" t="s">
        <v>171</v>
      </c>
      <c r="N17" s="46" t="s">
        <v>68</v>
      </c>
      <c r="O17" s="46" t="s">
        <v>172</v>
      </c>
      <c r="P17" s="46" t="s">
        <v>68</v>
      </c>
      <c r="Q17" s="46" t="s">
        <v>173</v>
      </c>
      <c r="R17" s="46" t="s">
        <v>68</v>
      </c>
      <c r="S17" s="46" t="s">
        <v>195</v>
      </c>
      <c r="T17" s="22" t="s">
        <v>68</v>
      </c>
    </row>
    <row r="18" spans="1:20" ht="52.5" customHeight="1" x14ac:dyDescent="0.25">
      <c r="A18" s="47" t="str">
        <f>Меню!A311</f>
        <v xml:space="preserve">Бутерброд с маслом </v>
      </c>
      <c r="B18" s="48" t="str">
        <f>Меню!D311</f>
        <v>20/10</v>
      </c>
      <c r="C18" s="47" t="str">
        <f>Меню!A340</f>
        <v>Бутерброд с сыром</v>
      </c>
      <c r="D18" s="50" t="str">
        <f>Меню!D340</f>
        <v>20/15</v>
      </c>
      <c r="E18" s="47" t="str">
        <f>Меню!A365</f>
        <v>Винегрет овощной</v>
      </c>
      <c r="F18" s="52">
        <f>Меню!D365</f>
        <v>60</v>
      </c>
      <c r="G18" s="363" t="str">
        <f>Меню!A399</f>
        <v>Нарезка из свежих помидор с маслом</v>
      </c>
      <c r="H18" s="49">
        <f>Меню!D399</f>
        <v>60</v>
      </c>
      <c r="I18" s="363" t="str">
        <f>Меню!A430</f>
        <v>Салат из отварной свеклы с соленым огурцом</v>
      </c>
      <c r="J18" s="49">
        <f>Меню!D430</f>
        <v>60</v>
      </c>
      <c r="K18" s="51" t="str">
        <f>Меню!A464</f>
        <v>Манник "Ванилька"</v>
      </c>
      <c r="L18" s="52">
        <f>Меню!D464</f>
        <v>100</v>
      </c>
      <c r="M18" s="363" t="str">
        <f>Меню!A494</f>
        <v>Салат из белокочанной капусты с зеленью</v>
      </c>
      <c r="N18" s="52">
        <f>Меню!D494</f>
        <v>60</v>
      </c>
      <c r="O18" s="363" t="str">
        <f>Меню!A520</f>
        <v>Овощи натуральные соленые</v>
      </c>
      <c r="P18" s="49">
        <f>Меню!D520</f>
        <v>60</v>
      </c>
      <c r="Q18" s="47" t="str">
        <f>Меню!A546</f>
        <v>Бутерброд с повидлом</v>
      </c>
      <c r="R18" s="48" t="str">
        <f>Меню!D546</f>
        <v>20/15</v>
      </c>
      <c r="S18" s="51" t="str">
        <f>Меню!A587</f>
        <v>Нарезка из отварной свеклы с сыром</v>
      </c>
      <c r="T18" s="52">
        <f>Меню!D587</f>
        <v>60</v>
      </c>
    </row>
    <row r="19" spans="1:20" ht="48.75" customHeight="1" x14ac:dyDescent="0.25">
      <c r="A19" s="47" t="str">
        <f>Меню!A314</f>
        <v>Каша пшенная с маслом</v>
      </c>
      <c r="B19" s="50" t="str">
        <f>Меню!D314</f>
        <v>200</v>
      </c>
      <c r="C19" s="47" t="str">
        <f>Меню!A343</f>
        <v>Суп гороховый с птицей и гренками</v>
      </c>
      <c r="D19" s="49">
        <f>Меню!D343</f>
        <v>250</v>
      </c>
      <c r="E19" s="47" t="str">
        <f>Меню!A377</f>
        <v>Кура запеченная</v>
      </c>
      <c r="F19" s="52">
        <f>Меню!D377</f>
        <v>100</v>
      </c>
      <c r="G19" s="47" t="str">
        <f>Меню!A403</f>
        <v>Жаркое по - домашнему</v>
      </c>
      <c r="H19" s="49">
        <f>Меню!D403</f>
        <v>230</v>
      </c>
      <c r="I19" s="47" t="str">
        <f>Меню!A436</f>
        <v xml:space="preserve">Тефтели рыбные </v>
      </c>
      <c r="J19" s="50" t="str">
        <f>Меню!D436</f>
        <v>90</v>
      </c>
      <c r="K19" s="47" t="str">
        <f>Меню!A475</f>
        <v>Суп с макаронными изделиями, картофелем и курицей</v>
      </c>
      <c r="L19" s="50" t="str">
        <f>Меню!D475</f>
        <v>250</v>
      </c>
      <c r="M19" s="49" t="str">
        <f>Меню!A502</f>
        <v>Плов с мясом</v>
      </c>
      <c r="N19" s="49">
        <f>Меню!D502</f>
        <v>220</v>
      </c>
      <c r="O19" s="47" t="str">
        <f>Меню!A522</f>
        <v>Котлета столовая (говядина)</v>
      </c>
      <c r="P19" s="49">
        <f>Меню!D526</f>
        <v>150</v>
      </c>
      <c r="Q19" s="47" t="str">
        <f>Меню!A549</f>
        <v>Щи из свежей капусты с картофелем, с мясом со сметаной</v>
      </c>
      <c r="R19" s="50" t="str">
        <f>Меню!D549</f>
        <v>250</v>
      </c>
      <c r="S19" s="47" t="str">
        <f>Меню!A594</f>
        <v xml:space="preserve">Азу </v>
      </c>
      <c r="T19" s="49">
        <f>Меню!D594</f>
        <v>90</v>
      </c>
    </row>
    <row r="20" spans="1:20" ht="53.25" customHeight="1" x14ac:dyDescent="0.25">
      <c r="A20" s="47" t="str">
        <f>Меню!A321</f>
        <v xml:space="preserve">Запеканка творожная со сгущенным молоком </v>
      </c>
      <c r="B20" s="50" t="str">
        <f>Меню!D321</f>
        <v>90/20</v>
      </c>
      <c r="C20" s="49"/>
      <c r="D20" s="49"/>
      <c r="E20" s="47" t="str">
        <f>Меню!A383</f>
        <v>Макароны отварные</v>
      </c>
      <c r="F20" s="49">
        <f>Меню!D383</f>
        <v>150</v>
      </c>
      <c r="G20" s="49"/>
      <c r="H20" s="52"/>
      <c r="I20" s="47" t="str">
        <f>Меню!A450</f>
        <v>Картофельное пюре</v>
      </c>
      <c r="J20" s="52">
        <f>Меню!D450</f>
        <v>150</v>
      </c>
      <c r="K20" s="47"/>
      <c r="L20" s="50"/>
      <c r="M20" s="47"/>
      <c r="N20" s="49"/>
      <c r="O20" s="47" t="str">
        <f>Меню!A526</f>
        <v>Гречка рассыпчатая</v>
      </c>
      <c r="P20" s="52">
        <f>Меню!D526</f>
        <v>150</v>
      </c>
      <c r="Q20" s="47" t="str">
        <f>Меню!A562</f>
        <v>Пирог с какао</v>
      </c>
      <c r="R20" s="49">
        <f>Меню!D562</f>
        <v>80</v>
      </c>
      <c r="S20" s="47" t="str">
        <f>Меню!A604</f>
        <v>Макароны отварные</v>
      </c>
      <c r="T20" s="49">
        <f>Меню!D604</f>
        <v>150</v>
      </c>
    </row>
    <row r="21" spans="1:20" ht="50.25" customHeight="1" x14ac:dyDescent="0.25">
      <c r="A21" s="47" t="str">
        <f>Меню!A331</f>
        <v>Чай с  лимоном</v>
      </c>
      <c r="B21" s="49">
        <f>Меню!D331</f>
        <v>200</v>
      </c>
      <c r="C21" s="47" t="str">
        <f>Меню!A355</f>
        <v>Какао с молоком</v>
      </c>
      <c r="D21" s="49">
        <f>Меню!D355</f>
        <v>200</v>
      </c>
      <c r="E21" s="47" t="str">
        <f>Меню!A388</f>
        <v>Компот из яблок + Витамин С</v>
      </c>
      <c r="F21" s="49">
        <f>Меню!D388</f>
        <v>200</v>
      </c>
      <c r="G21" s="47" t="str">
        <f>Меню!A422</f>
        <v>Чай с сахаром</v>
      </c>
      <c r="H21" s="52">
        <f>Меню!D422</f>
        <v>200</v>
      </c>
      <c r="I21" s="47" t="str">
        <f>Меню!A455</f>
        <v>Кофейный напиток</v>
      </c>
      <c r="J21" s="52">
        <f>Меню!D455</f>
        <v>200</v>
      </c>
      <c r="K21" s="47" t="str">
        <f>Меню!A485</f>
        <v>Отвар из шиповника</v>
      </c>
      <c r="L21" s="49">
        <f>Меню!D485</f>
        <v>200</v>
      </c>
      <c r="M21" s="47" t="str">
        <f>Меню!A510</f>
        <v>Какао с молоком</v>
      </c>
      <c r="N21" s="52">
        <f>Меню!D510</f>
        <v>200</v>
      </c>
      <c r="O21" s="47" t="str">
        <f>Меню!A537</f>
        <v>Компот из свежих ягод</v>
      </c>
      <c r="P21" s="52">
        <f>Меню!D537</f>
        <v>200</v>
      </c>
      <c r="Q21" s="47" t="str">
        <f>Меню!A577</f>
        <v>Напиток из  сухофруктов +витамин С</v>
      </c>
      <c r="R21" s="52">
        <f>Меню!D577</f>
        <v>200</v>
      </c>
      <c r="S21" s="47" t="str">
        <f>Меню!A609</f>
        <v>Чай с сахаром</v>
      </c>
      <c r="T21" s="49">
        <f>Меню!D609</f>
        <v>200</v>
      </c>
    </row>
    <row r="22" spans="1:20" ht="36.75" customHeight="1" x14ac:dyDescent="0.25">
      <c r="A22" s="47"/>
      <c r="B22" s="52"/>
      <c r="C22" s="47"/>
      <c r="D22" s="49"/>
      <c r="E22" s="47" t="str">
        <f>Меню!A394</f>
        <v>Хлеб "Свежий" пшеничный витамин.</v>
      </c>
      <c r="F22" s="52">
        <f>Меню!D394</f>
        <v>18</v>
      </c>
      <c r="G22" s="47"/>
      <c r="H22" s="48"/>
      <c r="I22" s="47" t="str">
        <f>Меню!A460</f>
        <v>Хлеб "Свежий" пшеничный витамин.</v>
      </c>
      <c r="J22" s="52">
        <f>Меню!D460</f>
        <v>36</v>
      </c>
      <c r="K22" s="47" t="str">
        <f>Меню!A489</f>
        <v>Хлеб "Свежий" пшеничный витамин.</v>
      </c>
      <c r="L22" s="52">
        <f>Меню!D489</f>
        <v>20</v>
      </c>
      <c r="M22" s="47" t="str">
        <f>Меню!A515</f>
        <v>Хлеб "Свежий" пшеничный витамин.</v>
      </c>
      <c r="N22" s="52">
        <f>Меню!D515</f>
        <v>20</v>
      </c>
      <c r="O22" s="47" t="str">
        <f>Меню!A541</f>
        <v>Хлеб "Свежий" пшеничный витамин.</v>
      </c>
      <c r="P22" s="52">
        <f>Меню!D541</f>
        <v>18</v>
      </c>
      <c r="R22" s="48"/>
      <c r="S22" s="47" t="str">
        <f>Меню!A613</f>
        <v>Хлеб "Свежий" пшеничный витамин.</v>
      </c>
      <c r="T22" s="52">
        <f>Меню!D613</f>
        <v>26</v>
      </c>
    </row>
    <row r="23" spans="1:20" ht="51.75" customHeight="1" x14ac:dyDescent="0.25">
      <c r="A23" s="47" t="str">
        <f>Меню!A336</f>
        <v>Хлеб "Дарницкий" (нарезной)</v>
      </c>
      <c r="B23" s="52">
        <f>Меню!D336</f>
        <v>26</v>
      </c>
      <c r="C23" s="47" t="str">
        <f>Меню!A361</f>
        <v>Хлеб "Дарницкий" (нарезной)</v>
      </c>
      <c r="D23" s="52">
        <f>Меню!D361</f>
        <v>20</v>
      </c>
      <c r="E23" s="47" t="str">
        <f>Меню!A393</f>
        <v>Хлеб "Дарницкий" (нарезной)</v>
      </c>
      <c r="F23" s="52">
        <f>Меню!D393</f>
        <v>26</v>
      </c>
      <c r="G23" s="47" t="str">
        <f>Меню!A426</f>
        <v>Хлеб "Дарницкий" (нарезной)</v>
      </c>
      <c r="H23" s="48">
        <f>Меню!D426</f>
        <v>36</v>
      </c>
      <c r="I23" s="47"/>
      <c r="J23" s="52"/>
      <c r="K23" s="47"/>
      <c r="L23" s="49"/>
      <c r="M23" s="47" t="str">
        <f>Меню!A516</f>
        <v>Хлеб "Дарницкий" (нарезной)</v>
      </c>
      <c r="N23" s="52">
        <f>Меню!D516</f>
        <v>20</v>
      </c>
      <c r="O23" s="47" t="str">
        <f>Меню!A542</f>
        <v>Хлеб "Дарницкий" (нарезной)</v>
      </c>
      <c r="P23" s="52">
        <f>Меню!D542</f>
        <v>26</v>
      </c>
      <c r="Q23" s="47" t="str">
        <f>Меню!A583</f>
        <v>Хлеб "Дарницкий" (нарезной)</v>
      </c>
      <c r="R23" s="369">
        <f>Меню!D583</f>
        <v>26</v>
      </c>
      <c r="S23" s="47"/>
      <c r="T23" s="52"/>
    </row>
    <row r="24" spans="1:20" ht="36.75" customHeight="1" x14ac:dyDescent="0.25">
      <c r="A24" s="47"/>
      <c r="B24" s="49"/>
      <c r="C24" s="49"/>
      <c r="D24" s="52"/>
      <c r="E24" s="47"/>
      <c r="F24" s="48"/>
      <c r="G24" s="47" t="str">
        <f>Меню!A414</f>
        <v>Слойка с повидлом</v>
      </c>
      <c r="H24" s="52">
        <f>Меню!D414</f>
        <v>50</v>
      </c>
      <c r="I24" s="49"/>
      <c r="J24" s="52"/>
      <c r="K24" s="49"/>
      <c r="L24" s="49"/>
      <c r="M24" s="49"/>
      <c r="N24" s="49"/>
      <c r="O24" s="47" t="str">
        <f>Меню!A531</f>
        <v>Соус сметанно-томатный</v>
      </c>
      <c r="P24" s="52">
        <f>Меню!D531</f>
        <v>30</v>
      </c>
      <c r="Q24" s="49"/>
      <c r="R24" s="48"/>
      <c r="S24" s="49"/>
      <c r="T24" s="49"/>
    </row>
    <row r="25" spans="1:20" ht="36.75" customHeight="1" x14ac:dyDescent="0.25">
      <c r="A25" s="47"/>
      <c r="B25" s="49"/>
      <c r="C25" s="49" t="str">
        <f>Меню!A360</f>
        <v>Фрукт (Мандарин) 1 шт</v>
      </c>
      <c r="D25" s="52">
        <f>Меню!D360</f>
        <v>155</v>
      </c>
      <c r="E25" s="47"/>
      <c r="F25" s="48"/>
      <c r="G25" s="47"/>
      <c r="H25" s="52"/>
      <c r="I25" s="47"/>
      <c r="J25" s="52"/>
      <c r="K25" s="49" t="str">
        <f>Меню!A490</f>
        <v>Йогурт</v>
      </c>
      <c r="L25" s="52">
        <f>Меню!D490</f>
        <v>125</v>
      </c>
      <c r="M25" s="49"/>
      <c r="N25" s="52"/>
      <c r="O25" s="49"/>
      <c r="P25" s="52"/>
      <c r="Q25" s="49" t="str">
        <f>Меню!A582</f>
        <v>Фрукт (Яблоко) 1 шт</v>
      </c>
      <c r="R25" s="52">
        <f>Меню!D582</f>
        <v>190</v>
      </c>
      <c r="S25" s="49"/>
      <c r="T25" s="49"/>
    </row>
  </sheetData>
  <mergeCells count="4">
    <mergeCell ref="A2:H3"/>
    <mergeCell ref="I3:Q3"/>
    <mergeCell ref="A14:H15"/>
    <mergeCell ref="I15:Q15"/>
  </mergeCells>
  <pageMargins left="0" right="0" top="0.74803149606299213" bottom="0.74803149606299213" header="0.31496062992125984" footer="0.31496062992125984"/>
  <pageSetup paperSize="9" scale="4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N13"/>
  <sheetViews>
    <sheetView zoomScale="136" zoomScaleNormal="136" workbookViewId="0">
      <selection activeCell="A12" sqref="A12:XFD13"/>
    </sheetView>
  </sheetViews>
  <sheetFormatPr defaultRowHeight="15" x14ac:dyDescent="0.25"/>
  <cols>
    <col min="1" max="1" width="30.42578125" style="44" customWidth="1"/>
    <col min="2" max="2" width="9.42578125" style="44" customWidth="1"/>
    <col min="3" max="3" width="8.7109375" style="44" customWidth="1"/>
    <col min="4" max="7" width="6.7109375" style="44" customWidth="1"/>
    <col min="8" max="8" width="6.140625" style="44" customWidth="1"/>
    <col min="9" max="9" width="6.7109375" style="44" customWidth="1"/>
    <col min="10" max="10" width="7.7109375" style="44" customWidth="1"/>
    <col min="11" max="13" width="6.7109375" style="44" customWidth="1"/>
    <col min="14" max="14" width="9.140625" style="44"/>
  </cols>
  <sheetData>
    <row r="1" spans="1:13" x14ac:dyDescent="0.25">
      <c r="A1" s="193" t="s">
        <v>132</v>
      </c>
      <c r="B1" s="193"/>
      <c r="C1" s="193"/>
      <c r="D1" s="193"/>
      <c r="E1" s="193"/>
      <c r="F1" s="193"/>
      <c r="G1" s="584" t="s">
        <v>133</v>
      </c>
      <c r="H1" s="584"/>
      <c r="I1" s="584"/>
      <c r="J1" s="584"/>
      <c r="K1" s="584"/>
      <c r="L1" s="584"/>
      <c r="M1" s="584"/>
    </row>
    <row r="2" spans="1:13" x14ac:dyDescent="0.25">
      <c r="A2" s="195" t="s">
        <v>134</v>
      </c>
    </row>
    <row r="3" spans="1:13" x14ac:dyDescent="0.25">
      <c r="G3" s="585" t="s">
        <v>135</v>
      </c>
      <c r="H3" s="585"/>
      <c r="I3" s="585"/>
      <c r="J3" s="585"/>
      <c r="K3" s="585"/>
      <c r="L3" s="585"/>
      <c r="M3" s="585"/>
    </row>
    <row r="4" spans="1:13" x14ac:dyDescent="0.25">
      <c r="A4" s="44" t="s">
        <v>312</v>
      </c>
      <c r="H4" s="193"/>
    </row>
    <row r="5" spans="1:13" ht="80.25" customHeight="1" x14ac:dyDescent="0.25">
      <c r="A5" s="197" t="s">
        <v>0</v>
      </c>
      <c r="B5" s="198" t="s">
        <v>152</v>
      </c>
      <c r="C5" s="198"/>
      <c r="D5" s="198" t="str">
        <f>Меню!A152</f>
        <v>повидло</v>
      </c>
      <c r="E5" s="252" t="str">
        <f>Меню!A153</f>
        <v>батон Столовый</v>
      </c>
      <c r="F5" s="272" t="str">
        <f>Меню!A156</f>
        <v>соль йодированная</v>
      </c>
      <c r="G5" s="272" t="str">
        <f>Меню!A157</f>
        <v>молоко питьевое 2,5%</v>
      </c>
      <c r="H5" s="272" t="str">
        <f>Меню!A159</f>
        <v>масло растительное</v>
      </c>
      <c r="I5" s="272" t="str">
        <f>Меню!A161</f>
        <v>какао-порошок</v>
      </c>
      <c r="J5" s="272" t="str">
        <f>Меню!A164</f>
        <v>сахар песок</v>
      </c>
      <c r="K5" s="255" t="str">
        <f>Меню!A165</f>
        <v>Фрукт (яблоко) 1 шт</v>
      </c>
      <c r="L5" s="255" t="str">
        <f>Меню!A166</f>
        <v>Хлеб "Дарницкий" (нарезной)</v>
      </c>
      <c r="M5" s="255" t="str">
        <f>Меню!A155</f>
        <v>яйцо куриное</v>
      </c>
    </row>
    <row r="6" spans="1:13" ht="22.5" customHeight="1" x14ac:dyDescent="0.25">
      <c r="A6" s="258" t="str">
        <f>Меню!A151</f>
        <v>Бутерброд с повидлом</v>
      </c>
      <c r="B6" s="298" t="str">
        <f>Меню!D151</f>
        <v>20/15</v>
      </c>
      <c r="C6" s="284"/>
      <c r="D6" s="284">
        <f>Меню!B152</f>
        <v>15</v>
      </c>
      <c r="E6" s="284">
        <f>Меню!B153</f>
        <v>20</v>
      </c>
      <c r="F6" s="284"/>
      <c r="G6" s="284"/>
      <c r="H6" s="284"/>
      <c r="I6" s="284"/>
      <c r="J6" s="284"/>
      <c r="K6" s="284"/>
      <c r="L6" s="284"/>
      <c r="M6" s="285"/>
    </row>
    <row r="7" spans="1:13" x14ac:dyDescent="0.25">
      <c r="A7" s="265" t="str">
        <f>Меню!A154</f>
        <v>Омлет натуральный</v>
      </c>
      <c r="B7" s="393">
        <f>Меню!D154</f>
        <v>150</v>
      </c>
      <c r="C7" s="259"/>
      <c r="D7" s="259"/>
      <c r="E7" s="259"/>
      <c r="F7" s="259">
        <f>Меню!B156</f>
        <v>0.9</v>
      </c>
      <c r="G7" s="260">
        <f>Меню!B157</f>
        <v>40</v>
      </c>
      <c r="H7" s="259">
        <f>Меню!B159</f>
        <v>2</v>
      </c>
      <c r="I7" s="286"/>
      <c r="J7" s="287"/>
      <c r="K7" s="259"/>
      <c r="L7" s="259"/>
      <c r="M7" s="259">
        <f>Меню!B155</f>
        <v>130</v>
      </c>
    </row>
    <row r="8" spans="1:13" x14ac:dyDescent="0.25">
      <c r="A8" s="288" t="str">
        <f>Меню!A160</f>
        <v>Какао с молоком</v>
      </c>
      <c r="B8" s="392">
        <f>Меню!D160</f>
        <v>200</v>
      </c>
      <c r="C8" s="260"/>
      <c r="D8" s="260"/>
      <c r="E8" s="259"/>
      <c r="F8" s="259"/>
      <c r="G8" s="259">
        <f>Меню!B162</f>
        <v>90</v>
      </c>
      <c r="H8" s="259"/>
      <c r="I8" s="259">
        <f>Меню!B161</f>
        <v>2</v>
      </c>
      <c r="J8" s="259">
        <f>Меню!B164</f>
        <v>7.85</v>
      </c>
      <c r="K8" s="259"/>
      <c r="L8" s="259"/>
      <c r="M8" s="259"/>
    </row>
    <row r="9" spans="1:13" x14ac:dyDescent="0.25">
      <c r="A9" s="262" t="str">
        <f>Меню!A165</f>
        <v>Фрукт (яблоко) 1 шт</v>
      </c>
      <c r="B9" s="242">
        <f>Меню!D165</f>
        <v>118</v>
      </c>
      <c r="C9" s="263"/>
      <c r="D9" s="263"/>
      <c r="E9" s="289"/>
      <c r="F9" s="263"/>
      <c r="G9" s="263"/>
      <c r="H9" s="259"/>
      <c r="I9" s="263"/>
      <c r="J9" s="263"/>
      <c r="K9" s="260">
        <f>Меню!D165</f>
        <v>118</v>
      </c>
      <c r="L9" s="260"/>
      <c r="M9" s="260"/>
    </row>
    <row r="10" spans="1:13" x14ac:dyDescent="0.25">
      <c r="A10" s="265" t="str">
        <f>Меню!A166</f>
        <v>Хлеб "Дарницкий" (нарезной)</v>
      </c>
      <c r="B10" s="244" t="str">
        <f>Меню!D166</f>
        <v>26</v>
      </c>
      <c r="C10" s="207"/>
      <c r="D10" s="207"/>
      <c r="E10" s="207"/>
      <c r="F10" s="259"/>
      <c r="G10" s="259"/>
      <c r="H10" s="259"/>
      <c r="I10" s="259"/>
      <c r="J10" s="259"/>
      <c r="K10" s="259"/>
      <c r="L10" s="259" t="str">
        <f>Меню!D166</f>
        <v>26</v>
      </c>
      <c r="M10" s="260"/>
    </row>
    <row r="11" spans="1:13" x14ac:dyDescent="0.25">
      <c r="A11" s="290" t="s">
        <v>136</v>
      </c>
      <c r="B11" s="291"/>
      <c r="C11" s="268">
        <f>C6+C7+C8+C9+C10</f>
        <v>0</v>
      </c>
      <c r="D11" s="268">
        <f t="shared" ref="D11:M11" si="0">D6+D7+D8+D9+D10</f>
        <v>15</v>
      </c>
      <c r="E11" s="268">
        <f t="shared" si="0"/>
        <v>20</v>
      </c>
      <c r="F11" s="268">
        <f t="shared" si="0"/>
        <v>0.9</v>
      </c>
      <c r="G11" s="268">
        <f t="shared" si="0"/>
        <v>130</v>
      </c>
      <c r="H11" s="268">
        <f t="shared" si="0"/>
        <v>2</v>
      </c>
      <c r="I11" s="268">
        <f t="shared" si="0"/>
        <v>2</v>
      </c>
      <c r="J11" s="268">
        <f t="shared" si="0"/>
        <v>7.85</v>
      </c>
      <c r="K11" s="268">
        <f t="shared" si="0"/>
        <v>118</v>
      </c>
      <c r="L11" s="268">
        <f t="shared" si="0"/>
        <v>26</v>
      </c>
      <c r="M11" s="268">
        <f t="shared" si="0"/>
        <v>130</v>
      </c>
    </row>
    <row r="12" spans="1:13" x14ac:dyDescent="0.25">
      <c r="A12" s="290" t="s">
        <v>12</v>
      </c>
      <c r="B12" s="292">
        <v>0</v>
      </c>
      <c r="C12" s="204">
        <f>B12</f>
        <v>0</v>
      </c>
      <c r="D12" s="204">
        <f t="shared" ref="D12:M12" si="1">C12</f>
        <v>0</v>
      </c>
      <c r="E12" s="204">
        <f t="shared" si="1"/>
        <v>0</v>
      </c>
      <c r="F12" s="204">
        <f t="shared" si="1"/>
        <v>0</v>
      </c>
      <c r="G12" s="204">
        <f t="shared" si="1"/>
        <v>0</v>
      </c>
      <c r="H12" s="204">
        <f t="shared" si="1"/>
        <v>0</v>
      </c>
      <c r="I12" s="204">
        <f t="shared" si="1"/>
        <v>0</v>
      </c>
      <c r="J12" s="204">
        <f t="shared" si="1"/>
        <v>0</v>
      </c>
      <c r="K12" s="204">
        <f t="shared" si="1"/>
        <v>0</v>
      </c>
      <c r="L12" s="204">
        <f t="shared" si="1"/>
        <v>0</v>
      </c>
      <c r="M12" s="204">
        <f t="shared" si="1"/>
        <v>0</v>
      </c>
    </row>
    <row r="13" spans="1:13" x14ac:dyDescent="0.25">
      <c r="A13" s="290" t="s">
        <v>137</v>
      </c>
      <c r="B13" s="291"/>
      <c r="C13" s="271">
        <f t="shared" ref="C13:L13" si="2">C12*C11/1000</f>
        <v>0</v>
      </c>
      <c r="D13" s="271">
        <f t="shared" si="2"/>
        <v>0</v>
      </c>
      <c r="E13" s="271">
        <f t="shared" si="2"/>
        <v>0</v>
      </c>
      <c r="F13" s="271">
        <f t="shared" si="2"/>
        <v>0</v>
      </c>
      <c r="G13" s="271">
        <f t="shared" si="2"/>
        <v>0</v>
      </c>
      <c r="H13" s="271">
        <f t="shared" si="2"/>
        <v>0</v>
      </c>
      <c r="I13" s="271">
        <f t="shared" si="2"/>
        <v>0</v>
      </c>
      <c r="J13" s="271">
        <f t="shared" si="2"/>
        <v>0</v>
      </c>
      <c r="K13" s="271">
        <f t="shared" si="2"/>
        <v>0</v>
      </c>
      <c r="L13" s="271">
        <f t="shared" si="2"/>
        <v>0</v>
      </c>
      <c r="M13" s="293">
        <f>M12*M11/40</f>
        <v>0</v>
      </c>
    </row>
  </sheetData>
  <mergeCells count="2">
    <mergeCell ref="G1:M1"/>
    <mergeCell ref="G3:M3"/>
  </mergeCells>
  <pageMargins left="0.7" right="0.7" top="0.75" bottom="0.75" header="0.3" footer="0.3"/>
  <pageSetup paperSize="9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5"/>
  <sheetViews>
    <sheetView zoomScale="142" zoomScaleNormal="142" workbookViewId="0">
      <selection activeCell="A14" sqref="A14:XFD15"/>
    </sheetView>
  </sheetViews>
  <sheetFormatPr defaultRowHeight="15" x14ac:dyDescent="0.25"/>
  <cols>
    <col min="1" max="1" width="33.140625" style="44" customWidth="1"/>
    <col min="2" max="2" width="9.140625" style="44"/>
    <col min="3" max="3" width="7.42578125" style="44" customWidth="1"/>
    <col min="4" max="4" width="7.5703125" style="44" customWidth="1"/>
    <col min="5" max="6" width="7.28515625" style="44" customWidth="1"/>
    <col min="7" max="7" width="6.5703125" style="44" customWidth="1"/>
    <col min="8" max="8" width="6.28515625" style="44" customWidth="1"/>
    <col min="9" max="9" width="6.42578125" style="44" customWidth="1"/>
    <col min="10" max="10" width="7.42578125" style="44" customWidth="1"/>
    <col min="11" max="11" width="6.5703125" style="44" customWidth="1"/>
    <col min="12" max="12" width="8.28515625" style="44" customWidth="1"/>
    <col min="13" max="13" width="7.28515625" style="44" customWidth="1"/>
    <col min="14" max="14" width="7.140625" style="44" customWidth="1"/>
    <col min="15" max="15" width="7.5703125" style="44" customWidth="1"/>
  </cols>
  <sheetData>
    <row r="1" spans="1:15" x14ac:dyDescent="0.25">
      <c r="I1" s="584" t="s">
        <v>133</v>
      </c>
      <c r="J1" s="584"/>
      <c r="K1" s="584"/>
      <c r="L1" s="584"/>
      <c r="M1" s="584"/>
    </row>
    <row r="2" spans="1:15" x14ac:dyDescent="0.25">
      <c r="A2" s="193" t="s">
        <v>132</v>
      </c>
      <c r="B2" s="193"/>
      <c r="C2" s="193"/>
      <c r="D2" s="193"/>
      <c r="E2" s="193"/>
      <c r="F2" s="193"/>
      <c r="G2" s="193"/>
      <c r="H2" s="193"/>
    </row>
    <row r="3" spans="1:15" x14ac:dyDescent="0.25">
      <c r="A3" s="195" t="s">
        <v>134</v>
      </c>
      <c r="I3" s="585" t="s">
        <v>135</v>
      </c>
      <c r="J3" s="585"/>
      <c r="K3" s="585"/>
      <c r="L3" s="585"/>
      <c r="M3" s="585"/>
    </row>
    <row r="4" spans="1:15" x14ac:dyDescent="0.25">
      <c r="K4" s="585"/>
      <c r="L4" s="585"/>
      <c r="M4" s="585"/>
    </row>
    <row r="5" spans="1:15" x14ac:dyDescent="0.25">
      <c r="A5" s="44" t="s">
        <v>313</v>
      </c>
      <c r="K5" s="193"/>
      <c r="L5" s="193"/>
    </row>
    <row r="6" spans="1:15" ht="84.75" customHeight="1" x14ac:dyDescent="0.25">
      <c r="A6" s="197" t="s">
        <v>0</v>
      </c>
      <c r="B6" s="198" t="s">
        <v>152</v>
      </c>
      <c r="C6" s="252" t="str">
        <f>Меню!A174</f>
        <v>кукуруза консервированная</v>
      </c>
      <c r="D6" s="252" t="str">
        <f>Меню!A171</f>
        <v xml:space="preserve">сыр </v>
      </c>
      <c r="E6" s="253" t="str">
        <f>Меню!A172</f>
        <v>батон Столовый</v>
      </c>
      <c r="F6" s="253" t="str">
        <f>Меню!A189</f>
        <v>аскорбиновая кислота</v>
      </c>
      <c r="G6" s="253" t="str">
        <f>Меню!A183</f>
        <v>соль йодированная</v>
      </c>
      <c r="H6" s="253" t="str">
        <f>Меню!A184</f>
        <v>масло растительное</v>
      </c>
      <c r="I6" s="253" t="str">
        <f>Меню!A176</f>
        <v>фарш говяжий</v>
      </c>
      <c r="J6" s="253" t="str">
        <f>Меню!A178</f>
        <v>крупа гречневая</v>
      </c>
      <c r="K6" s="253" t="str">
        <f>Меню!A180</f>
        <v xml:space="preserve">морковь </v>
      </c>
      <c r="L6" s="253" t="str">
        <f>Меню!A181</f>
        <v>лук репчатый</v>
      </c>
      <c r="M6" s="253" t="str">
        <f>Меню!A187</f>
        <v>сахар песок</v>
      </c>
      <c r="N6" s="255" t="str">
        <f>Меню!A186</f>
        <v>яблоко кубик с/м</v>
      </c>
      <c r="O6" s="255" t="str">
        <f>Меню!A190</f>
        <v>Хлеб "Дарницкий" (нарезной)</v>
      </c>
    </row>
    <row r="7" spans="1:15" s="104" customFormat="1" ht="18" customHeight="1" x14ac:dyDescent="0.25">
      <c r="A7" s="295" t="str">
        <f>Меню!A170</f>
        <v>Горячий бутерброд с сыром</v>
      </c>
      <c r="B7" s="296" t="str">
        <f>Меню!D170</f>
        <v>20/15</v>
      </c>
      <c r="C7" s="207"/>
      <c r="D7" s="207">
        <f>Меню!B171</f>
        <v>15.15</v>
      </c>
      <c r="E7" s="207">
        <f>Меню!B172</f>
        <v>20</v>
      </c>
      <c r="F7" s="207"/>
      <c r="G7" s="207"/>
      <c r="H7" s="207"/>
      <c r="I7" s="207"/>
      <c r="J7" s="207"/>
      <c r="K7" s="207"/>
      <c r="L7" s="207"/>
      <c r="M7" s="207"/>
      <c r="N7" s="204"/>
      <c r="O7" s="205"/>
    </row>
    <row r="8" spans="1:15" s="18" customFormat="1" ht="18" customHeight="1" x14ac:dyDescent="0.25">
      <c r="A8" s="295" t="str">
        <f>Меню!A173</f>
        <v>Кукуруза консервированная</v>
      </c>
      <c r="B8" s="296">
        <f>Меню!D173</f>
        <v>60</v>
      </c>
      <c r="C8" s="207">
        <f>Меню!B174</f>
        <v>92.4</v>
      </c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4"/>
      <c r="O8" s="205"/>
    </row>
    <row r="9" spans="1:15" ht="17.25" customHeight="1" x14ac:dyDescent="0.25">
      <c r="A9" s="297" t="str">
        <f>Меню!A175</f>
        <v>Гречка по купечески</v>
      </c>
      <c r="B9" s="280" t="str">
        <f>Меню!D175</f>
        <v>200</v>
      </c>
      <c r="C9" s="203"/>
      <c r="D9" s="203"/>
      <c r="E9" s="203"/>
      <c r="F9" s="203"/>
      <c r="G9" s="203">
        <f>Меню!B183</f>
        <v>1.5</v>
      </c>
      <c r="H9" s="203">
        <f>Меню!B184</f>
        <v>3</v>
      </c>
      <c r="I9" s="203">
        <f>Меню!B176</f>
        <v>59.160000000000004</v>
      </c>
      <c r="J9" s="203">
        <f>Меню!B178</f>
        <v>59</v>
      </c>
      <c r="K9" s="203">
        <f>Меню!B180</f>
        <v>16.25</v>
      </c>
      <c r="L9" s="203">
        <f>Меню!B181</f>
        <v>23.799999999999997</v>
      </c>
      <c r="M9" s="299"/>
      <c r="N9" s="204"/>
      <c r="O9" s="204"/>
    </row>
    <row r="10" spans="1:15" x14ac:dyDescent="0.25">
      <c r="A10" s="261"/>
      <c r="B10" s="404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4"/>
      <c r="O10" s="204"/>
    </row>
    <row r="11" spans="1:15" x14ac:dyDescent="0.25">
      <c r="A11" s="262" t="str">
        <f>Меню!A185</f>
        <v>Компот из яблок + Витамин С</v>
      </c>
      <c r="B11" s="242">
        <f>Меню!D185</f>
        <v>200</v>
      </c>
      <c r="C11" s="243"/>
      <c r="D11" s="243"/>
      <c r="E11" s="243"/>
      <c r="F11" s="243">
        <f>Меню!B189</f>
        <v>0.06</v>
      </c>
      <c r="G11" s="243"/>
      <c r="H11" s="243"/>
      <c r="I11" s="243"/>
      <c r="J11" s="243"/>
      <c r="K11" s="203"/>
      <c r="L11" s="243"/>
      <c r="M11" s="203">
        <f>Меню!B187</f>
        <v>8</v>
      </c>
      <c r="N11" s="203">
        <f>Меню!B186</f>
        <v>20.95</v>
      </c>
      <c r="O11" s="204"/>
    </row>
    <row r="12" spans="1:15" ht="24.75" customHeight="1" x14ac:dyDescent="0.25">
      <c r="A12" s="262" t="str">
        <f>Меню!A190</f>
        <v>Хлеб "Дарницкий" (нарезной)</v>
      </c>
      <c r="B12" s="242" t="str">
        <f>Меню!D190</f>
        <v>50</v>
      </c>
      <c r="C12" s="243"/>
      <c r="D12" s="243"/>
      <c r="E12" s="243"/>
      <c r="F12" s="243"/>
      <c r="G12" s="243"/>
      <c r="H12" s="243"/>
      <c r="I12" s="243"/>
      <c r="J12" s="243"/>
      <c r="K12" s="203"/>
      <c r="L12" s="243"/>
      <c r="M12" s="203"/>
      <c r="N12" s="204"/>
      <c r="O12" s="204" t="str">
        <f>Меню!D190</f>
        <v>50</v>
      </c>
    </row>
    <row r="13" spans="1:15" x14ac:dyDescent="0.25">
      <c r="A13" s="214" t="s">
        <v>136</v>
      </c>
      <c r="B13" s="215"/>
      <c r="C13" s="268">
        <f>C8+C9+C10+C11+C12</f>
        <v>92.4</v>
      </c>
      <c r="D13" s="268">
        <f>D7</f>
        <v>15.15</v>
      </c>
      <c r="E13" s="268">
        <f>E7</f>
        <v>20</v>
      </c>
      <c r="F13" s="268">
        <f t="shared" ref="F13:O13" si="0">F8+F9+F10+F11+F12</f>
        <v>0.06</v>
      </c>
      <c r="G13" s="268">
        <f t="shared" si="0"/>
        <v>1.5</v>
      </c>
      <c r="H13" s="268">
        <f t="shared" si="0"/>
        <v>3</v>
      </c>
      <c r="I13" s="268">
        <f t="shared" si="0"/>
        <v>59.160000000000004</v>
      </c>
      <c r="J13" s="268">
        <f t="shared" si="0"/>
        <v>59</v>
      </c>
      <c r="K13" s="268">
        <f t="shared" si="0"/>
        <v>16.25</v>
      </c>
      <c r="L13" s="268">
        <f t="shared" si="0"/>
        <v>23.799999999999997</v>
      </c>
      <c r="M13" s="268">
        <f t="shared" si="0"/>
        <v>8</v>
      </c>
      <c r="N13" s="268">
        <f t="shared" si="0"/>
        <v>20.95</v>
      </c>
      <c r="O13" s="268">
        <f t="shared" si="0"/>
        <v>50</v>
      </c>
    </row>
    <row r="14" spans="1:15" x14ac:dyDescent="0.25">
      <c r="A14" s="214" t="s">
        <v>12</v>
      </c>
      <c r="B14" s="14">
        <v>0</v>
      </c>
      <c r="C14" s="21">
        <f>B14</f>
        <v>0</v>
      </c>
      <c r="D14" s="21">
        <f t="shared" ref="D14:O14" si="1">C14</f>
        <v>0</v>
      </c>
      <c r="E14" s="21">
        <f t="shared" si="1"/>
        <v>0</v>
      </c>
      <c r="F14" s="21">
        <f t="shared" si="1"/>
        <v>0</v>
      </c>
      <c r="G14" s="21">
        <f t="shared" si="1"/>
        <v>0</v>
      </c>
      <c r="H14" s="21">
        <f t="shared" si="1"/>
        <v>0</v>
      </c>
      <c r="I14" s="21">
        <f t="shared" si="1"/>
        <v>0</v>
      </c>
      <c r="J14" s="21">
        <f t="shared" si="1"/>
        <v>0</v>
      </c>
      <c r="K14" s="21">
        <f t="shared" si="1"/>
        <v>0</v>
      </c>
      <c r="L14" s="21">
        <f t="shared" si="1"/>
        <v>0</v>
      </c>
      <c r="M14" s="21">
        <f t="shared" si="1"/>
        <v>0</v>
      </c>
      <c r="N14" s="21">
        <f t="shared" si="1"/>
        <v>0</v>
      </c>
      <c r="O14" s="21">
        <f t="shared" si="1"/>
        <v>0</v>
      </c>
    </row>
    <row r="15" spans="1:15" x14ac:dyDescent="0.25">
      <c r="A15" s="214" t="s">
        <v>137</v>
      </c>
      <c r="B15" s="215"/>
      <c r="C15" s="219">
        <f t="shared" ref="C15:O15" si="2">C14*C13/1000</f>
        <v>0</v>
      </c>
      <c r="D15" s="219">
        <f t="shared" si="2"/>
        <v>0</v>
      </c>
      <c r="E15" s="219">
        <f t="shared" si="2"/>
        <v>0</v>
      </c>
      <c r="F15" s="219">
        <f t="shared" si="2"/>
        <v>0</v>
      </c>
      <c r="G15" s="219">
        <f t="shared" si="2"/>
        <v>0</v>
      </c>
      <c r="H15" s="219">
        <f t="shared" si="2"/>
        <v>0</v>
      </c>
      <c r="I15" s="219">
        <f t="shared" si="2"/>
        <v>0</v>
      </c>
      <c r="J15" s="219">
        <f t="shared" si="2"/>
        <v>0</v>
      </c>
      <c r="K15" s="219">
        <f t="shared" si="2"/>
        <v>0</v>
      </c>
      <c r="L15" s="219">
        <f t="shared" si="2"/>
        <v>0</v>
      </c>
      <c r="M15" s="219">
        <f t="shared" si="2"/>
        <v>0</v>
      </c>
      <c r="N15" s="219">
        <f t="shared" si="2"/>
        <v>0</v>
      </c>
      <c r="O15" s="219">
        <f t="shared" si="2"/>
        <v>0</v>
      </c>
    </row>
  </sheetData>
  <mergeCells count="3">
    <mergeCell ref="I1:M1"/>
    <mergeCell ref="I3:M3"/>
    <mergeCell ref="K4:M4"/>
  </mergeCells>
  <pageMargins left="0" right="0" top="0.74803149606299213" bottom="0.74803149606299213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O46"/>
  <sheetViews>
    <sheetView topLeftCell="A23" zoomScaleNormal="100" workbookViewId="0">
      <selection activeCell="L35" sqref="L35:M39"/>
    </sheetView>
  </sheetViews>
  <sheetFormatPr defaultRowHeight="15" x14ac:dyDescent="0.25"/>
  <cols>
    <col min="5" max="5" width="1.42578125" customWidth="1"/>
    <col min="7" max="7" width="3.85546875" customWidth="1"/>
    <col min="8" max="10" width="9.140625" style="18"/>
    <col min="11" max="11" width="9.7109375" style="18" customWidth="1"/>
    <col min="13" max="13" width="4.140625" customWidth="1"/>
  </cols>
  <sheetData>
    <row r="1" spans="1:13" x14ac:dyDescent="0.25">
      <c r="A1" s="18"/>
      <c r="B1" s="18"/>
      <c r="C1" s="18"/>
      <c r="D1" s="18"/>
      <c r="E1" s="18"/>
      <c r="F1" s="18"/>
      <c r="G1" s="18"/>
      <c r="L1" s="18"/>
      <c r="M1" s="18"/>
    </row>
    <row r="2" spans="1:13" x14ac:dyDescent="0.25">
      <c r="A2" s="18"/>
      <c r="B2" s="18"/>
      <c r="C2" s="18"/>
      <c r="D2" s="18"/>
      <c r="E2" s="18"/>
      <c r="F2" s="18"/>
      <c r="G2" s="18"/>
      <c r="L2" s="18"/>
      <c r="M2" s="18"/>
    </row>
    <row r="3" spans="1:13" x14ac:dyDescent="0.25">
      <c r="A3" s="18"/>
      <c r="B3" s="18"/>
      <c r="C3" s="18"/>
      <c r="D3" s="18"/>
      <c r="E3" s="18"/>
      <c r="F3" s="18"/>
      <c r="G3" s="18"/>
      <c r="L3" s="18"/>
      <c r="M3" s="18"/>
    </row>
    <row r="4" spans="1:13" x14ac:dyDescent="0.25">
      <c r="A4" s="18"/>
      <c r="B4" s="18"/>
      <c r="C4" s="18"/>
      <c r="D4" s="18"/>
      <c r="E4" s="18"/>
      <c r="F4" s="18"/>
      <c r="G4" s="18"/>
      <c r="L4" s="18"/>
      <c r="M4" s="18"/>
    </row>
    <row r="5" spans="1:13" x14ac:dyDescent="0.25">
      <c r="A5" s="18"/>
      <c r="B5" s="18"/>
      <c r="C5" s="18"/>
      <c r="D5" s="18"/>
      <c r="E5" s="18"/>
      <c r="F5" s="18"/>
      <c r="G5" s="18"/>
      <c r="L5" s="18"/>
      <c r="M5" s="18"/>
    </row>
    <row r="6" spans="1:13" x14ac:dyDescent="0.25">
      <c r="A6" s="18"/>
      <c r="B6" s="18"/>
      <c r="C6" s="18"/>
      <c r="D6" s="18"/>
      <c r="E6" s="18"/>
      <c r="F6" s="18"/>
      <c r="G6" s="18"/>
      <c r="L6" s="18"/>
      <c r="M6" s="18"/>
    </row>
    <row r="7" spans="1:13" x14ac:dyDescent="0.25">
      <c r="A7" s="18"/>
      <c r="B7" s="18"/>
      <c r="C7" s="18"/>
      <c r="D7" s="18"/>
      <c r="E7" s="18"/>
      <c r="F7" s="18"/>
      <c r="G7" s="18"/>
      <c r="L7" s="18"/>
      <c r="M7" s="18"/>
    </row>
    <row r="8" spans="1:13" x14ac:dyDescent="0.25">
      <c r="A8" s="18"/>
      <c r="B8" s="18"/>
      <c r="C8" s="18"/>
      <c r="D8" s="18"/>
      <c r="E8" s="18"/>
      <c r="F8" s="18"/>
      <c r="G8" s="18"/>
      <c r="L8" s="18"/>
      <c r="M8" s="18"/>
    </row>
    <row r="9" spans="1:13" ht="15.75" x14ac:dyDescent="0.25">
      <c r="A9" s="18"/>
      <c r="B9" s="18"/>
      <c r="C9" s="18"/>
      <c r="D9" s="18"/>
      <c r="E9" s="18"/>
      <c r="F9" s="249" t="s">
        <v>138</v>
      </c>
      <c r="G9" s="250"/>
      <c r="H9" s="250"/>
      <c r="I9" s="250"/>
      <c r="J9" s="250"/>
      <c r="K9" s="250"/>
      <c r="L9" s="250"/>
      <c r="M9" s="250"/>
    </row>
    <row r="10" spans="1:13" ht="15.75" x14ac:dyDescent="0.25">
      <c r="A10" s="18"/>
      <c r="B10" s="18"/>
      <c r="C10" s="18"/>
      <c r="D10" s="18"/>
      <c r="E10" s="18"/>
      <c r="F10" s="249" t="s">
        <v>155</v>
      </c>
      <c r="G10" s="250"/>
      <c r="H10" s="250"/>
      <c r="I10" s="250"/>
      <c r="J10" s="250"/>
      <c r="K10" s="250"/>
      <c r="L10" s="250"/>
      <c r="M10" s="250"/>
    </row>
    <row r="11" spans="1:13" ht="15.75" x14ac:dyDescent="0.25">
      <c r="A11" s="18"/>
      <c r="B11" s="18"/>
      <c r="C11" s="18"/>
      <c r="D11" s="18"/>
      <c r="E11" s="18"/>
      <c r="F11" s="251" t="s">
        <v>153</v>
      </c>
      <c r="G11" s="250"/>
      <c r="H11" s="250"/>
      <c r="I11" s="250"/>
      <c r="J11" s="250"/>
      <c r="K11" s="250"/>
      <c r="L11" s="250"/>
      <c r="M11" s="250"/>
    </row>
    <row r="12" spans="1:13" x14ac:dyDescent="0.25">
      <c r="A12" s="18"/>
      <c r="B12" s="18"/>
      <c r="C12" s="18"/>
      <c r="D12" s="18"/>
      <c r="E12" s="18"/>
      <c r="F12" s="18"/>
      <c r="G12" s="18"/>
      <c r="L12" s="18"/>
      <c r="M12" s="18"/>
    </row>
    <row r="13" spans="1:13" x14ac:dyDescent="0.25">
      <c r="A13" s="18"/>
      <c r="B13" s="18"/>
      <c r="C13" s="18"/>
      <c r="D13" s="18"/>
      <c r="E13" s="18"/>
      <c r="F13" s="18"/>
      <c r="G13" s="18"/>
      <c r="L13" s="18"/>
      <c r="M13" s="18"/>
    </row>
    <row r="14" spans="1:13" x14ac:dyDescent="0.25">
      <c r="A14" s="18"/>
      <c r="B14" s="18"/>
      <c r="C14" s="18"/>
      <c r="D14" s="18"/>
      <c r="E14" s="18"/>
      <c r="F14" s="18"/>
      <c r="G14" s="18"/>
      <c r="L14" s="18"/>
      <c r="M14" s="18"/>
    </row>
    <row r="15" spans="1:13" ht="33" x14ac:dyDescent="0.25">
      <c r="A15" s="18"/>
      <c r="B15" s="18"/>
      <c r="C15" s="18"/>
      <c r="D15" s="613" t="s">
        <v>141</v>
      </c>
      <c r="E15" s="613"/>
      <c r="F15" s="613"/>
      <c r="G15" s="613"/>
      <c r="H15" s="613"/>
      <c r="I15" s="613"/>
      <c r="L15" s="18"/>
      <c r="M15" s="18"/>
    </row>
    <row r="16" spans="1:13" ht="18" customHeight="1" x14ac:dyDescent="0.25">
      <c r="A16" s="18"/>
      <c r="B16" s="18"/>
      <c r="C16" s="18"/>
      <c r="D16" s="18"/>
      <c r="E16" s="221"/>
      <c r="F16" s="18"/>
      <c r="G16" s="18"/>
      <c r="L16" s="18"/>
      <c r="M16" s="18"/>
    </row>
    <row r="17" spans="1:14" ht="33" x14ac:dyDescent="0.45">
      <c r="A17" s="18"/>
      <c r="B17" s="104"/>
      <c r="C17" s="614" t="s">
        <v>142</v>
      </c>
      <c r="D17" s="614"/>
      <c r="E17" s="614"/>
      <c r="F17" s="614"/>
      <c r="G17" s="614"/>
      <c r="H17" s="614"/>
      <c r="I17" s="614"/>
      <c r="J17" s="614"/>
      <c r="K17" s="222"/>
      <c r="L17" s="18"/>
      <c r="M17" s="18"/>
    </row>
    <row r="18" spans="1:14" s="104" customFormat="1" ht="20.25" customHeight="1" x14ac:dyDescent="0.3">
      <c r="A18" s="482"/>
      <c r="B18" s="611" t="s">
        <v>259</v>
      </c>
      <c r="C18" s="611"/>
      <c r="D18" s="611"/>
      <c r="E18" s="611"/>
      <c r="F18" s="611"/>
      <c r="G18" s="611"/>
      <c r="H18" s="611"/>
      <c r="I18" s="611"/>
      <c r="J18" s="611"/>
      <c r="K18" s="611"/>
    </row>
    <row r="19" spans="1:14" s="104" customFormat="1" ht="20.25" customHeight="1" x14ac:dyDescent="0.3">
      <c r="A19" s="482"/>
      <c r="B19" s="515"/>
      <c r="C19" s="515"/>
      <c r="D19" s="515"/>
      <c r="E19" s="515"/>
      <c r="F19" s="515"/>
      <c r="G19" s="515"/>
      <c r="H19" s="515"/>
      <c r="I19" s="515"/>
      <c r="J19" s="515"/>
      <c r="K19" s="515"/>
    </row>
    <row r="20" spans="1:14" s="104" customFormat="1" ht="22.5" x14ac:dyDescent="0.3">
      <c r="C20" s="515"/>
      <c r="D20" s="515"/>
      <c r="E20" s="515"/>
      <c r="F20" s="611" t="s">
        <v>72</v>
      </c>
      <c r="G20" s="611"/>
      <c r="H20" s="611"/>
      <c r="I20" s="515"/>
      <c r="J20" s="515"/>
    </row>
    <row r="21" spans="1:14" s="104" customFormat="1" ht="20.25" x14ac:dyDescent="0.25">
      <c r="A21" s="612" t="s">
        <v>235</v>
      </c>
      <c r="B21" s="612"/>
      <c r="C21" s="612"/>
      <c r="D21" s="612"/>
      <c r="E21" s="612"/>
      <c r="F21" s="612"/>
      <c r="G21" s="612"/>
      <c r="H21" s="612"/>
      <c r="I21" s="612"/>
      <c r="J21" s="612"/>
      <c r="K21" s="612"/>
      <c r="L21" s="612"/>
    </row>
    <row r="22" spans="1:14" ht="20.25" x14ac:dyDescent="0.25">
      <c r="A22" s="607" t="s">
        <v>82</v>
      </c>
      <c r="B22" s="607"/>
      <c r="C22" s="607"/>
      <c r="D22" s="607"/>
      <c r="E22" s="607"/>
      <c r="F22" s="607" t="s">
        <v>143</v>
      </c>
      <c r="G22" s="607"/>
      <c r="H22" s="608" t="s">
        <v>144</v>
      </c>
      <c r="I22" s="609"/>
      <c r="J22" s="609"/>
      <c r="K22" s="610"/>
      <c r="L22" s="607" t="s">
        <v>86</v>
      </c>
      <c r="M22" s="607"/>
    </row>
    <row r="23" spans="1:14" x14ac:dyDescent="0.25">
      <c r="A23" s="607"/>
      <c r="B23" s="607"/>
      <c r="C23" s="607"/>
      <c r="D23" s="607"/>
      <c r="E23" s="607"/>
      <c r="F23" s="607"/>
      <c r="G23" s="607"/>
      <c r="H23" s="223" t="s">
        <v>145</v>
      </c>
      <c r="I23" s="131" t="s">
        <v>146</v>
      </c>
      <c r="J23" s="179" t="s">
        <v>147</v>
      </c>
      <c r="K23" s="179" t="s">
        <v>148</v>
      </c>
      <c r="L23" s="607"/>
      <c r="M23" s="607"/>
    </row>
    <row r="24" spans="1:14" ht="30" customHeight="1" x14ac:dyDescent="0.25">
      <c r="A24" s="602" t="str">
        <f>Меню!A151</f>
        <v>Бутерброд с повидлом</v>
      </c>
      <c r="B24" s="600"/>
      <c r="C24" s="600"/>
      <c r="D24" s="600"/>
      <c r="E24" s="601"/>
      <c r="F24" s="594">
        <v>50</v>
      </c>
      <c r="G24" s="594"/>
      <c r="H24" s="410">
        <v>1.44</v>
      </c>
      <c r="I24" s="410">
        <v>3.86</v>
      </c>
      <c r="J24" s="410">
        <v>19.84</v>
      </c>
      <c r="K24" s="410">
        <v>114.24</v>
      </c>
      <c r="L24" s="593">
        <v>7.17</v>
      </c>
      <c r="M24" s="594"/>
    </row>
    <row r="25" spans="1:14" ht="30" customHeight="1" x14ac:dyDescent="0.25">
      <c r="A25" s="604" t="str">
        <f>Меню!A154</f>
        <v>Омлет натуральный</v>
      </c>
      <c r="B25" s="605"/>
      <c r="C25" s="605"/>
      <c r="D25" s="605"/>
      <c r="E25" s="606"/>
      <c r="F25" s="598">
        <f>Меню!D154</f>
        <v>150</v>
      </c>
      <c r="G25" s="599"/>
      <c r="H25" s="294">
        <v>12.5</v>
      </c>
      <c r="I25" s="294">
        <v>11.53</v>
      </c>
      <c r="J25" s="294">
        <v>14</v>
      </c>
      <c r="K25" s="294">
        <v>205.14</v>
      </c>
      <c r="L25" s="618">
        <v>64.41</v>
      </c>
      <c r="M25" s="623"/>
    </row>
    <row r="26" spans="1:14" ht="30" customHeight="1" x14ac:dyDescent="0.25">
      <c r="A26" s="595" t="str">
        <f>Меню!A160</f>
        <v>Какао с молоком</v>
      </c>
      <c r="B26" s="600"/>
      <c r="C26" s="600"/>
      <c r="D26" s="600"/>
      <c r="E26" s="601"/>
      <c r="F26" s="598">
        <f>Меню!D160</f>
        <v>200</v>
      </c>
      <c r="G26" s="599"/>
      <c r="H26" s="413">
        <v>3.8</v>
      </c>
      <c r="I26" s="413">
        <v>4.54</v>
      </c>
      <c r="J26" s="413">
        <v>18.579999999999998</v>
      </c>
      <c r="K26" s="413">
        <v>113.21</v>
      </c>
      <c r="L26" s="618">
        <v>11.18</v>
      </c>
      <c r="M26" s="623"/>
    </row>
    <row r="27" spans="1:14" s="18" customFormat="1" ht="40.5" customHeight="1" x14ac:dyDescent="0.25">
      <c r="A27" s="595" t="str">
        <f>Меню!A166</f>
        <v>Хлеб "Дарницкий" (нарезной)</v>
      </c>
      <c r="B27" s="596"/>
      <c r="C27" s="596"/>
      <c r="D27" s="596"/>
      <c r="E27" s="597"/>
      <c r="F27" s="618" t="str">
        <f>Меню!D166</f>
        <v>26</v>
      </c>
      <c r="G27" s="619"/>
      <c r="H27" s="413">
        <v>1.1200000000000001</v>
      </c>
      <c r="I27" s="413">
        <v>0.22</v>
      </c>
      <c r="J27" s="413">
        <v>11.58</v>
      </c>
      <c r="K27" s="413">
        <v>56.7</v>
      </c>
      <c r="L27" s="618">
        <v>2.2400000000000002</v>
      </c>
      <c r="M27" s="619"/>
    </row>
    <row r="28" spans="1:14" s="18" customFormat="1" ht="30" customHeight="1" x14ac:dyDescent="0.25">
      <c r="A28" s="595" t="str">
        <f>Меню!A165</f>
        <v>Фрукт (яблоко) 1 шт</v>
      </c>
      <c r="B28" s="596"/>
      <c r="C28" s="596"/>
      <c r="D28" s="596"/>
      <c r="E28" s="597"/>
      <c r="F28" s="598">
        <f>Меню!D165</f>
        <v>118</v>
      </c>
      <c r="G28" s="599"/>
      <c r="H28" s="413">
        <v>1.3</v>
      </c>
      <c r="I28" s="413">
        <v>0.45</v>
      </c>
      <c r="J28" s="413">
        <v>16.989999999999998</v>
      </c>
      <c r="K28" s="413">
        <v>101.35</v>
      </c>
      <c r="L28" s="618">
        <v>22.7</v>
      </c>
      <c r="M28" s="619"/>
    </row>
    <row r="29" spans="1:14" ht="31.5" customHeight="1" x14ac:dyDescent="0.25">
      <c r="A29" s="634" t="s">
        <v>149</v>
      </c>
      <c r="B29" s="635"/>
      <c r="C29" s="635"/>
      <c r="D29" s="635"/>
      <c r="E29" s="636"/>
      <c r="F29" s="637">
        <f>F24+F25+F26+F27+F28</f>
        <v>544</v>
      </c>
      <c r="G29" s="637"/>
      <c r="H29" s="562">
        <f>SUM(H24:H28)</f>
        <v>20.16</v>
      </c>
      <c r="I29" s="563">
        <f>SUM(I24:I28)</f>
        <v>20.599999999999998</v>
      </c>
      <c r="J29" s="564">
        <f>SUM(J24:J28)</f>
        <v>80.989999999999995</v>
      </c>
      <c r="K29" s="564">
        <f>SUM(K24:K28)</f>
        <v>590.64</v>
      </c>
      <c r="L29" s="638">
        <f>SUM(L24:M28)</f>
        <v>107.69999999999999</v>
      </c>
      <c r="M29" s="607"/>
      <c r="N29" s="386"/>
    </row>
    <row r="30" spans="1:14" s="104" customFormat="1" ht="22.5" x14ac:dyDescent="0.3">
      <c r="A30" s="505"/>
      <c r="B30" s="505"/>
      <c r="C30" s="505"/>
      <c r="D30" s="505"/>
      <c r="E30" s="505"/>
      <c r="F30" s="522"/>
      <c r="G30" s="507"/>
      <c r="H30" s="522"/>
      <c r="I30" s="507"/>
      <c r="J30" s="532"/>
      <c r="K30" s="532"/>
      <c r="L30" s="508"/>
      <c r="M30" s="517"/>
      <c r="N30" s="386"/>
    </row>
    <row r="31" spans="1:14" s="104" customFormat="1" ht="22.5" x14ac:dyDescent="0.3">
      <c r="C31" s="515"/>
      <c r="D31" s="515"/>
      <c r="E31" s="515"/>
      <c r="F31" s="611" t="s">
        <v>73</v>
      </c>
      <c r="G31" s="611"/>
      <c r="H31" s="611"/>
      <c r="I31" s="515"/>
      <c r="J31" s="515"/>
    </row>
    <row r="32" spans="1:14" s="104" customFormat="1" ht="20.25" x14ac:dyDescent="0.25">
      <c r="A32" s="612" t="s">
        <v>235</v>
      </c>
      <c r="B32" s="612"/>
      <c r="C32" s="612"/>
      <c r="D32" s="612"/>
      <c r="E32" s="612"/>
      <c r="F32" s="612"/>
      <c r="G32" s="612"/>
      <c r="H32" s="612"/>
      <c r="I32" s="612"/>
      <c r="J32" s="612"/>
      <c r="K32" s="612"/>
      <c r="L32" s="612"/>
    </row>
    <row r="33" spans="1:15" ht="20.25" x14ac:dyDescent="0.25">
      <c r="A33" s="607" t="s">
        <v>82</v>
      </c>
      <c r="B33" s="607"/>
      <c r="C33" s="607"/>
      <c r="D33" s="607"/>
      <c r="E33" s="607"/>
      <c r="F33" s="607" t="s">
        <v>143</v>
      </c>
      <c r="G33" s="607"/>
      <c r="H33" s="608" t="s">
        <v>144</v>
      </c>
      <c r="I33" s="609"/>
      <c r="J33" s="609"/>
      <c r="K33" s="610"/>
      <c r="L33" s="607" t="s">
        <v>86</v>
      </c>
      <c r="M33" s="607"/>
      <c r="N33" s="18"/>
      <c r="O33" s="18"/>
    </row>
    <row r="34" spans="1:15" x14ac:dyDescent="0.25">
      <c r="A34" s="607"/>
      <c r="B34" s="607"/>
      <c r="C34" s="607"/>
      <c r="D34" s="607"/>
      <c r="E34" s="607"/>
      <c r="F34" s="607"/>
      <c r="G34" s="607"/>
      <c r="H34" s="223" t="s">
        <v>145</v>
      </c>
      <c r="I34" s="131" t="s">
        <v>146</v>
      </c>
      <c r="J34" s="179" t="s">
        <v>147</v>
      </c>
      <c r="K34" s="179" t="s">
        <v>148</v>
      </c>
      <c r="L34" s="607"/>
      <c r="M34" s="607"/>
      <c r="N34" s="18"/>
      <c r="O34" s="18"/>
    </row>
    <row r="35" spans="1:15" s="104" customFormat="1" ht="24.75" customHeight="1" x14ac:dyDescent="0.25">
      <c r="A35" s="639" t="str">
        <f>Меню!A170</f>
        <v>Горячий бутерброд с сыром</v>
      </c>
      <c r="B35" s="640"/>
      <c r="C35" s="640"/>
      <c r="D35" s="640"/>
      <c r="E35" s="641"/>
      <c r="F35" s="631" t="str">
        <f>Меню!D170</f>
        <v>20/15</v>
      </c>
      <c r="G35" s="623"/>
      <c r="H35" s="411">
        <v>5.55</v>
      </c>
      <c r="I35" s="413">
        <v>9.75</v>
      </c>
      <c r="J35" s="411">
        <v>15.75</v>
      </c>
      <c r="K35" s="411">
        <v>172.5</v>
      </c>
      <c r="L35" s="618">
        <v>19.119999999999997</v>
      </c>
      <c r="M35" s="623"/>
      <c r="N35" s="445"/>
    </row>
    <row r="36" spans="1:15" ht="24.75" customHeight="1" x14ac:dyDescent="0.25">
      <c r="A36" s="639" t="str">
        <f>Меню!A173</f>
        <v>Кукуруза консервированная</v>
      </c>
      <c r="B36" s="640"/>
      <c r="C36" s="640"/>
      <c r="D36" s="640"/>
      <c r="E36" s="641"/>
      <c r="F36" s="631">
        <f>Меню!D173</f>
        <v>60</v>
      </c>
      <c r="G36" s="623"/>
      <c r="H36" s="411">
        <v>0.85</v>
      </c>
      <c r="I36" s="413">
        <v>7.0000000000000007E-2</v>
      </c>
      <c r="J36" s="411">
        <v>9.51</v>
      </c>
      <c r="K36" s="411">
        <v>22.89</v>
      </c>
      <c r="L36" s="618">
        <v>25.13</v>
      </c>
      <c r="M36" s="623"/>
      <c r="N36" s="445"/>
      <c r="O36" s="18"/>
    </row>
    <row r="37" spans="1:15" ht="24.75" customHeight="1" x14ac:dyDescent="0.25">
      <c r="A37" s="592" t="str">
        <f>Меню!A175</f>
        <v>Гречка по купечески</v>
      </c>
      <c r="B37" s="592"/>
      <c r="C37" s="592"/>
      <c r="D37" s="592"/>
      <c r="E37" s="592"/>
      <c r="F37" s="594" t="str">
        <f>Меню!D175</f>
        <v>200</v>
      </c>
      <c r="G37" s="594"/>
      <c r="H37" s="413">
        <v>10.69</v>
      </c>
      <c r="I37" s="413">
        <v>9.32</v>
      </c>
      <c r="J37" s="413">
        <v>29.94</v>
      </c>
      <c r="K37" s="413">
        <v>262.73</v>
      </c>
      <c r="L37" s="593">
        <v>52.41</v>
      </c>
      <c r="M37" s="594"/>
      <c r="N37" s="18"/>
      <c r="O37" s="18"/>
    </row>
    <row r="38" spans="1:15" ht="24.75" customHeight="1" x14ac:dyDescent="0.25">
      <c r="A38" s="595" t="str">
        <f>Меню!A185</f>
        <v>Компот из яблок + Витамин С</v>
      </c>
      <c r="B38" s="600"/>
      <c r="C38" s="600"/>
      <c r="D38" s="600"/>
      <c r="E38" s="601"/>
      <c r="F38" s="598">
        <f>Меню!D185</f>
        <v>200</v>
      </c>
      <c r="G38" s="599"/>
      <c r="H38" s="413">
        <v>0.08</v>
      </c>
      <c r="I38" s="413">
        <v>0.08</v>
      </c>
      <c r="J38" s="413">
        <v>13.94</v>
      </c>
      <c r="K38" s="413">
        <v>67.28</v>
      </c>
      <c r="L38" s="618">
        <v>6.73</v>
      </c>
      <c r="M38" s="623"/>
      <c r="N38" s="18"/>
      <c r="O38" s="18"/>
    </row>
    <row r="39" spans="1:15" ht="38.25" customHeight="1" x14ac:dyDescent="0.25">
      <c r="A39" s="595" t="str">
        <f>Меню!A190</f>
        <v>Хлеб "Дарницкий" (нарезной)</v>
      </c>
      <c r="B39" s="596"/>
      <c r="C39" s="596"/>
      <c r="D39" s="596"/>
      <c r="E39" s="597"/>
      <c r="F39" s="598" t="str">
        <f>Меню!D190</f>
        <v>50</v>
      </c>
      <c r="G39" s="599"/>
      <c r="H39" s="413">
        <v>1.66</v>
      </c>
      <c r="I39" s="413">
        <v>0.26</v>
      </c>
      <c r="J39" s="413">
        <v>10.68</v>
      </c>
      <c r="K39" s="413">
        <v>50</v>
      </c>
      <c r="L39" s="632">
        <v>4.3099999999999996</v>
      </c>
      <c r="M39" s="644"/>
      <c r="N39" s="445"/>
      <c r="O39" s="18"/>
    </row>
    <row r="40" spans="1:15" ht="28.5" customHeight="1" x14ac:dyDescent="0.25">
      <c r="A40" s="634" t="s">
        <v>149</v>
      </c>
      <c r="B40" s="635"/>
      <c r="C40" s="635"/>
      <c r="D40" s="635"/>
      <c r="E40" s="636"/>
      <c r="F40" s="642">
        <f>F36+F37+F38+F39+40</f>
        <v>550</v>
      </c>
      <c r="G40" s="643"/>
      <c r="H40" s="561">
        <f>SUM(H35:H39)</f>
        <v>18.829999999999998</v>
      </c>
      <c r="I40" s="561">
        <f>SUM(I35:I39)</f>
        <v>19.48</v>
      </c>
      <c r="J40" s="561">
        <f>SUM(J35:J39)</f>
        <v>79.819999999999993</v>
      </c>
      <c r="K40" s="561">
        <f>SUM(K35:K39)</f>
        <v>575.4</v>
      </c>
      <c r="L40" s="638">
        <f>SUM(L35:M39)</f>
        <v>107.7</v>
      </c>
      <c r="M40" s="607"/>
      <c r="N40" s="386"/>
      <c r="O40" s="18"/>
    </row>
    <row r="41" spans="1:15" x14ac:dyDescent="0.25">
      <c r="A41" s="18"/>
      <c r="B41" s="18"/>
      <c r="C41" s="18"/>
      <c r="D41" s="18"/>
      <c r="E41" s="18"/>
      <c r="F41" s="18"/>
      <c r="G41" s="18"/>
      <c r="L41" s="18"/>
      <c r="M41" s="18"/>
    </row>
    <row r="42" spans="1:15" x14ac:dyDescent="0.25">
      <c r="A42" s="18"/>
      <c r="B42" s="18"/>
      <c r="C42" s="18"/>
      <c r="D42" s="18"/>
      <c r="E42" s="18"/>
      <c r="F42" s="18"/>
      <c r="G42" s="18"/>
      <c r="L42" s="18"/>
      <c r="M42" s="18"/>
    </row>
    <row r="43" spans="1:15" ht="21" x14ac:dyDescent="0.35">
      <c r="A43" s="230" t="s">
        <v>150</v>
      </c>
      <c r="B43" s="231"/>
      <c r="C43" s="231"/>
      <c r="D43" s="231"/>
      <c r="E43" s="231"/>
      <c r="F43" s="18"/>
      <c r="G43" s="18"/>
      <c r="L43" s="18"/>
      <c r="M43" s="18"/>
    </row>
    <row r="44" spans="1:15" ht="21" x14ac:dyDescent="0.35">
      <c r="A44" s="231"/>
      <c r="B44" s="231"/>
      <c r="C44" s="231"/>
      <c r="D44" s="231"/>
      <c r="E44" s="231"/>
      <c r="F44" s="18"/>
      <c r="G44" s="18"/>
      <c r="L44" s="18"/>
      <c r="M44" s="18"/>
    </row>
    <row r="45" spans="1:15" ht="21" x14ac:dyDescent="0.35">
      <c r="A45" s="230" t="s">
        <v>151</v>
      </c>
      <c r="B45" s="231"/>
      <c r="C45" s="231"/>
      <c r="D45" s="231"/>
      <c r="E45" s="231"/>
      <c r="F45" s="18"/>
      <c r="G45" s="18"/>
      <c r="L45" s="18"/>
      <c r="M45" s="18"/>
    </row>
    <row r="46" spans="1:15" x14ac:dyDescent="0.25">
      <c r="A46" s="18"/>
      <c r="B46" s="18"/>
      <c r="C46" s="18"/>
      <c r="D46" s="18"/>
      <c r="E46" s="18"/>
      <c r="F46" s="18"/>
      <c r="G46" s="18"/>
      <c r="L46" s="18"/>
      <c r="M46" s="18"/>
    </row>
  </sheetData>
  <mergeCells count="51">
    <mergeCell ref="A29:E29"/>
    <mergeCell ref="F29:G29"/>
    <mergeCell ref="L29:M29"/>
    <mergeCell ref="L33:M34"/>
    <mergeCell ref="F31:H31"/>
    <mergeCell ref="A32:L32"/>
    <mergeCell ref="A22:E23"/>
    <mergeCell ref="F22:G23"/>
    <mergeCell ref="H22:K22"/>
    <mergeCell ref="L22:M23"/>
    <mergeCell ref="A24:E24"/>
    <mergeCell ref="F24:G24"/>
    <mergeCell ref="L24:M24"/>
    <mergeCell ref="A25:E25"/>
    <mergeCell ref="F25:G25"/>
    <mergeCell ref="L25:M25"/>
    <mergeCell ref="A26:E26"/>
    <mergeCell ref="F26:G26"/>
    <mergeCell ref="L26:M26"/>
    <mergeCell ref="A40:E40"/>
    <mergeCell ref="F40:G40"/>
    <mergeCell ref="L40:M40"/>
    <mergeCell ref="A38:E38"/>
    <mergeCell ref="F38:G38"/>
    <mergeCell ref="L38:M38"/>
    <mergeCell ref="A39:E39"/>
    <mergeCell ref="F39:G39"/>
    <mergeCell ref="L39:M39"/>
    <mergeCell ref="L35:M35"/>
    <mergeCell ref="A36:E36"/>
    <mergeCell ref="F36:G36"/>
    <mergeCell ref="L36:M36"/>
    <mergeCell ref="A37:E37"/>
    <mergeCell ref="F37:G37"/>
    <mergeCell ref="L37:M37"/>
    <mergeCell ref="B18:K18"/>
    <mergeCell ref="C17:J17"/>
    <mergeCell ref="D15:I15"/>
    <mergeCell ref="A35:E35"/>
    <mergeCell ref="F35:G35"/>
    <mergeCell ref="A33:E34"/>
    <mergeCell ref="F33:G34"/>
    <mergeCell ref="H33:K33"/>
    <mergeCell ref="F20:H20"/>
    <mergeCell ref="A21:L21"/>
    <mergeCell ref="A27:E27"/>
    <mergeCell ref="F27:G27"/>
    <mergeCell ref="L27:M27"/>
    <mergeCell ref="A28:E28"/>
    <mergeCell ref="F28:G28"/>
    <mergeCell ref="L28:M28"/>
  </mergeCells>
  <pageMargins left="0.7" right="0.7" top="0.75" bottom="0.75" header="0.3" footer="0.3"/>
  <pageSetup paperSize="9" scale="74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S16"/>
  <sheetViews>
    <sheetView zoomScale="124" zoomScaleNormal="124" workbookViewId="0">
      <selection activeCell="A15" sqref="A15:XFD16"/>
    </sheetView>
  </sheetViews>
  <sheetFormatPr defaultRowHeight="15" x14ac:dyDescent="0.25"/>
  <cols>
    <col min="1" max="1" width="28.5703125" style="44" customWidth="1"/>
    <col min="2" max="2" width="9.140625" style="44"/>
    <col min="3" max="17" width="6.7109375" style="44" customWidth="1"/>
    <col min="18" max="19" width="9.140625" style="44"/>
  </cols>
  <sheetData>
    <row r="2" spans="1:19" x14ac:dyDescent="0.25">
      <c r="A2" s="193" t="s">
        <v>132</v>
      </c>
      <c r="B2" s="193"/>
      <c r="C2" s="193"/>
      <c r="D2" s="193"/>
      <c r="E2" s="193"/>
      <c r="F2" s="193"/>
      <c r="G2" s="193"/>
      <c r="H2" s="584" t="s">
        <v>133</v>
      </c>
      <c r="I2" s="584"/>
      <c r="J2" s="584"/>
      <c r="K2" s="584"/>
      <c r="L2" s="584"/>
      <c r="M2" s="584"/>
    </row>
    <row r="3" spans="1:19" x14ac:dyDescent="0.25">
      <c r="A3" s="195" t="s">
        <v>134</v>
      </c>
    </row>
    <row r="4" spans="1:19" x14ac:dyDescent="0.25">
      <c r="H4" s="585" t="s">
        <v>135</v>
      </c>
      <c r="I4" s="585"/>
      <c r="J4" s="585"/>
      <c r="K4" s="585"/>
      <c r="L4" s="585"/>
      <c r="M4" s="585"/>
    </row>
    <row r="5" spans="1:19" x14ac:dyDescent="0.25">
      <c r="A5" s="44" t="s">
        <v>314</v>
      </c>
      <c r="I5" s="193"/>
    </row>
    <row r="6" spans="1:19" ht="97.5" customHeight="1" x14ac:dyDescent="0.25">
      <c r="A6" s="197" t="s">
        <v>0</v>
      </c>
      <c r="B6" s="198" t="s">
        <v>152</v>
      </c>
      <c r="C6" s="252" t="str">
        <f>Меню!A195</f>
        <v>говядина  гуляш</v>
      </c>
      <c r="D6" s="253" t="str">
        <f>Меню!A197</f>
        <v>масло растительное</v>
      </c>
      <c r="E6" s="253" t="str">
        <f>Меню!A198</f>
        <v>крупа рис пропаренный</v>
      </c>
      <c r="F6" s="253" t="str">
        <f>Меню!A199</f>
        <v xml:space="preserve">морковь </v>
      </c>
      <c r="G6" s="253" t="str">
        <f>Меню!A200</f>
        <v>лук репчатый</v>
      </c>
      <c r="H6" s="253" t="str">
        <f>Меню!A201</f>
        <v>соль йодированная</v>
      </c>
      <c r="I6" s="253"/>
      <c r="J6" s="253" t="str">
        <f>Меню!A203</f>
        <v>чай черный</v>
      </c>
      <c r="K6" s="253" t="str">
        <f>Меню!A208</f>
        <v>тесто слоеное п/п</v>
      </c>
      <c r="L6" s="302" t="str">
        <f>Меню!A205</f>
        <v>лимон</v>
      </c>
      <c r="M6" s="303" t="str">
        <f>Меню!A209</f>
        <v>сахар песок</v>
      </c>
      <c r="N6" s="254" t="str">
        <f>Меню!A211</f>
        <v>мука пшеничная</v>
      </c>
      <c r="O6" s="254" t="str">
        <f>Меню!A214</f>
        <v>Хлеб "Свежий" пшеничный витамин.</v>
      </c>
      <c r="P6" s="254" t="str">
        <f>Меню!A215</f>
        <v>Хлеб "Дарницкий" (нарезной)</v>
      </c>
      <c r="Q6" s="254" t="str">
        <f>Меню!A210</f>
        <v>яйцо куриное</v>
      </c>
    </row>
    <row r="7" spans="1:19" x14ac:dyDescent="0.25">
      <c r="A7" s="304" t="str">
        <f>Меню!A194</f>
        <v>Плов из мяса</v>
      </c>
      <c r="B7" s="237">
        <f>Меню!D194</f>
        <v>220</v>
      </c>
      <c r="C7" s="259">
        <f>Меню!B195</f>
        <v>75.600000000000009</v>
      </c>
      <c r="D7" s="259">
        <f>Меню!B197</f>
        <v>5</v>
      </c>
      <c r="E7" s="259">
        <f>Меню!B198</f>
        <v>58</v>
      </c>
      <c r="F7" s="259">
        <f>Меню!B199</f>
        <v>25</v>
      </c>
      <c r="G7" s="259">
        <f>Меню!B200</f>
        <v>19.04</v>
      </c>
      <c r="H7" s="259">
        <f>Меню!B201</f>
        <v>1.2</v>
      </c>
      <c r="I7" s="259"/>
      <c r="J7" s="259"/>
      <c r="K7" s="259"/>
      <c r="L7" s="259"/>
      <c r="M7" s="259"/>
      <c r="N7" s="260"/>
      <c r="O7" s="260"/>
      <c r="P7" s="259"/>
      <c r="Q7" s="260"/>
    </row>
    <row r="8" spans="1:19" ht="28.5" customHeight="1" x14ac:dyDescent="0.25">
      <c r="A8" s="297" t="str">
        <f>Меню!A202</f>
        <v>Чай с  лимоном</v>
      </c>
      <c r="B8" s="237">
        <f>Меню!D202</f>
        <v>200</v>
      </c>
      <c r="C8" s="259"/>
      <c r="D8" s="259"/>
      <c r="E8" s="259"/>
      <c r="F8" s="259"/>
      <c r="G8" s="259"/>
      <c r="H8" s="259"/>
      <c r="I8" s="259"/>
      <c r="J8" s="259">
        <f>Меню!B203</f>
        <v>0.5</v>
      </c>
      <c r="K8" s="259"/>
      <c r="L8" s="259">
        <f>Меню!B205</f>
        <v>2.2799999999999998</v>
      </c>
      <c r="M8" s="259">
        <f>Меню!B204</f>
        <v>8</v>
      </c>
      <c r="N8" s="259"/>
      <c r="O8" s="259"/>
      <c r="P8" s="259"/>
      <c r="Q8" s="260"/>
    </row>
    <row r="9" spans="1:19" ht="14.25" customHeight="1" x14ac:dyDescent="0.25">
      <c r="A9" s="305" t="str">
        <f>Меню!A207</f>
        <v>Слойка с сахаром</v>
      </c>
      <c r="B9" s="239">
        <f>Меню!D207</f>
        <v>50</v>
      </c>
      <c r="C9" s="259"/>
      <c r="D9" s="259">
        <f>Меню!B213</f>
        <v>1</v>
      </c>
      <c r="E9" s="259"/>
      <c r="F9" s="259"/>
      <c r="G9" s="259"/>
      <c r="H9" s="259"/>
      <c r="I9" s="259"/>
      <c r="J9" s="259"/>
      <c r="K9" s="259">
        <f>Меню!B208</f>
        <v>62.5</v>
      </c>
      <c r="L9" s="259"/>
      <c r="M9" s="259">
        <f>Меню!B209</f>
        <v>1.1000000000000001</v>
      </c>
      <c r="N9" s="259">
        <f>Меню!B211</f>
        <v>3</v>
      </c>
      <c r="O9" s="259"/>
      <c r="P9" s="259"/>
      <c r="Q9" s="259">
        <f>Меню!B210</f>
        <v>0.6</v>
      </c>
    </row>
    <row r="10" spans="1:19" ht="28.5" customHeight="1" x14ac:dyDescent="0.25">
      <c r="A10" s="277" t="str">
        <f>Меню!A214</f>
        <v>Хлеб "Свежий" пшеничный витамин.</v>
      </c>
      <c r="B10" s="242">
        <f>Меню!D214</f>
        <v>30</v>
      </c>
      <c r="C10" s="263"/>
      <c r="D10" s="263"/>
      <c r="E10" s="263"/>
      <c r="F10" s="263"/>
      <c r="G10" s="263"/>
      <c r="H10" s="263"/>
      <c r="I10" s="259"/>
      <c r="J10" s="263"/>
      <c r="K10" s="263"/>
      <c r="L10" s="263"/>
      <c r="M10" s="260"/>
      <c r="N10" s="260"/>
      <c r="O10" s="260">
        <f>Меню!D214</f>
        <v>30</v>
      </c>
      <c r="P10" s="259"/>
      <c r="Q10" s="260"/>
    </row>
    <row r="11" spans="1:19" ht="30.75" customHeight="1" x14ac:dyDescent="0.25">
      <c r="A11" s="305" t="str">
        <f>Меню!A215</f>
        <v>Хлеб "Дарницкий" (нарезной)</v>
      </c>
      <c r="B11" s="209">
        <f>Меню!D215</f>
        <v>20</v>
      </c>
      <c r="C11" s="207"/>
      <c r="D11" s="259"/>
      <c r="E11" s="259"/>
      <c r="F11" s="259"/>
      <c r="G11" s="259"/>
      <c r="H11" s="259"/>
      <c r="I11" s="259"/>
      <c r="J11" s="259"/>
      <c r="K11" s="259"/>
      <c r="L11" s="259"/>
      <c r="M11" s="260"/>
      <c r="N11" s="260"/>
      <c r="O11" s="260"/>
      <c r="P11" s="306">
        <f>Меню!D215</f>
        <v>20</v>
      </c>
      <c r="Q11" s="259"/>
    </row>
    <row r="12" spans="1:19" x14ac:dyDescent="0.25">
      <c r="A12" s="297"/>
      <c r="B12" s="23"/>
      <c r="C12" s="212"/>
      <c r="D12" s="260"/>
      <c r="E12" s="260"/>
      <c r="F12" s="260"/>
      <c r="G12" s="260"/>
      <c r="H12" s="260"/>
      <c r="I12" s="260"/>
      <c r="J12" s="260"/>
      <c r="K12" s="260"/>
      <c r="L12" s="260"/>
      <c r="M12" s="260"/>
      <c r="N12" s="260"/>
      <c r="O12" s="260"/>
      <c r="P12" s="260"/>
      <c r="Q12" s="260"/>
    </row>
    <row r="13" spans="1:19" s="18" customFormat="1" x14ac:dyDescent="0.25">
      <c r="A13" s="297"/>
      <c r="B13" s="307"/>
      <c r="C13" s="212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44"/>
      <c r="S13" s="44"/>
    </row>
    <row r="14" spans="1:19" x14ac:dyDescent="0.25">
      <c r="A14" s="214" t="s">
        <v>136</v>
      </c>
      <c r="B14" s="215"/>
      <c r="C14" s="268">
        <f>C7+C8+C9+C10+C11</f>
        <v>75.600000000000009</v>
      </c>
      <c r="D14" s="268">
        <f t="shared" ref="D14:Q14" si="0">D7+D8+D9+D10+D11</f>
        <v>6</v>
      </c>
      <c r="E14" s="268">
        <f t="shared" si="0"/>
        <v>58</v>
      </c>
      <c r="F14" s="268">
        <f t="shared" si="0"/>
        <v>25</v>
      </c>
      <c r="G14" s="268">
        <f t="shared" si="0"/>
        <v>19.04</v>
      </c>
      <c r="H14" s="268">
        <f t="shared" si="0"/>
        <v>1.2</v>
      </c>
      <c r="I14" s="268">
        <f t="shared" si="0"/>
        <v>0</v>
      </c>
      <c r="J14" s="268">
        <f t="shared" si="0"/>
        <v>0.5</v>
      </c>
      <c r="K14" s="268">
        <f t="shared" si="0"/>
        <v>62.5</v>
      </c>
      <c r="L14" s="268">
        <f t="shared" si="0"/>
        <v>2.2799999999999998</v>
      </c>
      <c r="M14" s="268">
        <f t="shared" si="0"/>
        <v>9.1</v>
      </c>
      <c r="N14" s="268">
        <f t="shared" si="0"/>
        <v>3</v>
      </c>
      <c r="O14" s="268">
        <f t="shared" si="0"/>
        <v>30</v>
      </c>
      <c r="P14" s="268">
        <f t="shared" si="0"/>
        <v>20</v>
      </c>
      <c r="Q14" s="268">
        <f t="shared" si="0"/>
        <v>0.6</v>
      </c>
    </row>
    <row r="15" spans="1:19" x14ac:dyDescent="0.25">
      <c r="A15" s="214" t="s">
        <v>12</v>
      </c>
      <c r="B15" s="14">
        <v>0</v>
      </c>
      <c r="C15" s="21">
        <f>B15</f>
        <v>0</v>
      </c>
      <c r="D15" s="21">
        <f t="shared" ref="D15:Q15" si="1">C15</f>
        <v>0</v>
      </c>
      <c r="E15" s="21">
        <f t="shared" si="1"/>
        <v>0</v>
      </c>
      <c r="F15" s="21">
        <f t="shared" si="1"/>
        <v>0</v>
      </c>
      <c r="G15" s="21">
        <f t="shared" si="1"/>
        <v>0</v>
      </c>
      <c r="H15" s="21">
        <f t="shared" si="1"/>
        <v>0</v>
      </c>
      <c r="I15" s="21">
        <f t="shared" si="1"/>
        <v>0</v>
      </c>
      <c r="J15" s="21">
        <f t="shared" si="1"/>
        <v>0</v>
      </c>
      <c r="K15" s="21">
        <f t="shared" si="1"/>
        <v>0</v>
      </c>
      <c r="L15" s="21">
        <f t="shared" si="1"/>
        <v>0</v>
      </c>
      <c r="M15" s="21">
        <f>K15</f>
        <v>0</v>
      </c>
      <c r="N15" s="21">
        <f t="shared" si="1"/>
        <v>0</v>
      </c>
      <c r="O15" s="21">
        <f t="shared" si="1"/>
        <v>0</v>
      </c>
      <c r="P15" s="21">
        <f t="shared" si="1"/>
        <v>0</v>
      </c>
      <c r="Q15" s="21">
        <f t="shared" si="1"/>
        <v>0</v>
      </c>
    </row>
    <row r="16" spans="1:19" x14ac:dyDescent="0.25">
      <c r="A16" s="214" t="s">
        <v>137</v>
      </c>
      <c r="B16" s="215"/>
      <c r="C16" s="217">
        <f t="shared" ref="C16:P16" si="2">C15*C14/1000</f>
        <v>0</v>
      </c>
      <c r="D16" s="217">
        <f t="shared" si="2"/>
        <v>0</v>
      </c>
      <c r="E16" s="217">
        <f t="shared" si="2"/>
        <v>0</v>
      </c>
      <c r="F16" s="217">
        <f t="shared" si="2"/>
        <v>0</v>
      </c>
      <c r="G16" s="217">
        <f t="shared" si="2"/>
        <v>0</v>
      </c>
      <c r="H16" s="217">
        <f t="shared" si="2"/>
        <v>0</v>
      </c>
      <c r="I16" s="217">
        <f t="shared" si="2"/>
        <v>0</v>
      </c>
      <c r="J16" s="217">
        <f t="shared" si="2"/>
        <v>0</v>
      </c>
      <c r="K16" s="217">
        <f t="shared" si="2"/>
        <v>0</v>
      </c>
      <c r="L16" s="217">
        <f t="shared" si="2"/>
        <v>0</v>
      </c>
      <c r="M16" s="217">
        <f t="shared" si="2"/>
        <v>0</v>
      </c>
      <c r="N16" s="217">
        <f t="shared" si="2"/>
        <v>0</v>
      </c>
      <c r="O16" s="217">
        <f t="shared" si="2"/>
        <v>0</v>
      </c>
      <c r="P16" s="217">
        <f t="shared" si="2"/>
        <v>0</v>
      </c>
      <c r="Q16" s="29">
        <f>Q15*Q14/40</f>
        <v>0</v>
      </c>
    </row>
  </sheetData>
  <mergeCells count="2">
    <mergeCell ref="H2:M2"/>
    <mergeCell ref="H4:M4"/>
  </mergeCells>
  <pageMargins left="0" right="0" top="0.74803149606299213" bottom="0.74803149606299213" header="0.31496062992125984" footer="0.31496062992125984"/>
  <pageSetup paperSize="9" scale="9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Y17"/>
  <sheetViews>
    <sheetView zoomScale="112" zoomScaleNormal="112" workbookViewId="0">
      <selection activeCell="D16" sqref="A16:XFD17"/>
    </sheetView>
  </sheetViews>
  <sheetFormatPr defaultRowHeight="15" x14ac:dyDescent="0.25"/>
  <cols>
    <col min="1" max="1" width="36.5703125" style="44" customWidth="1"/>
    <col min="2" max="2" width="9.140625" style="44"/>
    <col min="3" max="23" width="7.7109375" style="44" customWidth="1"/>
    <col min="24" max="25" width="9.140625" style="44"/>
  </cols>
  <sheetData>
    <row r="2" spans="1:25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584" t="s">
        <v>133</v>
      </c>
      <c r="P2" s="584"/>
      <c r="Q2" s="584"/>
      <c r="R2" s="584"/>
      <c r="S2" s="584"/>
      <c r="T2" s="584"/>
      <c r="U2" s="584"/>
    </row>
    <row r="3" spans="1:25" x14ac:dyDescent="0.25">
      <c r="A3" s="195" t="s">
        <v>134</v>
      </c>
    </row>
    <row r="4" spans="1:25" x14ac:dyDescent="0.25">
      <c r="O4" s="585" t="s">
        <v>135</v>
      </c>
      <c r="P4" s="585"/>
      <c r="Q4" s="585"/>
      <c r="R4" s="585"/>
      <c r="S4" s="585"/>
      <c r="T4" s="585"/>
      <c r="U4" s="585"/>
      <c r="V4" s="585"/>
    </row>
    <row r="5" spans="1:25" ht="20.25" customHeight="1" x14ac:dyDescent="0.25">
      <c r="A5" s="44" t="s">
        <v>315</v>
      </c>
      <c r="P5" s="193"/>
    </row>
    <row r="6" spans="1:25" ht="87" customHeight="1" x14ac:dyDescent="0.25">
      <c r="A6" s="197" t="s">
        <v>0</v>
      </c>
      <c r="B6" s="198"/>
      <c r="C6" s="252" t="str">
        <f>Меню!A220</f>
        <v xml:space="preserve">свекла </v>
      </c>
      <c r="D6" s="252" t="str">
        <f>Меню!A223</f>
        <v>зелень свежая</v>
      </c>
      <c r="E6" s="252" t="str">
        <f>Меню!A225</f>
        <v>котлета столовая п/ф (100 гр)</v>
      </c>
      <c r="F6" s="252" t="str">
        <f>Меню!A229</f>
        <v>томатная паста</v>
      </c>
      <c r="G6" s="253"/>
      <c r="H6" s="253" t="str">
        <f>Меню!A230</f>
        <v>сметана 15%</v>
      </c>
      <c r="I6" s="253" t="str">
        <f>Меню!A226</f>
        <v>масло растительное для смазки листа</v>
      </c>
      <c r="J6" s="253" t="str">
        <f>Меню!A231</f>
        <v>мука пшеничная</v>
      </c>
      <c r="K6" s="253" t="str">
        <f>Меню!A222</f>
        <v>соль йодированная</v>
      </c>
      <c r="L6" s="253"/>
      <c r="M6" s="253"/>
      <c r="N6" s="253"/>
      <c r="O6" s="253" t="str">
        <f>Меню!A235</f>
        <v>макаронные изделия</v>
      </c>
      <c r="P6" s="253"/>
      <c r="Q6" s="253" t="str">
        <f>Меню!A240</f>
        <v>кофейный напиток</v>
      </c>
      <c r="R6" s="253" t="str">
        <f>Меню!A241</f>
        <v>сахар песок</v>
      </c>
      <c r="S6" s="254" t="str">
        <f>Меню!A242</f>
        <v>молоко питьевое 2,5%</v>
      </c>
      <c r="T6" s="254" t="str">
        <f>Меню!A244</f>
        <v>Хлеб "Свежий" пшеничный витамин.</v>
      </c>
      <c r="U6" s="254" t="str">
        <f>Меню!A245</f>
        <v>Хлеб "Дарницкий" (нарезной)</v>
      </c>
      <c r="V6" s="235"/>
      <c r="W6" s="235"/>
    </row>
    <row r="7" spans="1:25" ht="32.25" customHeight="1" x14ac:dyDescent="0.25">
      <c r="A7" s="308" t="str">
        <f>Меню!A219</f>
        <v>Нарезка из отварной свеклы</v>
      </c>
      <c r="B7" s="309">
        <f>Меню!D219</f>
        <v>80</v>
      </c>
      <c r="C7" s="48">
        <f>Меню!B220</f>
        <v>109</v>
      </c>
      <c r="D7" s="48">
        <f>Меню!B223</f>
        <v>1.5</v>
      </c>
      <c r="E7" s="48"/>
      <c r="F7" s="48"/>
      <c r="G7" s="284"/>
      <c r="H7" s="284"/>
      <c r="I7" s="284"/>
      <c r="J7" s="284"/>
      <c r="K7" s="284">
        <f>Меню!B222</f>
        <v>0.5</v>
      </c>
      <c r="L7" s="284"/>
      <c r="M7" s="284"/>
      <c r="N7" s="284"/>
      <c r="O7" s="284"/>
      <c r="P7" s="284"/>
      <c r="Q7" s="284"/>
      <c r="R7" s="284"/>
      <c r="S7" s="284"/>
      <c r="T7" s="284"/>
      <c r="U7" s="285"/>
      <c r="W7" s="240"/>
    </row>
    <row r="8" spans="1:25" ht="46.5" customHeight="1" x14ac:dyDescent="0.25">
      <c r="A8" s="310" t="str">
        <f>Меню!A224</f>
        <v>Котлета столовая (говядина)
со сметанно-томатным соусом</v>
      </c>
      <c r="B8" s="311" t="str">
        <f>Меню!D224</f>
        <v>90/30</v>
      </c>
      <c r="C8" s="48"/>
      <c r="D8" s="48"/>
      <c r="E8" s="48">
        <f>Меню!B225</f>
        <v>1</v>
      </c>
      <c r="F8" s="48">
        <f>Меню!B229</f>
        <v>7</v>
      </c>
      <c r="G8" s="284"/>
      <c r="H8" s="284">
        <f>Меню!B230</f>
        <v>20</v>
      </c>
      <c r="I8" s="284">
        <f>Меню!B226</f>
        <v>2</v>
      </c>
      <c r="J8" s="284">
        <f>Меню!B231</f>
        <v>1.5</v>
      </c>
      <c r="K8" s="284">
        <f>Меню!B233</f>
        <v>0.3</v>
      </c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40"/>
      <c r="W8" s="240"/>
    </row>
    <row r="9" spans="1:25" ht="18.75" customHeight="1" x14ac:dyDescent="0.25">
      <c r="A9" s="312" t="str">
        <f>Меню!A234</f>
        <v>Макароны отварные</v>
      </c>
      <c r="B9" s="313">
        <f>Меню!D234</f>
        <v>160</v>
      </c>
      <c r="C9" s="48"/>
      <c r="D9" s="48"/>
      <c r="E9" s="48"/>
      <c r="F9" s="48"/>
      <c r="G9" s="284"/>
      <c r="H9" s="284"/>
      <c r="I9" s="284">
        <f>Меню!B238</f>
        <v>7</v>
      </c>
      <c r="J9" s="284"/>
      <c r="K9" s="284">
        <f>Меню!B236</f>
        <v>1.5</v>
      </c>
      <c r="L9" s="284"/>
      <c r="M9" s="284"/>
      <c r="N9" s="284"/>
      <c r="O9" s="284">
        <f>Меню!B235</f>
        <v>64</v>
      </c>
      <c r="P9" s="284"/>
      <c r="Q9" s="284"/>
      <c r="R9" s="284"/>
      <c r="S9" s="284"/>
      <c r="T9" s="284"/>
      <c r="U9" s="284"/>
      <c r="V9" s="240"/>
      <c r="W9" s="240"/>
    </row>
    <row r="10" spans="1:25" ht="18.75" customHeight="1" x14ac:dyDescent="0.25">
      <c r="A10" s="314" t="str">
        <f>Меню!A239</f>
        <v>Кофейный напиток</v>
      </c>
      <c r="B10" s="315">
        <f>Меню!D239</f>
        <v>200</v>
      </c>
      <c r="C10" s="316"/>
      <c r="D10" s="316"/>
      <c r="E10" s="316"/>
      <c r="F10" s="316"/>
      <c r="G10" s="317"/>
      <c r="H10" s="317"/>
      <c r="I10" s="317"/>
      <c r="J10" s="317"/>
      <c r="K10" s="317"/>
      <c r="L10" s="317"/>
      <c r="M10" s="317"/>
      <c r="N10" s="317"/>
      <c r="O10" s="317"/>
      <c r="P10" s="284"/>
      <c r="Q10" s="284">
        <f>Меню!B240</f>
        <v>2</v>
      </c>
      <c r="R10" s="284">
        <f>Меню!B241</f>
        <v>9</v>
      </c>
      <c r="S10" s="284">
        <f>Меню!B242</f>
        <v>120</v>
      </c>
      <c r="T10" s="284"/>
      <c r="U10" s="284"/>
    </row>
    <row r="11" spans="1:25" s="18" customFormat="1" ht="28.5" customHeight="1" x14ac:dyDescent="0.25">
      <c r="A11" s="314" t="str">
        <f>Меню!A244</f>
        <v>Хлеб "Свежий" пшеничный витамин.</v>
      </c>
      <c r="B11" s="315" t="str">
        <f>Меню!D244</f>
        <v>36</v>
      </c>
      <c r="C11" s="316"/>
      <c r="D11" s="316"/>
      <c r="E11" s="316"/>
      <c r="F11" s="316"/>
      <c r="G11" s="317"/>
      <c r="H11" s="317"/>
      <c r="I11" s="317"/>
      <c r="J11" s="317"/>
      <c r="K11" s="317"/>
      <c r="L11" s="317"/>
      <c r="M11" s="317"/>
      <c r="N11" s="317"/>
      <c r="O11" s="317"/>
      <c r="P11" s="284"/>
      <c r="Q11" s="284"/>
      <c r="R11" s="284"/>
      <c r="S11" s="284"/>
      <c r="T11" s="284" t="str">
        <f>Меню!D244</f>
        <v>36</v>
      </c>
      <c r="U11" s="284"/>
      <c r="V11" s="44"/>
      <c r="W11" s="44"/>
      <c r="X11" s="44"/>
      <c r="Y11" s="44"/>
    </row>
    <row r="12" spans="1:25" s="18" customFormat="1" ht="18.75" customHeight="1" x14ac:dyDescent="0.25">
      <c r="A12" s="314" t="str">
        <f>Меню!A245</f>
        <v>Хлеб "Дарницкий" (нарезной)</v>
      </c>
      <c r="B12" s="315" t="str">
        <f>Меню!D245</f>
        <v>26</v>
      </c>
      <c r="C12" s="316"/>
      <c r="D12" s="316"/>
      <c r="E12" s="316"/>
      <c r="F12" s="316"/>
      <c r="G12" s="317"/>
      <c r="H12" s="317"/>
      <c r="I12" s="317"/>
      <c r="J12" s="317"/>
      <c r="K12" s="317"/>
      <c r="L12" s="317"/>
      <c r="M12" s="317"/>
      <c r="N12" s="317"/>
      <c r="O12" s="317"/>
      <c r="P12" s="284"/>
      <c r="Q12" s="284"/>
      <c r="R12" s="284"/>
      <c r="S12" s="284"/>
      <c r="T12" s="284"/>
      <c r="U12" s="284" t="str">
        <f>Меню!D245</f>
        <v>26</v>
      </c>
      <c r="V12" s="44"/>
      <c r="W12" s="44"/>
      <c r="X12" s="44"/>
      <c r="Y12" s="44"/>
    </row>
    <row r="13" spans="1:25" ht="19.5" customHeight="1" x14ac:dyDescent="0.25">
      <c r="A13" s="318"/>
      <c r="B13" s="319"/>
      <c r="C13" s="207"/>
      <c r="D13" s="207"/>
      <c r="E13" s="207"/>
      <c r="F13" s="207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5"/>
      <c r="T13" s="285"/>
      <c r="U13" s="285"/>
      <c r="V13" s="240"/>
    </row>
    <row r="14" spans="1:25" ht="17.25" customHeight="1" x14ac:dyDescent="0.25">
      <c r="A14" s="312"/>
      <c r="B14" s="320"/>
      <c r="C14" s="321"/>
      <c r="D14" s="321"/>
      <c r="E14" s="321"/>
      <c r="F14" s="321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W14" s="240"/>
    </row>
    <row r="15" spans="1:25" ht="18" customHeight="1" x14ac:dyDescent="0.25">
      <c r="A15" s="214" t="s">
        <v>136</v>
      </c>
      <c r="B15" s="322"/>
      <c r="C15" s="323">
        <f>SUM(C7:C14)</f>
        <v>109</v>
      </c>
      <c r="D15" s="323">
        <f t="shared" ref="D15:S15" si="0">SUM(D7:D14)</f>
        <v>1.5</v>
      </c>
      <c r="E15" s="323">
        <f t="shared" si="0"/>
        <v>1</v>
      </c>
      <c r="F15" s="323">
        <f t="shared" si="0"/>
        <v>7</v>
      </c>
      <c r="G15" s="323">
        <f t="shared" si="0"/>
        <v>0</v>
      </c>
      <c r="H15" s="323">
        <f t="shared" si="0"/>
        <v>20</v>
      </c>
      <c r="I15" s="323">
        <f t="shared" si="0"/>
        <v>9</v>
      </c>
      <c r="J15" s="323">
        <f t="shared" si="0"/>
        <v>1.5</v>
      </c>
      <c r="K15" s="323">
        <f t="shared" si="0"/>
        <v>2.2999999999999998</v>
      </c>
      <c r="L15" s="323">
        <f t="shared" si="0"/>
        <v>0</v>
      </c>
      <c r="M15" s="323">
        <f t="shared" si="0"/>
        <v>0</v>
      </c>
      <c r="N15" s="323">
        <f t="shared" si="0"/>
        <v>0</v>
      </c>
      <c r="O15" s="323">
        <f t="shared" si="0"/>
        <v>64</v>
      </c>
      <c r="P15" s="323">
        <f t="shared" si="0"/>
        <v>0</v>
      </c>
      <c r="Q15" s="323">
        <f t="shared" si="0"/>
        <v>2</v>
      </c>
      <c r="R15" s="323">
        <f t="shared" si="0"/>
        <v>9</v>
      </c>
      <c r="S15" s="323">
        <f t="shared" si="0"/>
        <v>120</v>
      </c>
      <c r="T15" s="323" t="str">
        <f>T11</f>
        <v>36</v>
      </c>
      <c r="U15" s="323" t="str">
        <f>U12</f>
        <v>26</v>
      </c>
      <c r="V15" s="246"/>
      <c r="W15" s="246"/>
    </row>
    <row r="16" spans="1:25" ht="18" customHeight="1" x14ac:dyDescent="0.25">
      <c r="A16" s="214" t="s">
        <v>12</v>
      </c>
      <c r="B16" s="325"/>
      <c r="C16" s="21">
        <f>B16</f>
        <v>0</v>
      </c>
      <c r="D16" s="21">
        <f>C16</f>
        <v>0</v>
      </c>
      <c r="E16" s="21">
        <f>C16</f>
        <v>0</v>
      </c>
      <c r="F16" s="21">
        <f>D16</f>
        <v>0</v>
      </c>
      <c r="G16" s="21">
        <f>E16</f>
        <v>0</v>
      </c>
      <c r="H16" s="21">
        <f t="shared" ref="H16:U16" si="1">G16</f>
        <v>0</v>
      </c>
      <c r="I16" s="21">
        <f t="shared" si="1"/>
        <v>0</v>
      </c>
      <c r="J16" s="21">
        <f>H16</f>
        <v>0</v>
      </c>
      <c r="K16" s="21">
        <f t="shared" si="1"/>
        <v>0</v>
      </c>
      <c r="L16" s="21">
        <f t="shared" si="1"/>
        <v>0</v>
      </c>
      <c r="M16" s="21">
        <f t="shared" ref="M16" si="2">L16</f>
        <v>0</v>
      </c>
      <c r="N16" s="21">
        <f t="shared" ref="N16" si="3">M16</f>
        <v>0</v>
      </c>
      <c r="O16" s="21">
        <f>L16</f>
        <v>0</v>
      </c>
      <c r="P16" s="21">
        <f t="shared" si="1"/>
        <v>0</v>
      </c>
      <c r="Q16" s="21">
        <f t="shared" si="1"/>
        <v>0</v>
      </c>
      <c r="R16" s="21">
        <f t="shared" si="1"/>
        <v>0</v>
      </c>
      <c r="S16" s="21">
        <f t="shared" si="1"/>
        <v>0</v>
      </c>
      <c r="T16" s="21">
        <f t="shared" si="1"/>
        <v>0</v>
      </c>
      <c r="U16" s="21">
        <f t="shared" si="1"/>
        <v>0</v>
      </c>
      <c r="V16" s="45"/>
      <c r="W16" s="45"/>
    </row>
    <row r="17" spans="1:23" ht="20.25" customHeight="1" x14ac:dyDescent="0.25">
      <c r="A17" s="214" t="s">
        <v>137</v>
      </c>
      <c r="B17" s="322"/>
      <c r="C17" s="219">
        <f>C16*C15/1000</f>
        <v>0</v>
      </c>
      <c r="D17" s="219">
        <f>D16*D15/1000</f>
        <v>0</v>
      </c>
      <c r="E17" s="219">
        <f>E16*E15/1000</f>
        <v>0</v>
      </c>
      <c r="F17" s="219">
        <f>F16*F15/1000</f>
        <v>0</v>
      </c>
      <c r="G17" s="398">
        <f>G16*G15/40</f>
        <v>0</v>
      </c>
      <c r="H17" s="219">
        <f t="shared" ref="H17:U17" si="4">H16*H15/1000</f>
        <v>0</v>
      </c>
      <c r="I17" s="219">
        <f t="shared" si="4"/>
        <v>0</v>
      </c>
      <c r="J17" s="219">
        <f t="shared" si="4"/>
        <v>0</v>
      </c>
      <c r="K17" s="219">
        <f t="shared" si="4"/>
        <v>0</v>
      </c>
      <c r="L17" s="219">
        <f t="shared" si="4"/>
        <v>0</v>
      </c>
      <c r="M17" s="219">
        <f t="shared" si="4"/>
        <v>0</v>
      </c>
      <c r="N17" s="219">
        <f t="shared" si="4"/>
        <v>0</v>
      </c>
      <c r="O17" s="219">
        <f t="shared" si="4"/>
        <v>0</v>
      </c>
      <c r="P17" s="219">
        <f t="shared" si="4"/>
        <v>0</v>
      </c>
      <c r="Q17" s="219">
        <f t="shared" si="4"/>
        <v>0</v>
      </c>
      <c r="R17" s="219">
        <f t="shared" si="4"/>
        <v>0</v>
      </c>
      <c r="S17" s="219">
        <f t="shared" si="4"/>
        <v>0</v>
      </c>
      <c r="T17" s="219">
        <f t="shared" si="4"/>
        <v>0</v>
      </c>
      <c r="U17" s="219">
        <f t="shared" si="4"/>
        <v>0</v>
      </c>
      <c r="V17" s="248"/>
      <c r="W17" s="248"/>
    </row>
  </sheetData>
  <mergeCells count="2">
    <mergeCell ref="O2:U2"/>
    <mergeCell ref="O4:V4"/>
  </mergeCells>
  <pageMargins left="0" right="0" top="0.74803149606299213" bottom="0.74803149606299213" header="0.31496062992125984" footer="0.31496062992125984"/>
  <pageSetup paperSize="9" scale="75" orientation="landscape" r:id="rId1"/>
  <colBreaks count="1" manualBreakCount="1">
    <brk id="21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R45"/>
  <sheetViews>
    <sheetView topLeftCell="A25" zoomScale="90" zoomScaleNormal="90" workbookViewId="0">
      <selection activeCell="L33" sqref="L33:M38"/>
    </sheetView>
  </sheetViews>
  <sheetFormatPr defaultRowHeight="15" x14ac:dyDescent="0.25"/>
  <cols>
    <col min="4" max="4" width="7.85546875" customWidth="1"/>
    <col min="5" max="5" width="5.28515625" customWidth="1"/>
    <col min="6" max="6" width="6.42578125" customWidth="1"/>
    <col min="7" max="7" width="5.85546875" customWidth="1"/>
    <col min="8" max="8" width="9" style="18" customWidth="1"/>
    <col min="9" max="10" width="7.85546875" style="18" customWidth="1"/>
    <col min="11" max="11" width="11.140625" style="18" customWidth="1"/>
    <col min="12" max="12" width="10.5703125" customWidth="1"/>
    <col min="13" max="13" width="2.5703125" customWidth="1"/>
  </cols>
  <sheetData>
    <row r="1" spans="1:18" x14ac:dyDescent="0.25">
      <c r="A1" s="18"/>
      <c r="B1" s="18"/>
      <c r="C1" s="18"/>
      <c r="D1" s="18"/>
      <c r="E1" s="18"/>
      <c r="F1" s="18"/>
      <c r="G1" s="18"/>
      <c r="L1" s="18"/>
      <c r="M1" s="18"/>
      <c r="N1" s="18"/>
      <c r="O1" s="18"/>
    </row>
    <row r="2" spans="1:18" x14ac:dyDescent="0.25">
      <c r="A2" s="18"/>
      <c r="B2" s="18"/>
      <c r="C2" s="18"/>
      <c r="D2" s="18"/>
      <c r="E2" s="18"/>
      <c r="F2" s="18"/>
      <c r="G2" s="18"/>
      <c r="L2" s="18"/>
      <c r="M2" s="18"/>
      <c r="N2" s="18"/>
      <c r="O2" s="18"/>
    </row>
    <row r="3" spans="1:18" x14ac:dyDescent="0.25">
      <c r="A3" s="18"/>
      <c r="B3" s="18"/>
      <c r="C3" s="18"/>
      <c r="D3" s="18"/>
      <c r="E3" s="18"/>
      <c r="F3" s="18"/>
      <c r="G3" s="18"/>
      <c r="L3" s="18"/>
      <c r="M3" s="18"/>
      <c r="N3" s="18"/>
      <c r="O3" s="18"/>
    </row>
    <row r="4" spans="1:18" x14ac:dyDescent="0.25">
      <c r="A4" s="18"/>
      <c r="B4" s="18"/>
      <c r="C4" s="18"/>
      <c r="D4" s="18"/>
      <c r="E4" s="18"/>
      <c r="F4" s="18"/>
      <c r="G4" s="18"/>
      <c r="L4" s="18"/>
      <c r="M4" s="18"/>
      <c r="N4" s="18"/>
      <c r="O4" s="18"/>
    </row>
    <row r="5" spans="1:18" x14ac:dyDescent="0.25">
      <c r="A5" s="18"/>
      <c r="B5" s="18"/>
      <c r="C5" s="18"/>
      <c r="D5" s="18"/>
      <c r="E5" s="18"/>
      <c r="F5" s="18"/>
      <c r="G5" s="18"/>
      <c r="L5" s="18"/>
      <c r="M5" s="18"/>
      <c r="N5" s="18"/>
      <c r="O5" s="18"/>
    </row>
    <row r="6" spans="1:18" x14ac:dyDescent="0.25">
      <c r="A6" s="18"/>
      <c r="B6" s="18"/>
      <c r="C6" s="18"/>
      <c r="D6" s="18"/>
      <c r="E6" s="18"/>
      <c r="F6" s="18"/>
      <c r="G6" s="18"/>
      <c r="L6" s="18"/>
      <c r="M6" s="18"/>
      <c r="N6" s="18"/>
      <c r="O6" s="18"/>
    </row>
    <row r="7" spans="1:18" x14ac:dyDescent="0.25">
      <c r="A7" s="18"/>
      <c r="B7" s="18"/>
      <c r="C7" s="18"/>
      <c r="D7" s="18"/>
      <c r="E7" s="18"/>
      <c r="F7" s="18"/>
      <c r="G7" s="18"/>
      <c r="L7" s="18"/>
      <c r="M7" s="18"/>
      <c r="N7" s="18"/>
      <c r="O7" s="18"/>
    </row>
    <row r="8" spans="1:18" x14ac:dyDescent="0.25">
      <c r="A8" s="18"/>
      <c r="B8" s="18"/>
      <c r="C8" s="18"/>
      <c r="D8" s="18"/>
      <c r="E8" s="18"/>
      <c r="F8" s="18"/>
      <c r="G8" s="18"/>
      <c r="L8" s="18"/>
      <c r="M8" s="18"/>
      <c r="N8" s="18"/>
      <c r="O8" s="18"/>
    </row>
    <row r="9" spans="1:18" ht="15.75" x14ac:dyDescent="0.25">
      <c r="A9" s="18"/>
      <c r="B9" s="18"/>
      <c r="C9" s="18"/>
      <c r="D9" s="104"/>
      <c r="E9" s="104"/>
      <c r="F9" s="104"/>
      <c r="G9" s="18"/>
      <c r="H9" s="646" t="s">
        <v>138</v>
      </c>
      <c r="I9" s="646"/>
      <c r="J9" s="646"/>
      <c r="K9" s="646"/>
      <c r="L9" s="646"/>
      <c r="M9" s="646"/>
      <c r="N9" s="646"/>
      <c r="O9" s="646"/>
      <c r="P9" s="250"/>
      <c r="Q9" s="250"/>
      <c r="R9" s="250"/>
    </row>
    <row r="10" spans="1:18" ht="15.75" x14ac:dyDescent="0.25">
      <c r="A10" s="18"/>
      <c r="B10" s="18"/>
      <c r="C10" s="18"/>
      <c r="D10" s="104"/>
      <c r="E10" s="104"/>
      <c r="F10" s="104"/>
      <c r="G10" s="18"/>
      <c r="H10" s="300" t="s">
        <v>139</v>
      </c>
      <c r="I10" s="300"/>
      <c r="J10" s="300"/>
      <c r="K10" s="300"/>
      <c r="L10" s="300"/>
      <c r="M10" s="300"/>
      <c r="N10" s="300"/>
      <c r="O10" s="300"/>
      <c r="P10" s="300"/>
      <c r="Q10" s="300"/>
      <c r="R10" s="300"/>
    </row>
    <row r="11" spans="1:18" ht="15.75" x14ac:dyDescent="0.25">
      <c r="A11" s="18"/>
      <c r="B11" s="18"/>
      <c r="C11" s="18"/>
      <c r="D11" s="104"/>
      <c r="E11" s="104"/>
      <c r="F11" s="104"/>
      <c r="G11" s="18"/>
      <c r="H11" s="301" t="s">
        <v>140</v>
      </c>
      <c r="I11" s="301"/>
      <c r="J11" s="301"/>
      <c r="K11" s="301"/>
      <c r="L11" s="301"/>
      <c r="M11" s="301"/>
      <c r="N11" s="301"/>
      <c r="O11" s="301"/>
      <c r="P11" s="301"/>
      <c r="Q11" s="301"/>
      <c r="R11" s="301"/>
    </row>
    <row r="12" spans="1:18" ht="15.75" x14ac:dyDescent="0.25">
      <c r="A12" s="18"/>
      <c r="B12" s="18"/>
      <c r="C12" s="18"/>
      <c r="D12" s="18"/>
      <c r="E12" s="18"/>
      <c r="F12" s="250"/>
      <c r="G12" s="250"/>
      <c r="H12" s="250"/>
      <c r="I12" s="250"/>
      <c r="J12" s="250"/>
      <c r="K12" s="250"/>
      <c r="L12" s="250"/>
      <c r="M12" s="250"/>
      <c r="N12" s="250"/>
      <c r="O12" s="250"/>
    </row>
    <row r="13" spans="1:18" ht="33" x14ac:dyDescent="0.25">
      <c r="A13" s="18"/>
      <c r="B13" s="18"/>
      <c r="C13" s="18"/>
      <c r="D13" s="613" t="s">
        <v>141</v>
      </c>
      <c r="E13" s="613"/>
      <c r="F13" s="613"/>
      <c r="G13" s="613"/>
      <c r="H13" s="613"/>
      <c r="L13" s="18"/>
      <c r="M13" s="18"/>
      <c r="N13" s="18"/>
      <c r="O13" s="18"/>
    </row>
    <row r="14" spans="1:18" ht="25.5" x14ac:dyDescent="0.25">
      <c r="A14" s="18"/>
      <c r="B14" s="18"/>
      <c r="C14" s="18"/>
      <c r="D14" s="18"/>
      <c r="E14" s="221"/>
      <c r="F14" s="18"/>
      <c r="G14" s="18"/>
      <c r="L14" s="18"/>
      <c r="M14" s="18"/>
      <c r="N14" s="18"/>
      <c r="O14" s="18"/>
    </row>
    <row r="15" spans="1:18" ht="33" x14ac:dyDescent="0.45">
      <c r="A15" s="18"/>
      <c r="B15" s="104"/>
      <c r="C15" s="614" t="s">
        <v>142</v>
      </c>
      <c r="D15" s="614"/>
      <c r="E15" s="614"/>
      <c r="F15" s="614"/>
      <c r="G15" s="614"/>
      <c r="H15" s="614"/>
      <c r="I15" s="614"/>
      <c r="J15" s="614"/>
      <c r="K15" s="222"/>
      <c r="L15" s="18"/>
      <c r="M15" s="18"/>
      <c r="N15" s="18"/>
      <c r="O15" s="18"/>
    </row>
    <row r="16" spans="1:18" s="104" customFormat="1" ht="20.25" customHeight="1" x14ac:dyDescent="0.3">
      <c r="A16" s="482"/>
      <c r="B16" s="611" t="s">
        <v>259</v>
      </c>
      <c r="C16" s="611"/>
      <c r="D16" s="611"/>
      <c r="E16" s="611"/>
      <c r="F16" s="611"/>
      <c r="G16" s="611"/>
      <c r="H16" s="611"/>
      <c r="I16" s="611"/>
      <c r="J16" s="611"/>
      <c r="K16" s="611"/>
    </row>
    <row r="17" spans="1:15" s="104" customFormat="1" ht="20.25" customHeight="1" x14ac:dyDescent="0.3">
      <c r="A17" s="482"/>
      <c r="B17" s="515"/>
      <c r="C17" s="515"/>
      <c r="D17" s="515"/>
      <c r="E17" s="515"/>
      <c r="F17" s="515"/>
      <c r="G17" s="515"/>
      <c r="H17" s="515"/>
      <c r="I17" s="515"/>
      <c r="J17" s="515"/>
      <c r="K17" s="515"/>
    </row>
    <row r="18" spans="1:15" s="104" customFormat="1" ht="22.5" x14ac:dyDescent="0.3">
      <c r="C18" s="515"/>
      <c r="D18" s="515"/>
      <c r="E18" s="515"/>
      <c r="F18" s="611" t="s">
        <v>74</v>
      </c>
      <c r="G18" s="611"/>
      <c r="H18" s="611"/>
      <c r="I18" s="515"/>
      <c r="J18" s="515"/>
    </row>
    <row r="19" spans="1:15" s="104" customFormat="1" ht="20.25" x14ac:dyDescent="0.25">
      <c r="A19" s="612" t="s">
        <v>235</v>
      </c>
      <c r="B19" s="612"/>
      <c r="C19" s="612"/>
      <c r="D19" s="612"/>
      <c r="E19" s="612"/>
      <c r="F19" s="612"/>
      <c r="G19" s="612"/>
      <c r="H19" s="612"/>
      <c r="I19" s="612"/>
      <c r="J19" s="612"/>
      <c r="K19" s="612"/>
      <c r="L19" s="612"/>
    </row>
    <row r="20" spans="1:15" ht="20.25" x14ac:dyDescent="0.25">
      <c r="A20" s="607" t="s">
        <v>82</v>
      </c>
      <c r="B20" s="607"/>
      <c r="C20" s="607"/>
      <c r="D20" s="607"/>
      <c r="E20" s="607"/>
      <c r="F20" s="607" t="s">
        <v>143</v>
      </c>
      <c r="G20" s="607"/>
      <c r="H20" s="608" t="s">
        <v>144</v>
      </c>
      <c r="I20" s="609"/>
      <c r="J20" s="609"/>
      <c r="K20" s="610"/>
      <c r="L20" s="607" t="s">
        <v>86</v>
      </c>
      <c r="M20" s="607"/>
      <c r="N20" s="18"/>
      <c r="O20" s="18"/>
    </row>
    <row r="21" spans="1:15" x14ac:dyDescent="0.25">
      <c r="A21" s="607"/>
      <c r="B21" s="607"/>
      <c r="C21" s="607"/>
      <c r="D21" s="607"/>
      <c r="E21" s="607"/>
      <c r="F21" s="607"/>
      <c r="G21" s="607"/>
      <c r="H21" s="223" t="s">
        <v>145</v>
      </c>
      <c r="I21" s="131" t="s">
        <v>146</v>
      </c>
      <c r="J21" s="179" t="s">
        <v>147</v>
      </c>
      <c r="K21" s="179" t="s">
        <v>148</v>
      </c>
      <c r="L21" s="607"/>
      <c r="M21" s="607"/>
      <c r="N21" s="18"/>
      <c r="O21" s="18"/>
    </row>
    <row r="22" spans="1:15" ht="30.75" customHeight="1" x14ac:dyDescent="0.25">
      <c r="A22" s="604" t="str">
        <f>Меню!A194</f>
        <v>Плов из мяса</v>
      </c>
      <c r="B22" s="605"/>
      <c r="C22" s="605"/>
      <c r="D22" s="605"/>
      <c r="E22" s="606"/>
      <c r="F22" s="598">
        <f>Меню!D194</f>
        <v>220</v>
      </c>
      <c r="G22" s="599"/>
      <c r="H22" s="227">
        <v>15.85</v>
      </c>
      <c r="I22" s="227">
        <v>15.38</v>
      </c>
      <c r="J22" s="227">
        <v>37.840000000000003</v>
      </c>
      <c r="K22" s="227">
        <v>401.54</v>
      </c>
      <c r="L22" s="618">
        <v>86.240000000000009</v>
      </c>
      <c r="M22" s="619"/>
      <c r="N22" s="18"/>
      <c r="O22" s="18"/>
    </row>
    <row r="23" spans="1:15" ht="30.75" customHeight="1" x14ac:dyDescent="0.25">
      <c r="A23" s="595" t="str">
        <f>Меню!A202</f>
        <v>Чай с  лимоном</v>
      </c>
      <c r="B23" s="596"/>
      <c r="C23" s="596"/>
      <c r="D23" s="596"/>
      <c r="E23" s="597"/>
      <c r="F23" s="598">
        <f>Меню!D202</f>
        <v>200</v>
      </c>
      <c r="G23" s="599"/>
      <c r="H23" s="225">
        <v>0.01</v>
      </c>
      <c r="I23" s="227">
        <v>0</v>
      </c>
      <c r="J23" s="225">
        <v>9.98</v>
      </c>
      <c r="K23" s="225">
        <v>39.979999999999997</v>
      </c>
      <c r="L23" s="632">
        <v>3</v>
      </c>
      <c r="M23" s="644"/>
      <c r="N23" s="18"/>
      <c r="O23" s="18"/>
    </row>
    <row r="24" spans="1:15" s="18" customFormat="1" ht="30.75" customHeight="1" x14ac:dyDescent="0.25">
      <c r="A24" s="595" t="str">
        <f>Меню!A215</f>
        <v>Хлеб "Дарницкий" (нарезной)</v>
      </c>
      <c r="B24" s="596"/>
      <c r="C24" s="596"/>
      <c r="D24" s="596"/>
      <c r="E24" s="597"/>
      <c r="F24" s="598">
        <f>Меню!D215</f>
        <v>20</v>
      </c>
      <c r="G24" s="599"/>
      <c r="H24" s="225">
        <v>1</v>
      </c>
      <c r="I24" s="225">
        <v>0.3</v>
      </c>
      <c r="J24" s="225">
        <v>8.1</v>
      </c>
      <c r="K24" s="225">
        <v>38.9</v>
      </c>
      <c r="L24" s="632">
        <v>1.72</v>
      </c>
      <c r="M24" s="644"/>
    </row>
    <row r="25" spans="1:15" s="18" customFormat="1" ht="42" customHeight="1" x14ac:dyDescent="0.25">
      <c r="A25" s="595" t="str">
        <f>Меню!A214</f>
        <v>Хлеб "Свежий" пшеничный витамин.</v>
      </c>
      <c r="B25" s="596"/>
      <c r="C25" s="596"/>
      <c r="D25" s="596"/>
      <c r="E25" s="597"/>
      <c r="F25" s="598">
        <f>Меню!D214</f>
        <v>30</v>
      </c>
      <c r="G25" s="599"/>
      <c r="H25" s="227">
        <v>1.66</v>
      </c>
      <c r="I25" s="227">
        <v>0.26</v>
      </c>
      <c r="J25" s="227">
        <v>12.68</v>
      </c>
      <c r="K25" s="227">
        <v>50</v>
      </c>
      <c r="L25" s="632">
        <v>2.2599999999999998</v>
      </c>
      <c r="M25" s="644"/>
    </row>
    <row r="26" spans="1:15" ht="32.25" customHeight="1" x14ac:dyDescent="0.25">
      <c r="A26" s="595" t="str">
        <f>Меню!A207</f>
        <v>Слойка с сахаром</v>
      </c>
      <c r="B26" s="596"/>
      <c r="C26" s="596"/>
      <c r="D26" s="596"/>
      <c r="E26" s="597"/>
      <c r="F26" s="598">
        <f>Меню!D207</f>
        <v>50</v>
      </c>
      <c r="G26" s="599"/>
      <c r="H26" s="227">
        <v>0.9</v>
      </c>
      <c r="I26" s="227">
        <v>3.45</v>
      </c>
      <c r="J26" s="227">
        <v>12.38</v>
      </c>
      <c r="K26" s="227">
        <v>69</v>
      </c>
      <c r="L26" s="632">
        <v>14.48</v>
      </c>
      <c r="M26" s="644"/>
      <c r="N26" s="18"/>
      <c r="O26" s="18"/>
    </row>
    <row r="27" spans="1:15" ht="30.75" customHeight="1" x14ac:dyDescent="0.3">
      <c r="A27" s="586" t="s">
        <v>149</v>
      </c>
      <c r="B27" s="587"/>
      <c r="C27" s="587"/>
      <c r="D27" s="587"/>
      <c r="E27" s="588"/>
      <c r="F27" s="621">
        <f>F22+F23+F24+F25+F26</f>
        <v>520</v>
      </c>
      <c r="G27" s="625"/>
      <c r="H27" s="441">
        <f>SUM(H22:H26)</f>
        <v>19.419999999999998</v>
      </c>
      <c r="I27" s="441">
        <f>SUM(I22:I26)</f>
        <v>19.39</v>
      </c>
      <c r="J27" s="441">
        <f>SUM(J22:J26)</f>
        <v>80.98</v>
      </c>
      <c r="K27" s="441">
        <f>SUM(K22:K26)</f>
        <v>599.42000000000007</v>
      </c>
      <c r="L27" s="647">
        <f>SUM(L22:M26)</f>
        <v>107.70000000000002</v>
      </c>
      <c r="M27" s="648"/>
      <c r="N27" s="386"/>
      <c r="O27" s="18"/>
    </row>
    <row r="28" spans="1:15" s="104" customFormat="1" ht="22.5" x14ac:dyDescent="0.3">
      <c r="A28" s="505"/>
      <c r="B28" s="505"/>
      <c r="C28" s="505"/>
      <c r="D28" s="505"/>
      <c r="E28" s="505"/>
      <c r="F28" s="521"/>
      <c r="G28" s="507"/>
      <c r="H28" s="522"/>
      <c r="I28" s="522"/>
      <c r="J28" s="522"/>
      <c r="K28" s="522"/>
      <c r="L28" s="508"/>
      <c r="M28" s="508"/>
      <c r="N28" s="386"/>
    </row>
    <row r="29" spans="1:15" s="104" customFormat="1" ht="22.5" x14ac:dyDescent="0.3">
      <c r="C29" s="515"/>
      <c r="D29" s="515"/>
      <c r="E29" s="515"/>
      <c r="F29" s="611" t="s">
        <v>75</v>
      </c>
      <c r="G29" s="611"/>
      <c r="H29" s="611"/>
      <c r="I29" s="515"/>
      <c r="J29" s="515"/>
    </row>
    <row r="30" spans="1:15" s="104" customFormat="1" ht="20.25" x14ac:dyDescent="0.25">
      <c r="A30" s="612" t="s">
        <v>235</v>
      </c>
      <c r="B30" s="612"/>
      <c r="C30" s="612"/>
      <c r="D30" s="612"/>
      <c r="E30" s="612"/>
      <c r="F30" s="612"/>
      <c r="G30" s="612"/>
      <c r="H30" s="612"/>
      <c r="I30" s="612"/>
      <c r="J30" s="612"/>
      <c r="K30" s="612"/>
      <c r="L30" s="612"/>
    </row>
    <row r="31" spans="1:15" ht="20.25" x14ac:dyDescent="0.25">
      <c r="A31" s="607" t="s">
        <v>82</v>
      </c>
      <c r="B31" s="607"/>
      <c r="C31" s="607"/>
      <c r="D31" s="607"/>
      <c r="E31" s="607"/>
      <c r="F31" s="607" t="s">
        <v>143</v>
      </c>
      <c r="G31" s="607"/>
      <c r="H31" s="608" t="s">
        <v>144</v>
      </c>
      <c r="I31" s="609"/>
      <c r="J31" s="609"/>
      <c r="K31" s="610"/>
      <c r="L31" s="607" t="s">
        <v>86</v>
      </c>
      <c r="M31" s="607"/>
      <c r="N31" s="18"/>
      <c r="O31" s="18"/>
    </row>
    <row r="32" spans="1:15" x14ac:dyDescent="0.25">
      <c r="A32" s="607"/>
      <c r="B32" s="607"/>
      <c r="C32" s="607"/>
      <c r="D32" s="607"/>
      <c r="E32" s="607"/>
      <c r="F32" s="607"/>
      <c r="G32" s="607"/>
      <c r="H32" s="223" t="s">
        <v>145</v>
      </c>
      <c r="I32" s="131" t="s">
        <v>146</v>
      </c>
      <c r="J32" s="179" t="s">
        <v>147</v>
      </c>
      <c r="K32" s="179" t="s">
        <v>148</v>
      </c>
      <c r="L32" s="607"/>
      <c r="M32" s="607"/>
      <c r="N32" s="18"/>
      <c r="O32" s="18"/>
    </row>
    <row r="33" spans="1:15" ht="33" customHeight="1" x14ac:dyDescent="0.25">
      <c r="A33" s="602" t="str">
        <f>Меню!A219</f>
        <v>Нарезка из отварной свеклы</v>
      </c>
      <c r="B33" s="600"/>
      <c r="C33" s="600"/>
      <c r="D33" s="600"/>
      <c r="E33" s="601"/>
      <c r="F33" s="645">
        <f>Меню!D219</f>
        <v>80</v>
      </c>
      <c r="G33" s="594"/>
      <c r="H33" s="227">
        <v>0.98</v>
      </c>
      <c r="I33" s="227">
        <v>0.1</v>
      </c>
      <c r="J33" s="227">
        <v>5.28</v>
      </c>
      <c r="K33" s="227">
        <v>20.2</v>
      </c>
      <c r="L33" s="593">
        <v>9.6100000000000012</v>
      </c>
      <c r="M33" s="594"/>
      <c r="N33" s="18"/>
      <c r="O33" s="18"/>
    </row>
    <row r="34" spans="1:15" ht="38.25" customHeight="1" x14ac:dyDescent="0.25">
      <c r="A34" s="604" t="str">
        <f>Меню!A224</f>
        <v>Котлета столовая (говядина)
со сметанно-томатным соусом</v>
      </c>
      <c r="B34" s="605"/>
      <c r="C34" s="605"/>
      <c r="D34" s="605"/>
      <c r="E34" s="606"/>
      <c r="F34" s="598" t="str">
        <f>Меню!D224</f>
        <v>90/30</v>
      </c>
      <c r="G34" s="599"/>
      <c r="H34" s="227">
        <v>8.43</v>
      </c>
      <c r="I34" s="227">
        <v>13.2</v>
      </c>
      <c r="J34" s="227">
        <v>5</v>
      </c>
      <c r="K34" s="227">
        <v>124</v>
      </c>
      <c r="L34" s="618">
        <v>71.13</v>
      </c>
      <c r="M34" s="623"/>
      <c r="N34" s="18"/>
      <c r="O34" s="18"/>
    </row>
    <row r="35" spans="1:15" s="18" customFormat="1" ht="25.5" customHeight="1" x14ac:dyDescent="0.25">
      <c r="A35" s="604" t="str">
        <f>Меню!A234</f>
        <v>Макароны отварные</v>
      </c>
      <c r="B35" s="605"/>
      <c r="C35" s="605"/>
      <c r="D35" s="605"/>
      <c r="E35" s="606"/>
      <c r="F35" s="598">
        <f>Меню!D234</f>
        <v>160</v>
      </c>
      <c r="G35" s="599"/>
      <c r="H35" s="227">
        <v>4.62</v>
      </c>
      <c r="I35" s="227">
        <v>1.9</v>
      </c>
      <c r="J35" s="227">
        <v>32.200000000000003</v>
      </c>
      <c r="K35" s="227">
        <v>176</v>
      </c>
      <c r="L35" s="618">
        <v>6.3</v>
      </c>
      <c r="M35" s="619"/>
    </row>
    <row r="36" spans="1:15" ht="25.5" customHeight="1" x14ac:dyDescent="0.25">
      <c r="A36" s="595" t="str">
        <f>Меню!A239</f>
        <v>Кофейный напиток</v>
      </c>
      <c r="B36" s="600"/>
      <c r="C36" s="600"/>
      <c r="D36" s="600"/>
      <c r="E36" s="601"/>
      <c r="F36" s="598">
        <f>Меню!D239</f>
        <v>200</v>
      </c>
      <c r="G36" s="599"/>
      <c r="H36" s="413">
        <v>2.1</v>
      </c>
      <c r="I36" s="413">
        <v>2.9</v>
      </c>
      <c r="J36" s="413">
        <v>18.399999999999999</v>
      </c>
      <c r="K36" s="413">
        <v>124</v>
      </c>
      <c r="L36" s="618">
        <v>15.71</v>
      </c>
      <c r="M36" s="623"/>
      <c r="N36" s="18"/>
      <c r="O36" s="18"/>
    </row>
    <row r="37" spans="1:15" s="18" customFormat="1" ht="36" customHeight="1" x14ac:dyDescent="0.25">
      <c r="A37" s="595" t="str">
        <f>Меню!A244</f>
        <v>Хлеб "Свежий" пшеничный витамин.</v>
      </c>
      <c r="B37" s="596"/>
      <c r="C37" s="596"/>
      <c r="D37" s="596"/>
      <c r="E37" s="597"/>
      <c r="F37" s="598" t="str">
        <f>Меню!D244</f>
        <v>36</v>
      </c>
      <c r="G37" s="599"/>
      <c r="H37" s="227">
        <v>2</v>
      </c>
      <c r="I37" s="227">
        <v>0.6</v>
      </c>
      <c r="J37" s="227">
        <v>16.2</v>
      </c>
      <c r="K37" s="227">
        <v>77.8</v>
      </c>
      <c r="L37" s="618">
        <v>2.71</v>
      </c>
      <c r="M37" s="619"/>
    </row>
    <row r="38" spans="1:15" ht="25.5" customHeight="1" x14ac:dyDescent="0.25">
      <c r="A38" s="591" t="str">
        <f>Меню!A245</f>
        <v>Хлеб "Дарницкий" (нарезной)</v>
      </c>
      <c r="B38" s="592"/>
      <c r="C38" s="592"/>
      <c r="D38" s="592"/>
      <c r="E38" s="592"/>
      <c r="F38" s="645" t="str">
        <f>Меню!D245</f>
        <v>26</v>
      </c>
      <c r="G38" s="645"/>
      <c r="H38" s="227">
        <v>0.7</v>
      </c>
      <c r="I38" s="227">
        <v>0.1</v>
      </c>
      <c r="J38" s="227">
        <v>9.4</v>
      </c>
      <c r="K38" s="227">
        <v>41.3</v>
      </c>
      <c r="L38" s="593">
        <v>2.2400000000000002</v>
      </c>
      <c r="M38" s="594"/>
      <c r="N38" s="18"/>
      <c r="O38" s="18"/>
    </row>
    <row r="39" spans="1:15" ht="22.5" x14ac:dyDescent="0.3">
      <c r="A39" s="586" t="s">
        <v>149</v>
      </c>
      <c r="B39" s="587"/>
      <c r="C39" s="587"/>
      <c r="D39" s="587"/>
      <c r="E39" s="588"/>
      <c r="F39" s="621">
        <f>F38+F37+F36+F35+F33+120</f>
        <v>622</v>
      </c>
      <c r="G39" s="625"/>
      <c r="H39" s="441">
        <f>SUM(H33:H38)</f>
        <v>18.830000000000002</v>
      </c>
      <c r="I39" s="441">
        <f>SUM(I33:I38)</f>
        <v>18.8</v>
      </c>
      <c r="J39" s="441">
        <f>SUM(J33:J38)</f>
        <v>86.48</v>
      </c>
      <c r="K39" s="441">
        <f>SUM(K33:K38)</f>
        <v>563.29999999999995</v>
      </c>
      <c r="L39" s="626">
        <f>SUM(L33:M38)</f>
        <v>107.69999999999999</v>
      </c>
      <c r="M39" s="627"/>
      <c r="N39" s="386"/>
      <c r="O39" s="18"/>
    </row>
    <row r="40" spans="1:15" x14ac:dyDescent="0.25">
      <c r="A40" s="18"/>
      <c r="B40" s="18"/>
      <c r="C40" s="18"/>
      <c r="D40" s="18"/>
      <c r="E40" s="18"/>
      <c r="F40" s="18"/>
      <c r="G40" s="18"/>
      <c r="L40" s="18"/>
      <c r="M40" s="18"/>
      <c r="N40" s="18"/>
      <c r="O40" s="18"/>
    </row>
    <row r="41" spans="1:15" ht="21" x14ac:dyDescent="0.35">
      <c r="A41" s="230" t="s">
        <v>150</v>
      </c>
      <c r="B41" s="231"/>
      <c r="C41" s="231"/>
      <c r="D41" s="231"/>
      <c r="E41" s="231"/>
      <c r="F41" s="18"/>
      <c r="G41" s="18"/>
      <c r="L41" s="18"/>
      <c r="M41" s="18"/>
      <c r="N41" s="18"/>
      <c r="O41" s="18"/>
    </row>
    <row r="42" spans="1:15" ht="21" x14ac:dyDescent="0.35">
      <c r="A42" s="231"/>
      <c r="B42" s="231"/>
      <c r="C42" s="231"/>
      <c r="D42" s="231"/>
      <c r="E42" s="231"/>
      <c r="F42" s="18"/>
      <c r="G42" s="18"/>
      <c r="L42" s="18"/>
      <c r="M42" s="18"/>
      <c r="N42" s="18"/>
      <c r="O42" s="18"/>
    </row>
    <row r="43" spans="1:15" ht="21" x14ac:dyDescent="0.35">
      <c r="A43" s="230" t="s">
        <v>151</v>
      </c>
      <c r="B43" s="231"/>
      <c r="C43" s="231"/>
      <c r="D43" s="231"/>
      <c r="E43" s="231"/>
      <c r="F43" s="18"/>
      <c r="G43" s="18"/>
      <c r="L43" s="18"/>
      <c r="M43" s="18"/>
      <c r="N43" s="18"/>
      <c r="O43" s="18"/>
    </row>
    <row r="44" spans="1:15" x14ac:dyDescent="0.25">
      <c r="A44" s="18"/>
      <c r="B44" s="18"/>
      <c r="C44" s="18"/>
      <c r="D44" s="18"/>
      <c r="E44" s="18"/>
      <c r="F44" s="18"/>
      <c r="G44" s="18"/>
      <c r="L44" s="18"/>
      <c r="M44" s="18"/>
      <c r="N44" s="18"/>
      <c r="O44" s="18"/>
    </row>
    <row r="45" spans="1:15" x14ac:dyDescent="0.25">
      <c r="A45" s="18"/>
      <c r="B45" s="18"/>
      <c r="C45" s="18"/>
      <c r="D45" s="18"/>
      <c r="E45" s="18"/>
      <c r="F45" s="18"/>
      <c r="G45" s="18"/>
      <c r="L45" s="18"/>
      <c r="M45" s="18"/>
      <c r="N45" s="18"/>
      <c r="O45" s="18"/>
    </row>
  </sheetData>
  <mergeCells count="55">
    <mergeCell ref="A26:E26"/>
    <mergeCell ref="F26:G26"/>
    <mergeCell ref="L26:M26"/>
    <mergeCell ref="A27:E27"/>
    <mergeCell ref="F27:G27"/>
    <mergeCell ref="L27:M27"/>
    <mergeCell ref="A24:E24"/>
    <mergeCell ref="F24:G24"/>
    <mergeCell ref="L24:M24"/>
    <mergeCell ref="A25:E25"/>
    <mergeCell ref="F25:G25"/>
    <mergeCell ref="L25:M25"/>
    <mergeCell ref="A22:E22"/>
    <mergeCell ref="F22:G22"/>
    <mergeCell ref="L22:M22"/>
    <mergeCell ref="A23:E23"/>
    <mergeCell ref="F23:G23"/>
    <mergeCell ref="L23:M23"/>
    <mergeCell ref="H9:O9"/>
    <mergeCell ref="A20:E21"/>
    <mergeCell ref="F20:G21"/>
    <mergeCell ref="H20:K20"/>
    <mergeCell ref="L20:M21"/>
    <mergeCell ref="F18:H18"/>
    <mergeCell ref="A19:L19"/>
    <mergeCell ref="D13:H13"/>
    <mergeCell ref="B16:K16"/>
    <mergeCell ref="C15:J15"/>
    <mergeCell ref="A31:E32"/>
    <mergeCell ref="F31:G32"/>
    <mergeCell ref="H31:K31"/>
    <mergeCell ref="L31:M32"/>
    <mergeCell ref="F29:H29"/>
    <mergeCell ref="A30:L30"/>
    <mergeCell ref="A33:E33"/>
    <mergeCell ref="F33:G33"/>
    <mergeCell ref="L33:M33"/>
    <mergeCell ref="A34:E34"/>
    <mergeCell ref="F34:G34"/>
    <mergeCell ref="L34:M34"/>
    <mergeCell ref="A35:E35"/>
    <mergeCell ref="F35:G35"/>
    <mergeCell ref="L35:M35"/>
    <mergeCell ref="A36:E36"/>
    <mergeCell ref="F36:G36"/>
    <mergeCell ref="L36:M36"/>
    <mergeCell ref="A39:E39"/>
    <mergeCell ref="F39:G39"/>
    <mergeCell ref="L39:M39"/>
    <mergeCell ref="A37:E37"/>
    <mergeCell ref="F37:G37"/>
    <mergeCell ref="L37:M37"/>
    <mergeCell ref="A38:E38"/>
    <mergeCell ref="F38:G38"/>
    <mergeCell ref="L38:M38"/>
  </mergeCells>
  <pageMargins left="0.7" right="0.7" top="0.75" bottom="0.75" header="0.3" footer="0.3"/>
  <pageSetup paperSize="9" scale="73" orientation="portrait" r:id="rId1"/>
  <colBreaks count="1" manualBreakCount="1">
    <brk id="13" max="1048575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6"/>
  <sheetViews>
    <sheetView topLeftCell="D4" zoomScale="118" zoomScaleNormal="118" workbookViewId="0">
      <selection activeCell="N19" sqref="N19:N20"/>
    </sheetView>
  </sheetViews>
  <sheetFormatPr defaultRowHeight="15" x14ac:dyDescent="0.25"/>
  <cols>
    <col min="1" max="1" width="41.5703125" style="44" customWidth="1"/>
    <col min="2" max="2" width="7.85546875" style="44" customWidth="1"/>
    <col min="3" max="3" width="8.42578125" style="44" customWidth="1"/>
    <col min="4" max="17" width="7.28515625" style="44" customWidth="1"/>
    <col min="18" max="18" width="9" style="44" customWidth="1"/>
    <col min="19" max="21" width="9.140625" style="44"/>
  </cols>
  <sheetData>
    <row r="1" spans="1:21" x14ac:dyDescent="0.25">
      <c r="J1" s="193"/>
      <c r="K1" s="193"/>
      <c r="L1" s="584" t="s">
        <v>133</v>
      </c>
      <c r="M1" s="584"/>
      <c r="N1" s="584"/>
      <c r="O1" s="584"/>
      <c r="P1" s="584"/>
      <c r="Q1" s="584"/>
      <c r="R1" s="194"/>
    </row>
    <row r="2" spans="1:21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</row>
    <row r="3" spans="1:21" x14ac:dyDescent="0.25">
      <c r="A3" s="195" t="s">
        <v>134</v>
      </c>
      <c r="L3" s="585" t="s">
        <v>135</v>
      </c>
      <c r="M3" s="585"/>
      <c r="N3" s="585"/>
      <c r="O3" s="585"/>
      <c r="P3" s="585"/>
      <c r="Q3" s="585"/>
      <c r="R3" s="196"/>
    </row>
    <row r="5" spans="1:21" x14ac:dyDescent="0.25">
      <c r="A5" s="44" t="s">
        <v>279</v>
      </c>
    </row>
    <row r="6" spans="1:21" ht="109.5" customHeight="1" x14ac:dyDescent="0.25">
      <c r="A6" s="197" t="s">
        <v>0</v>
      </c>
      <c r="B6" s="198" t="s">
        <v>152</v>
      </c>
      <c r="C6" s="252" t="str">
        <f>Меню!A274</f>
        <v>масло сливочное 72.5%</v>
      </c>
      <c r="D6" s="252" t="str">
        <f>Меню!A250</f>
        <v xml:space="preserve">свекла </v>
      </c>
      <c r="E6" s="252" t="str">
        <f>Меню!A260</f>
        <v>зелень свежая</v>
      </c>
      <c r="F6" s="252" t="str">
        <f>Меню!A262</f>
        <v>филе минтая пром. произ.</v>
      </c>
      <c r="G6" s="252" t="str">
        <f>Меню!A264</f>
        <v>лук репчатый</v>
      </c>
      <c r="H6" s="252" t="str">
        <f>Меню!A259</f>
        <v>соль йодированная</v>
      </c>
      <c r="I6" s="252" t="str">
        <f>Меню!A266</f>
        <v xml:space="preserve">морковь </v>
      </c>
      <c r="J6" s="253" t="str">
        <f>Меню!A258</f>
        <v>масло растительное</v>
      </c>
      <c r="K6" s="253" t="str">
        <f>Меню!A268</f>
        <v>томатная паста</v>
      </c>
      <c r="L6" s="253" t="str">
        <f>Меню!A271</f>
        <v xml:space="preserve">картофель </v>
      </c>
      <c r="M6" s="253" t="str">
        <f>Меню!A273</f>
        <v>молоко питьевое 2,5%</v>
      </c>
      <c r="N6" s="253" t="str">
        <f>Меню!A276</f>
        <v>чай черный</v>
      </c>
      <c r="O6" s="253" t="str">
        <f>Меню!A278</f>
        <v>сахар песок</v>
      </c>
      <c r="P6" s="253">
        <f>Меню!A281</f>
        <v>0</v>
      </c>
      <c r="Q6" s="253" t="str">
        <f>Меню!A279</f>
        <v>Хлеб "Дарницкий" (нарезной)</v>
      </c>
      <c r="R6" s="253" t="str">
        <f>Меню!A256</f>
        <v>огурцы соленые</v>
      </c>
    </row>
    <row r="7" spans="1:21" ht="21.75" customHeight="1" x14ac:dyDescent="0.25">
      <c r="A7" s="326" t="str">
        <f>Меню!A249</f>
        <v>Винегрет овощной</v>
      </c>
      <c r="B7" s="478">
        <f>Меню!D249</f>
        <v>60</v>
      </c>
      <c r="C7" s="327"/>
      <c r="D7" s="327">
        <f>Меню!B250</f>
        <v>18.75</v>
      </c>
      <c r="E7" s="327">
        <f>Меню!B260</f>
        <v>0.67500000000000004</v>
      </c>
      <c r="G7" s="327">
        <f>Меню!B257</f>
        <v>10.709999999999999</v>
      </c>
      <c r="H7" s="327">
        <f>Меню!B259</f>
        <v>0.5</v>
      </c>
      <c r="I7" s="327">
        <f>Меню!B252</f>
        <v>21.8</v>
      </c>
      <c r="J7" s="327">
        <f>Меню!B258</f>
        <v>3</v>
      </c>
      <c r="K7" s="327"/>
      <c r="L7" s="327">
        <f>Меню!B254</f>
        <v>22.093499999999999</v>
      </c>
      <c r="M7" s="327"/>
      <c r="N7" s="327"/>
      <c r="O7" s="327"/>
      <c r="P7" s="327"/>
      <c r="Q7" s="327"/>
      <c r="R7" s="327">
        <f>Меню!B256</f>
        <v>15.2</v>
      </c>
    </row>
    <row r="8" spans="1:21" s="18" customFormat="1" ht="24" customHeight="1" x14ac:dyDescent="0.25">
      <c r="A8" s="328" t="str">
        <f>Меню!A261</f>
        <v>Рыба запеченная под овощами</v>
      </c>
      <c r="B8" s="478" t="str">
        <f>Меню!D261</f>
        <v>90</v>
      </c>
      <c r="C8" s="327"/>
      <c r="D8" s="327"/>
      <c r="E8" s="327"/>
      <c r="F8" s="327">
        <f>Меню!B262</f>
        <v>114.4</v>
      </c>
      <c r="G8" s="327">
        <f>Меню!B264</f>
        <v>17.849999999999998</v>
      </c>
      <c r="H8" s="327">
        <f>Меню!B265</f>
        <v>1</v>
      </c>
      <c r="I8" s="327">
        <f>Меню!B266</f>
        <v>37.5</v>
      </c>
      <c r="J8" s="327">
        <f>Меню!B269</f>
        <v>2</v>
      </c>
      <c r="K8" s="327">
        <f>Меню!B268</f>
        <v>5</v>
      </c>
      <c r="L8" s="327"/>
      <c r="M8" s="327"/>
      <c r="N8" s="327"/>
      <c r="O8" s="327"/>
      <c r="P8" s="327"/>
      <c r="Q8" s="327"/>
      <c r="R8" s="327"/>
      <c r="S8" s="44"/>
      <c r="T8" s="44"/>
      <c r="U8" s="44"/>
    </row>
    <row r="9" spans="1:21" ht="21.75" customHeight="1" x14ac:dyDescent="0.25">
      <c r="A9" s="330" t="str">
        <f>Меню!A270</f>
        <v>Картофельное пюре</v>
      </c>
      <c r="B9" s="329">
        <f>Меню!D270</f>
        <v>150</v>
      </c>
      <c r="C9" s="327">
        <f>Меню!B274</f>
        <v>6</v>
      </c>
      <c r="D9" s="327"/>
      <c r="E9" s="327"/>
      <c r="F9" s="327"/>
      <c r="G9" s="327"/>
      <c r="H9" s="327">
        <f>Меню!B272</f>
        <v>1.5</v>
      </c>
      <c r="I9" s="327"/>
      <c r="J9" s="327"/>
      <c r="K9" s="327"/>
      <c r="L9" s="327">
        <f>Меню!B271</f>
        <v>190.19</v>
      </c>
      <c r="M9" s="327">
        <f>Меню!B273</f>
        <v>22.5</v>
      </c>
      <c r="N9" s="327"/>
      <c r="O9" s="327"/>
      <c r="P9" s="327"/>
      <c r="Q9" s="327"/>
      <c r="R9" s="327"/>
    </row>
    <row r="10" spans="1:21" ht="18" customHeight="1" x14ac:dyDescent="0.25">
      <c r="A10" s="331" t="str">
        <f>Меню!A275</f>
        <v xml:space="preserve">Чай  с  сахаром </v>
      </c>
      <c r="B10" s="332">
        <f>Меню!D275</f>
        <v>200</v>
      </c>
      <c r="C10" s="327"/>
      <c r="D10" s="327"/>
      <c r="E10" s="327"/>
      <c r="F10" s="327"/>
      <c r="G10" s="327"/>
      <c r="H10" s="327"/>
      <c r="I10" s="327"/>
      <c r="J10" s="327"/>
      <c r="K10" s="327"/>
      <c r="L10" s="327"/>
      <c r="M10" s="327"/>
      <c r="N10" s="327">
        <f>Меню!B276</f>
        <v>1.5</v>
      </c>
      <c r="O10" s="327">
        <f>Меню!B278</f>
        <v>8</v>
      </c>
      <c r="P10" s="327"/>
      <c r="Q10" s="327"/>
      <c r="R10" s="327"/>
    </row>
    <row r="11" spans="1:21" s="18" customFormat="1" ht="18" customHeight="1" x14ac:dyDescent="0.25">
      <c r="A11" s="331" t="str">
        <f>Меню!A279</f>
        <v>Хлеб "Дарницкий" (нарезной)</v>
      </c>
      <c r="B11" s="388" t="str">
        <f>Меню!D279</f>
        <v>40</v>
      </c>
      <c r="C11" s="327"/>
      <c r="D11" s="327"/>
      <c r="E11" s="327"/>
      <c r="F11" s="327"/>
      <c r="G11" s="327"/>
      <c r="H11" s="327"/>
      <c r="I11" s="327"/>
      <c r="J11" s="327"/>
      <c r="K11" s="327"/>
      <c r="L11" s="327"/>
      <c r="M11" s="327"/>
      <c r="N11" s="327"/>
      <c r="O11" s="327"/>
      <c r="P11" s="327"/>
      <c r="Q11" s="327" t="str">
        <f>Меню!D279</f>
        <v>40</v>
      </c>
      <c r="R11" s="327"/>
      <c r="S11" s="44"/>
      <c r="T11" s="44"/>
      <c r="U11" s="44"/>
    </row>
    <row r="12" spans="1:21" ht="21" customHeight="1" x14ac:dyDescent="0.25">
      <c r="A12" s="333">
        <f>Меню!A280</f>
        <v>0</v>
      </c>
      <c r="B12" s="324">
        <f>Меню!D280</f>
        <v>0</v>
      </c>
      <c r="C12" s="335"/>
      <c r="D12" s="335"/>
      <c r="E12" s="335"/>
      <c r="F12" s="335"/>
      <c r="G12" s="335"/>
      <c r="H12" s="335"/>
      <c r="I12" s="335"/>
      <c r="J12" s="54"/>
      <c r="K12" s="54"/>
      <c r="L12" s="327"/>
      <c r="M12" s="54"/>
      <c r="N12" s="54"/>
      <c r="O12" s="327"/>
      <c r="P12" s="327">
        <f>Меню!D280</f>
        <v>0</v>
      </c>
      <c r="Q12" s="327"/>
      <c r="R12" s="327"/>
    </row>
    <row r="13" spans="1:21" s="18" customFormat="1" ht="15" customHeight="1" x14ac:dyDescent="0.25">
      <c r="A13" s="333"/>
      <c r="B13" s="334"/>
      <c r="C13" s="335"/>
      <c r="D13" s="335"/>
      <c r="E13" s="335"/>
      <c r="F13" s="335"/>
      <c r="G13" s="335"/>
      <c r="H13" s="335"/>
      <c r="I13" s="335"/>
      <c r="J13" s="54"/>
      <c r="K13" s="54"/>
      <c r="L13" s="327"/>
      <c r="M13" s="54"/>
      <c r="N13" s="54"/>
      <c r="O13" s="327"/>
      <c r="P13" s="327"/>
      <c r="Q13" s="327"/>
      <c r="R13" s="327"/>
      <c r="S13" s="44"/>
      <c r="T13" s="44"/>
      <c r="U13" s="44"/>
    </row>
    <row r="14" spans="1:21" ht="18.75" customHeight="1" x14ac:dyDescent="0.25">
      <c r="A14" s="214" t="s">
        <v>136</v>
      </c>
      <c r="B14" s="336"/>
      <c r="C14" s="337">
        <f>C7+C8+C9+C10+C11+C12</f>
        <v>6</v>
      </c>
      <c r="D14" s="337">
        <f>Меню!B250</f>
        <v>18.75</v>
      </c>
      <c r="E14" s="337">
        <f t="shared" ref="E14:R14" si="0">E7+E8+E9+E10+E11+E12</f>
        <v>0.67500000000000004</v>
      </c>
      <c r="F14" s="337">
        <f t="shared" si="0"/>
        <v>114.4</v>
      </c>
      <c r="G14" s="337">
        <f t="shared" si="0"/>
        <v>28.559999999999995</v>
      </c>
      <c r="H14" s="337">
        <f t="shared" si="0"/>
        <v>3</v>
      </c>
      <c r="I14" s="337">
        <f t="shared" si="0"/>
        <v>59.3</v>
      </c>
      <c r="J14" s="337">
        <f t="shared" si="0"/>
        <v>5</v>
      </c>
      <c r="K14" s="337">
        <f t="shared" si="0"/>
        <v>5</v>
      </c>
      <c r="L14" s="337">
        <f t="shared" si="0"/>
        <v>212.2835</v>
      </c>
      <c r="M14" s="337">
        <f t="shared" si="0"/>
        <v>22.5</v>
      </c>
      <c r="N14" s="337">
        <f t="shared" si="0"/>
        <v>1.5</v>
      </c>
      <c r="O14" s="337">
        <f t="shared" si="0"/>
        <v>8</v>
      </c>
      <c r="P14" s="337">
        <f t="shared" si="0"/>
        <v>0</v>
      </c>
      <c r="Q14" s="337">
        <f t="shared" si="0"/>
        <v>40</v>
      </c>
      <c r="R14" s="337">
        <f t="shared" si="0"/>
        <v>15.2</v>
      </c>
    </row>
    <row r="15" spans="1:21" ht="16.5" customHeight="1" x14ac:dyDescent="0.25">
      <c r="A15" s="214" t="s">
        <v>12</v>
      </c>
      <c r="B15" s="325">
        <v>0</v>
      </c>
      <c r="C15" s="54">
        <f>B15</f>
        <v>0</v>
      </c>
      <c r="D15" s="54">
        <f t="shared" ref="D15:R15" si="1">C15</f>
        <v>0</v>
      </c>
      <c r="E15" s="54">
        <f t="shared" si="1"/>
        <v>0</v>
      </c>
      <c r="F15" s="54">
        <f t="shared" si="1"/>
        <v>0</v>
      </c>
      <c r="G15" s="54">
        <f t="shared" si="1"/>
        <v>0</v>
      </c>
      <c r="H15" s="54">
        <f t="shared" si="1"/>
        <v>0</v>
      </c>
      <c r="I15" s="54">
        <f t="shared" si="1"/>
        <v>0</v>
      </c>
      <c r="J15" s="54">
        <f t="shared" si="1"/>
        <v>0</v>
      </c>
      <c r="K15" s="54">
        <f t="shared" si="1"/>
        <v>0</v>
      </c>
      <c r="L15" s="54">
        <f>J15</f>
        <v>0</v>
      </c>
      <c r="M15" s="54">
        <f t="shared" si="1"/>
        <v>0</v>
      </c>
      <c r="N15" s="54">
        <f t="shared" si="1"/>
        <v>0</v>
      </c>
      <c r="O15" s="54">
        <f t="shared" si="1"/>
        <v>0</v>
      </c>
      <c r="P15" s="54">
        <f t="shared" si="1"/>
        <v>0</v>
      </c>
      <c r="Q15" s="54">
        <f>O15</f>
        <v>0</v>
      </c>
      <c r="R15" s="54">
        <f t="shared" si="1"/>
        <v>0</v>
      </c>
    </row>
    <row r="16" spans="1:21" ht="15.75" customHeight="1" x14ac:dyDescent="0.25">
      <c r="A16" s="214" t="s">
        <v>137</v>
      </c>
      <c r="B16" s="338"/>
      <c r="C16" s="339">
        <f t="shared" ref="C16:O16" si="2">C15*C14/1000</f>
        <v>0</v>
      </c>
      <c r="D16" s="339">
        <f t="shared" si="2"/>
        <v>0</v>
      </c>
      <c r="E16" s="339">
        <f t="shared" si="2"/>
        <v>0</v>
      </c>
      <c r="F16" s="339">
        <f t="shared" si="2"/>
        <v>0</v>
      </c>
      <c r="G16" s="339">
        <f t="shared" si="2"/>
        <v>0</v>
      </c>
      <c r="H16" s="339">
        <f t="shared" si="2"/>
        <v>0</v>
      </c>
      <c r="I16" s="339">
        <f t="shared" si="2"/>
        <v>0</v>
      </c>
      <c r="J16" s="339">
        <f t="shared" si="2"/>
        <v>0</v>
      </c>
      <c r="K16" s="339">
        <f t="shared" si="2"/>
        <v>0</v>
      </c>
      <c r="L16" s="339">
        <f t="shared" si="2"/>
        <v>0</v>
      </c>
      <c r="M16" s="339">
        <f t="shared" si="2"/>
        <v>0</v>
      </c>
      <c r="N16" s="339">
        <f t="shared" si="2"/>
        <v>0</v>
      </c>
      <c r="O16" s="339">
        <f t="shared" si="2"/>
        <v>0</v>
      </c>
      <c r="P16" s="339">
        <f>P15*P14/50</f>
        <v>0</v>
      </c>
      <c r="Q16" s="339">
        <f>Q15*Q14/1000</f>
        <v>0</v>
      </c>
      <c r="R16" s="339">
        <f>R15*R14/125</f>
        <v>0</v>
      </c>
    </row>
  </sheetData>
  <mergeCells count="2">
    <mergeCell ref="L1:Q1"/>
    <mergeCell ref="L3:Q3"/>
  </mergeCells>
  <pageMargins left="0" right="0" top="0.74803149606299213" bottom="0.74803149606299213" header="0.31496062992125984" footer="0.31496062992125984"/>
  <pageSetup paperSize="9" scale="9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Y15"/>
  <sheetViews>
    <sheetView zoomScaleNormal="100" workbookViewId="0">
      <selection activeCell="A14" sqref="A14:XFD15"/>
    </sheetView>
  </sheetViews>
  <sheetFormatPr defaultRowHeight="15" x14ac:dyDescent="0.25"/>
  <cols>
    <col min="1" max="1" width="37.7109375" style="44" customWidth="1"/>
    <col min="2" max="2" width="9.140625" style="44"/>
    <col min="3" max="6" width="7.28515625" style="44" customWidth="1"/>
    <col min="7" max="7" width="7.28515625" style="44" hidden="1" customWidth="1"/>
    <col min="8" max="8" width="8.42578125" style="44" hidden="1" customWidth="1"/>
    <col min="9" max="9" width="7.28515625" style="44" hidden="1" customWidth="1"/>
    <col min="10" max="16" width="7.28515625" style="44" customWidth="1"/>
    <col min="17" max="17" width="10" style="44" customWidth="1"/>
    <col min="18" max="18" width="7.28515625" style="44" customWidth="1"/>
    <col min="19" max="19" width="8.85546875" style="44" customWidth="1"/>
    <col min="20" max="24" width="7.28515625" style="44" customWidth="1"/>
    <col min="25" max="25" width="9.140625" style="44"/>
  </cols>
  <sheetData>
    <row r="2" spans="1:25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584" t="s">
        <v>133</v>
      </c>
      <c r="M2" s="584"/>
      <c r="N2" s="584"/>
      <c r="O2" s="194"/>
      <c r="P2" s="194"/>
    </row>
    <row r="3" spans="1:25" x14ac:dyDescent="0.25">
      <c r="A3" s="195" t="s">
        <v>134</v>
      </c>
    </row>
    <row r="4" spans="1:25" x14ac:dyDescent="0.25">
      <c r="L4" s="585" t="s">
        <v>135</v>
      </c>
      <c r="M4" s="585"/>
      <c r="N4" s="585"/>
      <c r="O4" s="196"/>
      <c r="P4" s="196"/>
    </row>
    <row r="5" spans="1:25" x14ac:dyDescent="0.25">
      <c r="A5" s="44" t="s">
        <v>281</v>
      </c>
      <c r="M5" s="193"/>
    </row>
    <row r="6" spans="1:25" ht="97.5" customHeight="1" x14ac:dyDescent="0.25">
      <c r="A6" s="197" t="s">
        <v>0</v>
      </c>
      <c r="B6" s="198" t="s">
        <v>152</v>
      </c>
      <c r="C6" s="252" t="str">
        <f>Меню!A286</f>
        <v>огурцы соленые</v>
      </c>
      <c r="D6" s="253" t="str">
        <f>Меню!A303</f>
        <v>сахар песок</v>
      </c>
      <c r="E6" s="253" t="str">
        <f>Меню!A300</f>
        <v>соль йодированная</v>
      </c>
      <c r="F6" s="253" t="str">
        <f>Меню!A289</f>
        <v>масло растительное</v>
      </c>
      <c r="G6" s="253"/>
      <c r="H6" s="253"/>
      <c r="I6" s="253"/>
      <c r="J6" s="253" t="str">
        <f>Меню!A288</f>
        <v>котлета сытная п/ф (100 гр)</v>
      </c>
      <c r="K6" s="253"/>
      <c r="L6" s="253" t="str">
        <f>Меню!A307</f>
        <v>Хлеб "Свежий" пшеничный витамин.</v>
      </c>
      <c r="M6" s="253"/>
      <c r="N6" s="253" t="str">
        <f>Меню!A292</f>
        <v>мука пшеничная</v>
      </c>
      <c r="O6" s="254" t="str">
        <f>Меню!A293</f>
        <v>сметана 15%</v>
      </c>
      <c r="P6" s="254" t="str">
        <f>Меню!A297</f>
        <v>крупа гречневая</v>
      </c>
      <c r="Q6" s="254"/>
      <c r="R6" s="254" t="str">
        <f>Меню!A302</f>
        <v>яблоки кубик с/м</v>
      </c>
      <c r="S6" s="254" t="str">
        <f>Меню!A305</f>
        <v>аскорбиновая кислота</v>
      </c>
      <c r="T6" s="254" t="str">
        <f>Меню!A295</f>
        <v>вода питьевая</v>
      </c>
      <c r="U6" s="254"/>
      <c r="V6" s="254" t="str">
        <f>Меню!A306</f>
        <v>Хлеб "Дарницкий" (нарезной)</v>
      </c>
      <c r="W6" s="254"/>
      <c r="X6" s="254"/>
    </row>
    <row r="7" spans="1:25" ht="33" customHeight="1" x14ac:dyDescent="0.25">
      <c r="A7" s="304" t="str">
        <f>Меню!A285</f>
        <v>Овощи консервированные  без уксуса(огурцы)</v>
      </c>
      <c r="B7" s="237"/>
      <c r="C7" s="340">
        <f>Меню!B286</f>
        <v>114</v>
      </c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285"/>
      <c r="R7" s="285"/>
      <c r="S7" s="285"/>
      <c r="T7" s="285"/>
      <c r="U7" s="285"/>
      <c r="V7" s="285"/>
      <c r="W7" s="285"/>
      <c r="X7" s="285"/>
    </row>
    <row r="8" spans="1:25" ht="37.5" customHeight="1" x14ac:dyDescent="0.25">
      <c r="A8" s="341" t="str">
        <f>Меню!A287</f>
        <v>Котлета сытная (говядина, свинина) 
в соусе сметанном</v>
      </c>
      <c r="B8" s="237"/>
      <c r="C8" s="340"/>
      <c r="D8" s="340"/>
      <c r="E8" s="340">
        <f>Меню!B294</f>
        <v>0.2</v>
      </c>
      <c r="F8" s="340">
        <f>Меню!B289</f>
        <v>2</v>
      </c>
      <c r="G8" s="340"/>
      <c r="H8" s="340"/>
      <c r="I8" s="340"/>
      <c r="J8" s="340">
        <f>Меню!B288</f>
        <v>1</v>
      </c>
      <c r="K8" s="340"/>
      <c r="L8" s="340"/>
      <c r="M8" s="340"/>
      <c r="N8" s="340">
        <f>Меню!B292</f>
        <v>2.25</v>
      </c>
      <c r="O8" s="340">
        <f>Меню!B293</f>
        <v>12</v>
      </c>
      <c r="P8" s="340"/>
      <c r="Q8" s="285"/>
      <c r="R8" s="285"/>
      <c r="S8" s="285"/>
      <c r="T8" s="284">
        <f>Меню!B295</f>
        <v>22.5</v>
      </c>
      <c r="U8" s="285"/>
      <c r="V8" s="285"/>
      <c r="W8" s="285"/>
      <c r="X8" s="284"/>
    </row>
    <row r="9" spans="1:25" ht="18" customHeight="1" x14ac:dyDescent="0.25">
      <c r="A9" s="262" t="str">
        <f>Меню!A296</f>
        <v>Гречка рассыпчатая</v>
      </c>
      <c r="B9" s="280"/>
      <c r="C9" s="342"/>
      <c r="D9" s="342"/>
      <c r="E9" s="342">
        <f>Меню!B300</f>
        <v>1.5</v>
      </c>
      <c r="F9" s="342">
        <f>Меню!B299</f>
        <v>6</v>
      </c>
      <c r="G9" s="342"/>
      <c r="H9" s="342"/>
      <c r="I9" s="342"/>
      <c r="J9" s="342"/>
      <c r="K9" s="342"/>
      <c r="L9" s="342"/>
      <c r="M9" s="342"/>
      <c r="N9" s="342"/>
      <c r="O9" s="340"/>
      <c r="P9" s="340">
        <f>Меню!B297</f>
        <v>55</v>
      </c>
      <c r="Q9" s="284"/>
      <c r="R9" s="284"/>
      <c r="S9" s="284"/>
      <c r="T9" s="284"/>
      <c r="U9" s="284"/>
      <c r="V9" s="284"/>
      <c r="W9" s="284"/>
      <c r="X9" s="285"/>
    </row>
    <row r="10" spans="1:25" x14ac:dyDescent="0.25">
      <c r="A10" s="264" t="str">
        <f>Меню!A301</f>
        <v>Компот из яблок + Витамин С</v>
      </c>
      <c r="B10" s="237"/>
      <c r="C10" s="266"/>
      <c r="D10" s="284">
        <f>Меню!B303</f>
        <v>10</v>
      </c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5"/>
      <c r="P10" s="285"/>
      <c r="Q10" s="285"/>
      <c r="R10" s="284">
        <f>Меню!B302</f>
        <v>35</v>
      </c>
      <c r="S10" s="284">
        <f>Меню!B305</f>
        <v>0.06</v>
      </c>
      <c r="T10" s="284"/>
      <c r="U10" s="284"/>
      <c r="V10" s="284"/>
      <c r="W10" s="284"/>
      <c r="X10" s="285"/>
    </row>
    <row r="11" spans="1:25" x14ac:dyDescent="0.25">
      <c r="A11" s="297" t="str">
        <f>Меню!A306</f>
        <v>Хлеб "Дарницкий" (нарезной)</v>
      </c>
      <c r="B11" s="237"/>
      <c r="C11" s="343"/>
      <c r="D11" s="285"/>
      <c r="E11" s="285"/>
      <c r="F11" s="285"/>
      <c r="G11" s="285"/>
      <c r="H11" s="285"/>
      <c r="I11" s="285"/>
      <c r="J11" s="285"/>
      <c r="K11" s="284"/>
      <c r="L11" s="284"/>
      <c r="M11" s="285"/>
      <c r="N11" s="285"/>
      <c r="O11" s="285"/>
      <c r="P11" s="285"/>
      <c r="Q11" s="344"/>
      <c r="R11" s="344"/>
      <c r="S11" s="344"/>
      <c r="T11" s="344"/>
      <c r="U11" s="344"/>
      <c r="V11" s="344">
        <f>Меню!D306</f>
        <v>26</v>
      </c>
      <c r="W11" s="344"/>
      <c r="X11" s="344"/>
    </row>
    <row r="12" spans="1:25" s="18" customFormat="1" x14ac:dyDescent="0.25">
      <c r="A12" s="297" t="str">
        <f>Меню!A307</f>
        <v>Хлеб "Свежий" пшеничный витамин.</v>
      </c>
      <c r="B12" s="237"/>
      <c r="C12" s="343"/>
      <c r="D12" s="285"/>
      <c r="E12" s="285"/>
      <c r="F12" s="285"/>
      <c r="G12" s="285"/>
      <c r="H12" s="285"/>
      <c r="I12" s="285"/>
      <c r="J12" s="285"/>
      <c r="K12" s="284"/>
      <c r="L12" s="284">
        <f>Меню!D307</f>
        <v>18</v>
      </c>
      <c r="M12" s="285"/>
      <c r="N12" s="285"/>
      <c r="O12" s="285"/>
      <c r="P12" s="285"/>
      <c r="Q12" s="344"/>
      <c r="R12" s="344"/>
      <c r="S12" s="344"/>
      <c r="T12" s="344"/>
      <c r="U12" s="344"/>
      <c r="V12" s="344"/>
      <c r="W12" s="344"/>
      <c r="X12" s="344"/>
      <c r="Y12" s="44"/>
    </row>
    <row r="13" spans="1:25" x14ac:dyDescent="0.25">
      <c r="A13" s="214" t="s">
        <v>136</v>
      </c>
      <c r="B13" s="345"/>
      <c r="C13" s="323">
        <f>ROUND(C7+C8+C9+C10+C11+C12,2)</f>
        <v>114</v>
      </c>
      <c r="D13" s="323">
        <f t="shared" ref="D13:X13" si="0">ROUND(D7+D8+D9+D10+D11+D12,2)</f>
        <v>10</v>
      </c>
      <c r="E13" s="323">
        <f t="shared" si="0"/>
        <v>1.7</v>
      </c>
      <c r="F13" s="323">
        <f t="shared" si="0"/>
        <v>8</v>
      </c>
      <c r="G13" s="323">
        <f t="shared" si="0"/>
        <v>0</v>
      </c>
      <c r="H13" s="323">
        <f t="shared" si="0"/>
        <v>0</v>
      </c>
      <c r="I13" s="323">
        <f t="shared" si="0"/>
        <v>0</v>
      </c>
      <c r="J13" s="323">
        <f t="shared" si="0"/>
        <v>1</v>
      </c>
      <c r="K13" s="323">
        <f t="shared" si="0"/>
        <v>0</v>
      </c>
      <c r="L13" s="323">
        <f t="shared" si="0"/>
        <v>18</v>
      </c>
      <c r="M13" s="323">
        <f t="shared" si="0"/>
        <v>0</v>
      </c>
      <c r="N13" s="323">
        <f t="shared" si="0"/>
        <v>2.25</v>
      </c>
      <c r="O13" s="323">
        <f t="shared" si="0"/>
        <v>12</v>
      </c>
      <c r="P13" s="323">
        <f t="shared" si="0"/>
        <v>55</v>
      </c>
      <c r="Q13" s="323">
        <f t="shared" si="0"/>
        <v>0</v>
      </c>
      <c r="R13" s="323">
        <f t="shared" si="0"/>
        <v>35</v>
      </c>
      <c r="S13" s="323">
        <f t="shared" si="0"/>
        <v>0.06</v>
      </c>
      <c r="T13" s="323">
        <f t="shared" si="0"/>
        <v>22.5</v>
      </c>
      <c r="U13" s="323">
        <f t="shared" si="0"/>
        <v>0</v>
      </c>
      <c r="V13" s="323">
        <f t="shared" si="0"/>
        <v>26</v>
      </c>
      <c r="W13" s="323">
        <f t="shared" si="0"/>
        <v>0</v>
      </c>
      <c r="X13" s="323">
        <f t="shared" si="0"/>
        <v>0</v>
      </c>
    </row>
    <row r="14" spans="1:25" x14ac:dyDescent="0.25">
      <c r="A14" s="214" t="s">
        <v>12</v>
      </c>
      <c r="B14" s="14">
        <v>0</v>
      </c>
      <c r="C14" s="21">
        <f>B14</f>
        <v>0</v>
      </c>
      <c r="D14" s="21">
        <f>C14</f>
        <v>0</v>
      </c>
      <c r="E14" s="21">
        <f t="shared" ref="E14:X14" si="1">D14</f>
        <v>0</v>
      </c>
      <c r="F14" s="21">
        <f t="shared" si="1"/>
        <v>0</v>
      </c>
      <c r="G14" s="21">
        <f t="shared" ref="G14" si="2">F14</f>
        <v>0</v>
      </c>
      <c r="H14" s="21">
        <f t="shared" ref="H14" si="3">G14</f>
        <v>0</v>
      </c>
      <c r="I14" s="21">
        <f t="shared" ref="I14" si="4">H14</f>
        <v>0</v>
      </c>
      <c r="J14" s="21">
        <f>F14</f>
        <v>0</v>
      </c>
      <c r="K14" s="21">
        <f t="shared" si="1"/>
        <v>0</v>
      </c>
      <c r="L14" s="21">
        <f t="shared" si="1"/>
        <v>0</v>
      </c>
      <c r="M14" s="21">
        <f t="shared" si="1"/>
        <v>0</v>
      </c>
      <c r="N14" s="21">
        <f t="shared" si="1"/>
        <v>0</v>
      </c>
      <c r="O14" s="21">
        <f t="shared" si="1"/>
        <v>0</v>
      </c>
      <c r="P14" s="21">
        <f t="shared" si="1"/>
        <v>0</v>
      </c>
      <c r="Q14" s="21">
        <f t="shared" si="1"/>
        <v>0</v>
      </c>
      <c r="R14" s="21">
        <f t="shared" si="1"/>
        <v>0</v>
      </c>
      <c r="S14" s="21">
        <f t="shared" si="1"/>
        <v>0</v>
      </c>
      <c r="T14" s="21">
        <f t="shared" si="1"/>
        <v>0</v>
      </c>
      <c r="U14" s="21">
        <f t="shared" si="1"/>
        <v>0</v>
      </c>
      <c r="V14" s="21">
        <f t="shared" si="1"/>
        <v>0</v>
      </c>
      <c r="W14" s="21">
        <f t="shared" si="1"/>
        <v>0</v>
      </c>
      <c r="X14" s="21">
        <f t="shared" si="1"/>
        <v>0</v>
      </c>
    </row>
    <row r="15" spans="1:25" x14ac:dyDescent="0.25">
      <c r="A15" s="214" t="s">
        <v>137</v>
      </c>
      <c r="B15" s="345"/>
      <c r="C15" s="219">
        <f t="shared" ref="C15:W15" si="5">C14*C13/1000</f>
        <v>0</v>
      </c>
      <c r="D15" s="219">
        <f t="shared" si="5"/>
        <v>0</v>
      </c>
      <c r="E15" s="219">
        <f t="shared" si="5"/>
        <v>0</v>
      </c>
      <c r="F15" s="219">
        <f t="shared" si="5"/>
        <v>0</v>
      </c>
      <c r="G15" s="219">
        <f t="shared" si="5"/>
        <v>0</v>
      </c>
      <c r="H15" s="219">
        <f t="shared" si="5"/>
        <v>0</v>
      </c>
      <c r="I15" s="219">
        <f t="shared" si="5"/>
        <v>0</v>
      </c>
      <c r="J15" s="219">
        <f t="shared" si="5"/>
        <v>0</v>
      </c>
      <c r="K15" s="219">
        <f t="shared" si="5"/>
        <v>0</v>
      </c>
      <c r="L15" s="219">
        <f t="shared" si="5"/>
        <v>0</v>
      </c>
      <c r="M15" s="219">
        <f t="shared" si="5"/>
        <v>0</v>
      </c>
      <c r="N15" s="219">
        <f t="shared" si="5"/>
        <v>0</v>
      </c>
      <c r="O15" s="219">
        <f t="shared" si="5"/>
        <v>0</v>
      </c>
      <c r="P15" s="219">
        <f t="shared" si="5"/>
        <v>0</v>
      </c>
      <c r="Q15" s="219">
        <f t="shared" si="5"/>
        <v>0</v>
      </c>
      <c r="R15" s="219">
        <f t="shared" si="5"/>
        <v>0</v>
      </c>
      <c r="S15" s="219">
        <f t="shared" si="5"/>
        <v>0</v>
      </c>
      <c r="T15" s="219">
        <f t="shared" si="5"/>
        <v>0</v>
      </c>
      <c r="U15" s="219">
        <f t="shared" si="5"/>
        <v>0</v>
      </c>
      <c r="V15" s="219">
        <f t="shared" si="5"/>
        <v>0</v>
      </c>
      <c r="W15" s="219">
        <f t="shared" si="5"/>
        <v>0</v>
      </c>
      <c r="X15" s="29">
        <f>X14*X13/40</f>
        <v>0</v>
      </c>
    </row>
  </sheetData>
  <mergeCells count="2">
    <mergeCell ref="L2:N2"/>
    <mergeCell ref="L4:N4"/>
  </mergeCells>
  <pageMargins left="0" right="0" top="0.74803149606299213" bottom="0.74803149606299213" header="0.31496062992125984" footer="0.31496062992125984"/>
  <pageSetup paperSize="9" scale="7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Q45"/>
  <sheetViews>
    <sheetView topLeftCell="A25" zoomScaleNormal="100" workbookViewId="0">
      <selection activeCell="L39" sqref="L39"/>
    </sheetView>
  </sheetViews>
  <sheetFormatPr defaultRowHeight="15" x14ac:dyDescent="0.25"/>
  <cols>
    <col min="4" max="4" width="7.140625" customWidth="1"/>
    <col min="5" max="5" width="11.140625" customWidth="1"/>
    <col min="6" max="6" width="7.28515625" customWidth="1"/>
    <col min="7" max="7" width="5.85546875" customWidth="1"/>
    <col min="8" max="8" width="8.42578125" style="18" customWidth="1"/>
    <col min="9" max="9" width="9.140625" style="18" customWidth="1"/>
    <col min="10" max="10" width="10.140625" style="18" customWidth="1"/>
    <col min="11" max="11" width="9.85546875" style="18" customWidth="1"/>
    <col min="12" max="12" width="10.7109375" customWidth="1"/>
  </cols>
  <sheetData>
    <row r="1" spans="1:17" x14ac:dyDescent="0.25">
      <c r="A1" s="18"/>
      <c r="B1" s="18"/>
      <c r="C1" s="18"/>
      <c r="D1" s="18"/>
      <c r="E1" s="18"/>
      <c r="F1" s="18"/>
      <c r="G1" s="18"/>
      <c r="L1" s="18"/>
      <c r="M1" s="18"/>
      <c r="N1" s="18"/>
    </row>
    <row r="2" spans="1:17" x14ac:dyDescent="0.25">
      <c r="A2" s="18"/>
      <c r="B2" s="18"/>
      <c r="C2" s="18"/>
      <c r="D2" s="18"/>
      <c r="E2" s="18"/>
      <c r="F2" s="18"/>
      <c r="G2" s="18"/>
      <c r="L2" s="18"/>
      <c r="M2" s="18"/>
      <c r="N2" s="18"/>
    </row>
    <row r="3" spans="1:17" x14ac:dyDescent="0.25">
      <c r="A3" s="18"/>
      <c r="B3" s="18"/>
      <c r="C3" s="18"/>
      <c r="D3" s="18"/>
      <c r="E3" s="18"/>
      <c r="F3" s="18"/>
      <c r="G3" s="18"/>
      <c r="L3" s="18"/>
      <c r="M3" s="18"/>
      <c r="N3" s="18"/>
    </row>
    <row r="4" spans="1:17" x14ac:dyDescent="0.25">
      <c r="A4" s="18"/>
      <c r="B4" s="18"/>
      <c r="C4" s="18"/>
      <c r="D4" s="18"/>
      <c r="E4" s="18"/>
      <c r="F4" s="18"/>
      <c r="G4" s="18"/>
      <c r="L4" s="18"/>
      <c r="M4" s="18"/>
      <c r="N4" s="18"/>
    </row>
    <row r="5" spans="1:17" x14ac:dyDescent="0.25">
      <c r="A5" s="18"/>
      <c r="B5" s="18"/>
      <c r="C5" s="18"/>
      <c r="D5" s="18"/>
      <c r="E5" s="18"/>
      <c r="F5" s="18"/>
      <c r="G5" s="18"/>
      <c r="L5" s="18"/>
      <c r="M5" s="18"/>
      <c r="N5" s="18"/>
    </row>
    <row r="6" spans="1:17" x14ac:dyDescent="0.25">
      <c r="A6" s="18"/>
      <c r="B6" s="18"/>
      <c r="C6" s="18"/>
      <c r="D6" s="18"/>
      <c r="E6" s="18"/>
      <c r="F6" s="18"/>
      <c r="G6" s="18"/>
      <c r="L6" s="18"/>
      <c r="M6" s="18"/>
      <c r="N6" s="18"/>
    </row>
    <row r="7" spans="1:17" x14ac:dyDescent="0.25">
      <c r="A7" s="18"/>
      <c r="B7" s="18"/>
      <c r="C7" s="18"/>
      <c r="D7" s="18"/>
      <c r="E7" s="18"/>
      <c r="F7" s="18"/>
      <c r="G7" s="18"/>
      <c r="L7" s="18"/>
      <c r="M7" s="18"/>
      <c r="N7" s="18"/>
    </row>
    <row r="8" spans="1:17" x14ac:dyDescent="0.25">
      <c r="A8" s="18"/>
      <c r="B8" s="18"/>
      <c r="C8" s="18"/>
      <c r="D8" s="18"/>
      <c r="E8" s="18"/>
      <c r="F8" s="18"/>
      <c r="G8" s="18"/>
      <c r="L8" s="18"/>
      <c r="M8" s="18"/>
      <c r="N8" s="18"/>
    </row>
    <row r="9" spans="1:17" ht="15.75" x14ac:dyDescent="0.25">
      <c r="A9" s="18"/>
      <c r="B9" s="18"/>
      <c r="C9" s="18"/>
      <c r="D9" s="104"/>
      <c r="E9" s="104"/>
      <c r="F9" s="104"/>
      <c r="G9" s="18"/>
      <c r="H9" s="646" t="s">
        <v>138</v>
      </c>
      <c r="I9" s="646"/>
      <c r="J9" s="646"/>
      <c r="K9" s="646"/>
      <c r="L9" s="646"/>
      <c r="M9" s="646"/>
      <c r="N9" s="646"/>
      <c r="O9" s="646"/>
      <c r="P9" s="250"/>
      <c r="Q9" s="250"/>
    </row>
    <row r="10" spans="1:17" ht="15.75" x14ac:dyDescent="0.25">
      <c r="A10" s="18"/>
      <c r="B10" s="18"/>
      <c r="C10" s="18"/>
      <c r="D10" s="104"/>
      <c r="E10" s="104"/>
      <c r="F10" s="104"/>
      <c r="G10" s="18"/>
      <c r="H10" s="300" t="s">
        <v>139</v>
      </c>
      <c r="I10" s="300"/>
      <c r="J10" s="300"/>
      <c r="K10" s="300"/>
      <c r="L10" s="300"/>
      <c r="M10" s="300"/>
      <c r="N10" s="300"/>
      <c r="O10" s="300"/>
      <c r="P10" s="300"/>
      <c r="Q10" s="300"/>
    </row>
    <row r="11" spans="1:17" ht="15.75" x14ac:dyDescent="0.25">
      <c r="A11" s="18"/>
      <c r="B11" s="18"/>
      <c r="C11" s="18"/>
      <c r="D11" s="104"/>
      <c r="E11" s="104"/>
      <c r="F11" s="104"/>
      <c r="G11" s="18"/>
      <c r="H11" s="301" t="s">
        <v>140</v>
      </c>
      <c r="I11" s="301"/>
      <c r="J11" s="301"/>
      <c r="K11" s="301"/>
      <c r="L11" s="301"/>
      <c r="M11" s="301"/>
      <c r="N11" s="301"/>
      <c r="O11" s="301"/>
      <c r="P11" s="301"/>
      <c r="Q11" s="301"/>
    </row>
    <row r="12" spans="1:17" ht="33" x14ac:dyDescent="0.25">
      <c r="A12" s="18"/>
      <c r="B12" s="18"/>
      <c r="C12" s="18"/>
      <c r="D12" s="613" t="s">
        <v>141</v>
      </c>
      <c r="E12" s="613"/>
      <c r="F12" s="613"/>
      <c r="G12" s="613"/>
      <c r="H12" s="613"/>
      <c r="I12" s="613"/>
      <c r="L12" s="18"/>
      <c r="M12" s="18"/>
      <c r="N12" s="18"/>
    </row>
    <row r="13" spans="1:17" ht="20.25" customHeight="1" x14ac:dyDescent="0.25">
      <c r="A13" s="18"/>
      <c r="B13" s="18"/>
      <c r="C13" s="18"/>
      <c r="D13" s="18"/>
      <c r="E13" s="221"/>
      <c r="F13" s="18"/>
      <c r="G13" s="18"/>
      <c r="L13" s="18"/>
      <c r="M13" s="18"/>
      <c r="N13" s="18"/>
    </row>
    <row r="14" spans="1:17" ht="33" x14ac:dyDescent="0.45">
      <c r="A14" s="18"/>
      <c r="B14" s="104"/>
      <c r="C14" s="614" t="s">
        <v>142</v>
      </c>
      <c r="D14" s="614"/>
      <c r="E14" s="614"/>
      <c r="F14" s="614"/>
      <c r="G14" s="614"/>
      <c r="H14" s="614"/>
      <c r="I14" s="614"/>
      <c r="J14" s="614"/>
      <c r="K14" s="222"/>
      <c r="L14" s="18"/>
      <c r="M14" s="18"/>
      <c r="N14" s="18"/>
    </row>
    <row r="15" spans="1:17" s="104" customFormat="1" ht="21" customHeight="1" x14ac:dyDescent="0.3">
      <c r="A15" s="482"/>
      <c r="B15" s="611" t="s">
        <v>259</v>
      </c>
      <c r="C15" s="611"/>
      <c r="D15" s="611"/>
      <c r="E15" s="611"/>
      <c r="F15" s="611"/>
      <c r="G15" s="611"/>
      <c r="H15" s="611"/>
      <c r="I15" s="611"/>
      <c r="J15" s="611"/>
      <c r="K15" s="611"/>
    </row>
    <row r="16" spans="1:17" s="104" customFormat="1" ht="19.5" customHeight="1" x14ac:dyDescent="0.45">
      <c r="C16" s="503"/>
      <c r="D16" s="503"/>
      <c r="E16" s="503"/>
      <c r="F16" s="503"/>
      <c r="G16" s="503"/>
      <c r="H16" s="503"/>
      <c r="I16" s="503"/>
      <c r="J16" s="503"/>
      <c r="K16" s="503"/>
    </row>
    <row r="17" spans="1:15" s="104" customFormat="1" ht="22.5" x14ac:dyDescent="0.3">
      <c r="C17" s="515"/>
      <c r="D17" s="515"/>
      <c r="E17" s="515"/>
      <c r="F17" s="611" t="s">
        <v>76</v>
      </c>
      <c r="G17" s="611"/>
      <c r="H17" s="611"/>
      <c r="I17" s="515"/>
      <c r="J17" s="515"/>
    </row>
    <row r="18" spans="1:15" s="104" customFormat="1" ht="20.25" x14ac:dyDescent="0.25">
      <c r="A18" s="612" t="s">
        <v>235</v>
      </c>
      <c r="B18" s="612"/>
      <c r="C18" s="612"/>
      <c r="D18" s="612"/>
      <c r="E18" s="612"/>
      <c r="F18" s="612"/>
      <c r="G18" s="612"/>
      <c r="H18" s="612"/>
      <c r="I18" s="612"/>
      <c r="J18" s="612"/>
      <c r="K18" s="612"/>
      <c r="L18" s="612"/>
    </row>
    <row r="19" spans="1:15" ht="20.25" x14ac:dyDescent="0.25">
      <c r="A19" s="607" t="s">
        <v>82</v>
      </c>
      <c r="B19" s="607"/>
      <c r="C19" s="607"/>
      <c r="D19" s="607"/>
      <c r="E19" s="607"/>
      <c r="F19" s="607" t="s">
        <v>143</v>
      </c>
      <c r="G19" s="607"/>
      <c r="H19" s="608" t="s">
        <v>144</v>
      </c>
      <c r="I19" s="609"/>
      <c r="J19" s="609"/>
      <c r="K19" s="610"/>
      <c r="L19" s="607" t="s">
        <v>86</v>
      </c>
      <c r="M19" s="18"/>
      <c r="N19" s="18"/>
    </row>
    <row r="20" spans="1:15" x14ac:dyDescent="0.25">
      <c r="A20" s="607"/>
      <c r="B20" s="607"/>
      <c r="C20" s="607"/>
      <c r="D20" s="607"/>
      <c r="E20" s="607"/>
      <c r="F20" s="607"/>
      <c r="G20" s="607"/>
      <c r="H20" s="223" t="s">
        <v>145</v>
      </c>
      <c r="I20" s="131" t="s">
        <v>146</v>
      </c>
      <c r="J20" s="179" t="s">
        <v>147</v>
      </c>
      <c r="K20" s="179" t="s">
        <v>148</v>
      </c>
      <c r="L20" s="607"/>
      <c r="M20" s="18"/>
      <c r="N20" s="18"/>
    </row>
    <row r="21" spans="1:15" s="73" customFormat="1" ht="23.25" customHeight="1" x14ac:dyDescent="0.3">
      <c r="A21" s="615" t="str">
        <f>Меню!A249</f>
        <v>Винегрет овощной</v>
      </c>
      <c r="B21" s="616"/>
      <c r="C21" s="616"/>
      <c r="D21" s="616"/>
      <c r="E21" s="617"/>
      <c r="F21" s="598">
        <f>Меню!D249</f>
        <v>60</v>
      </c>
      <c r="G21" s="599"/>
      <c r="H21" s="413">
        <v>0.42</v>
      </c>
      <c r="I21" s="413">
        <v>3.05</v>
      </c>
      <c r="J21" s="413">
        <v>1.1399999999999999</v>
      </c>
      <c r="K21" s="413">
        <v>47.46</v>
      </c>
      <c r="L21" s="495">
        <v>10.66</v>
      </c>
    </row>
    <row r="22" spans="1:15" ht="23.25" customHeight="1" x14ac:dyDescent="0.25">
      <c r="A22" s="602" t="str">
        <f>Меню!A261</f>
        <v>Рыба запеченная под овощами</v>
      </c>
      <c r="B22" s="600"/>
      <c r="C22" s="600"/>
      <c r="D22" s="600"/>
      <c r="E22" s="601"/>
      <c r="F22" s="645" t="str">
        <f>Меню!D261</f>
        <v>90</v>
      </c>
      <c r="G22" s="645"/>
      <c r="H22" s="227">
        <v>13.6</v>
      </c>
      <c r="I22" s="227">
        <v>11.3</v>
      </c>
      <c r="J22" s="227">
        <v>29.3</v>
      </c>
      <c r="K22" s="227">
        <v>248.3</v>
      </c>
      <c r="L22" s="495">
        <v>57.7</v>
      </c>
      <c r="M22" s="18"/>
      <c r="N22" s="18"/>
    </row>
    <row r="23" spans="1:15" ht="23.25" customHeight="1" x14ac:dyDescent="0.25">
      <c r="A23" s="604" t="str">
        <f>Меню!A270</f>
        <v>Картофельное пюре</v>
      </c>
      <c r="B23" s="605"/>
      <c r="C23" s="605"/>
      <c r="D23" s="605"/>
      <c r="E23" s="606"/>
      <c r="F23" s="598">
        <f>Меню!D270</f>
        <v>150</v>
      </c>
      <c r="G23" s="599"/>
      <c r="H23" s="227">
        <v>3.25</v>
      </c>
      <c r="I23" s="227">
        <v>4.7</v>
      </c>
      <c r="J23" s="227">
        <v>21.01</v>
      </c>
      <c r="K23" s="227">
        <v>143.76</v>
      </c>
      <c r="L23" s="495">
        <v>33.549999999999997</v>
      </c>
      <c r="M23" s="18"/>
      <c r="N23" s="18"/>
    </row>
    <row r="24" spans="1:15" ht="23.25" customHeight="1" x14ac:dyDescent="0.25">
      <c r="A24" s="595" t="str">
        <f>Меню!A275</f>
        <v xml:space="preserve">Чай  с  сахаром </v>
      </c>
      <c r="B24" s="600"/>
      <c r="C24" s="600"/>
      <c r="D24" s="600"/>
      <c r="E24" s="601"/>
      <c r="F24" s="598">
        <f>Меню!D275</f>
        <v>200</v>
      </c>
      <c r="G24" s="599"/>
      <c r="H24" s="413">
        <v>0.01</v>
      </c>
      <c r="I24" s="413">
        <v>0</v>
      </c>
      <c r="J24" s="413">
        <v>9.98</v>
      </c>
      <c r="K24" s="413">
        <v>39.979999999999997</v>
      </c>
      <c r="L24" s="495">
        <v>2.34</v>
      </c>
      <c r="M24" s="18"/>
      <c r="N24" s="18"/>
    </row>
    <row r="25" spans="1:15" s="18" customFormat="1" ht="23.25" customHeight="1" x14ac:dyDescent="0.25">
      <c r="A25" s="595" t="str">
        <f>Меню!A279</f>
        <v>Хлеб "Дарницкий" (нарезной)</v>
      </c>
      <c r="B25" s="596"/>
      <c r="C25" s="596"/>
      <c r="D25" s="596"/>
      <c r="E25" s="597"/>
      <c r="F25" s="618" t="str">
        <f>Меню!D279</f>
        <v>40</v>
      </c>
      <c r="G25" s="619"/>
      <c r="H25" s="227">
        <v>1.4</v>
      </c>
      <c r="I25" s="227">
        <v>0.2</v>
      </c>
      <c r="J25" s="227">
        <v>18.8</v>
      </c>
      <c r="K25" s="227">
        <v>82.6</v>
      </c>
      <c r="L25" s="495">
        <v>3.45</v>
      </c>
    </row>
    <row r="26" spans="1:15" s="104" customFormat="1" ht="23.25" customHeight="1" x14ac:dyDescent="0.25">
      <c r="A26" s="595"/>
      <c r="B26" s="596"/>
      <c r="C26" s="596"/>
      <c r="D26" s="596"/>
      <c r="E26" s="597"/>
      <c r="F26" s="618"/>
      <c r="G26" s="619"/>
      <c r="H26" s="413"/>
      <c r="I26" s="413"/>
      <c r="J26" s="413"/>
      <c r="K26" s="413"/>
      <c r="L26" s="566"/>
    </row>
    <row r="27" spans="1:15" ht="22.5" x14ac:dyDescent="0.25">
      <c r="A27" s="634" t="s">
        <v>149</v>
      </c>
      <c r="B27" s="635"/>
      <c r="C27" s="635"/>
      <c r="D27" s="635"/>
      <c r="E27" s="636"/>
      <c r="F27" s="637">
        <f>F21+F22+F23+F24+F25</f>
        <v>540</v>
      </c>
      <c r="G27" s="637"/>
      <c r="H27" s="519">
        <f>SUM(H21:H25)</f>
        <v>18.68</v>
      </c>
      <c r="I27" s="520">
        <f>SUM(I21:I25)</f>
        <v>19.25</v>
      </c>
      <c r="J27" s="520">
        <f>SUM(J21:J25)</f>
        <v>80.23</v>
      </c>
      <c r="K27" s="520">
        <f>SUM(K21:K25)</f>
        <v>562.1</v>
      </c>
      <c r="L27" s="496">
        <f>SUM(L21:L25)</f>
        <v>107.7</v>
      </c>
      <c r="M27" s="386"/>
      <c r="N27" s="18"/>
    </row>
    <row r="28" spans="1:15" s="104" customFormat="1" ht="22.5" x14ac:dyDescent="0.25">
      <c r="A28" s="525"/>
      <c r="B28" s="525"/>
      <c r="C28" s="525"/>
      <c r="D28" s="525"/>
      <c r="E28" s="525"/>
      <c r="F28" s="526"/>
      <c r="G28" s="526"/>
      <c r="H28" s="528"/>
      <c r="I28" s="530"/>
      <c r="J28" s="530"/>
      <c r="K28" s="530"/>
      <c r="L28" s="531"/>
      <c r="M28" s="386"/>
    </row>
    <row r="29" spans="1:15" s="104" customFormat="1" ht="22.5" x14ac:dyDescent="0.3">
      <c r="C29" s="515"/>
      <c r="D29" s="515"/>
      <c r="E29" s="515"/>
      <c r="F29" s="611" t="s">
        <v>128</v>
      </c>
      <c r="G29" s="611"/>
      <c r="H29" s="611"/>
      <c r="I29" s="515"/>
      <c r="J29" s="515"/>
    </row>
    <row r="30" spans="1:15" s="104" customFormat="1" ht="20.25" x14ac:dyDescent="0.25">
      <c r="A30" s="612" t="s">
        <v>235</v>
      </c>
      <c r="B30" s="612"/>
      <c r="C30" s="612"/>
      <c r="D30" s="612"/>
      <c r="E30" s="612"/>
      <c r="F30" s="612"/>
      <c r="G30" s="612"/>
      <c r="H30" s="612"/>
      <c r="I30" s="612"/>
      <c r="J30" s="612"/>
      <c r="K30" s="612"/>
      <c r="L30" s="612"/>
    </row>
    <row r="31" spans="1:15" ht="27" customHeight="1" x14ac:dyDescent="0.25">
      <c r="A31" s="607" t="s">
        <v>82</v>
      </c>
      <c r="B31" s="607"/>
      <c r="C31" s="607"/>
      <c r="D31" s="607"/>
      <c r="E31" s="607"/>
      <c r="F31" s="607" t="s">
        <v>143</v>
      </c>
      <c r="G31" s="607"/>
      <c r="H31" s="608" t="s">
        <v>144</v>
      </c>
      <c r="I31" s="609"/>
      <c r="J31" s="609"/>
      <c r="K31" s="610"/>
      <c r="L31" s="651" t="s">
        <v>86</v>
      </c>
      <c r="M31" s="509"/>
      <c r="N31" s="18"/>
      <c r="O31" s="18"/>
    </row>
    <row r="32" spans="1:15" ht="15" customHeight="1" x14ac:dyDescent="0.25">
      <c r="A32" s="607"/>
      <c r="B32" s="607"/>
      <c r="C32" s="607"/>
      <c r="D32" s="607"/>
      <c r="E32" s="607"/>
      <c r="F32" s="607"/>
      <c r="G32" s="607"/>
      <c r="H32" s="223" t="s">
        <v>145</v>
      </c>
      <c r="I32" s="131" t="s">
        <v>146</v>
      </c>
      <c r="J32" s="179" t="s">
        <v>147</v>
      </c>
      <c r="K32" s="179" t="s">
        <v>148</v>
      </c>
      <c r="L32" s="652"/>
      <c r="M32" s="509"/>
      <c r="N32" s="18"/>
      <c r="O32" s="18"/>
    </row>
    <row r="33" spans="1:15" s="73" customFormat="1" ht="21" customHeight="1" x14ac:dyDescent="0.3">
      <c r="A33" s="649" t="str">
        <f>Меню!A285</f>
        <v>Овощи консервированные  без уксуса(огурцы)</v>
      </c>
      <c r="B33" s="616"/>
      <c r="C33" s="616"/>
      <c r="D33" s="616"/>
      <c r="E33" s="617"/>
      <c r="F33" s="598">
        <f>Меню!D285</f>
        <v>60</v>
      </c>
      <c r="G33" s="623"/>
      <c r="H33" s="227">
        <v>0.5</v>
      </c>
      <c r="I33" s="227">
        <v>0.1</v>
      </c>
      <c r="J33" s="227">
        <v>1</v>
      </c>
      <c r="K33" s="227">
        <v>6.4</v>
      </c>
      <c r="L33" s="500">
        <v>23.34</v>
      </c>
      <c r="M33" s="510"/>
    </row>
    <row r="34" spans="1:15" ht="36.75" customHeight="1" x14ac:dyDescent="0.25">
      <c r="A34" s="602" t="str">
        <f>Меню!A287</f>
        <v>Котлета сытная (говядина, свинина) 
в соусе сметанном</v>
      </c>
      <c r="B34" s="600"/>
      <c r="C34" s="600"/>
      <c r="D34" s="600"/>
      <c r="E34" s="601"/>
      <c r="F34" s="645" t="str">
        <f>Меню!D287</f>
        <v>90/30</v>
      </c>
      <c r="G34" s="594"/>
      <c r="H34" s="227">
        <v>12.01</v>
      </c>
      <c r="I34" s="227">
        <v>14.05</v>
      </c>
      <c r="J34" s="227">
        <v>10.36</v>
      </c>
      <c r="K34" s="227">
        <v>152.78</v>
      </c>
      <c r="L34" s="500">
        <v>63.33</v>
      </c>
      <c r="M34" s="510"/>
      <c r="N34" s="18"/>
      <c r="O34" s="18"/>
    </row>
    <row r="35" spans="1:15" s="18" customFormat="1" ht="19.5" customHeight="1" x14ac:dyDescent="0.25">
      <c r="A35" s="604" t="str">
        <f>Меню!A296</f>
        <v>Гречка рассыпчатая</v>
      </c>
      <c r="B35" s="605"/>
      <c r="C35" s="605"/>
      <c r="D35" s="605"/>
      <c r="E35" s="606"/>
      <c r="F35" s="598">
        <f>Меню!D296</f>
        <v>150</v>
      </c>
      <c r="G35" s="599"/>
      <c r="H35" s="227">
        <v>4</v>
      </c>
      <c r="I35" s="227">
        <v>5.2</v>
      </c>
      <c r="J35" s="227">
        <v>28.62</v>
      </c>
      <c r="K35" s="227">
        <v>187.05</v>
      </c>
      <c r="L35" s="500">
        <v>6.5</v>
      </c>
      <c r="M35" s="512"/>
    </row>
    <row r="36" spans="1:15" s="18" customFormat="1" ht="19.5" customHeight="1" x14ac:dyDescent="0.25">
      <c r="A36" s="595" t="str">
        <f>Меню!A301</f>
        <v>Компот из яблок + Витамин С</v>
      </c>
      <c r="B36" s="596"/>
      <c r="C36" s="596"/>
      <c r="D36" s="596"/>
      <c r="E36" s="597"/>
      <c r="F36" s="598">
        <f>Меню!D301</f>
        <v>200</v>
      </c>
      <c r="G36" s="599"/>
      <c r="H36" s="413">
        <v>0.08</v>
      </c>
      <c r="I36" s="413">
        <v>0.08</v>
      </c>
      <c r="J36" s="413">
        <v>13.94</v>
      </c>
      <c r="K36" s="413">
        <v>67.28</v>
      </c>
      <c r="L36" s="500">
        <v>10.93</v>
      </c>
      <c r="M36" s="512"/>
    </row>
    <row r="37" spans="1:15" s="18" customFormat="1" ht="19.5" customHeight="1" x14ac:dyDescent="0.25">
      <c r="A37" s="595" t="str">
        <f>Меню!A307</f>
        <v>Хлеб "Свежий" пшеничный витамин.</v>
      </c>
      <c r="B37" s="596"/>
      <c r="C37" s="596"/>
      <c r="D37" s="596"/>
      <c r="E37" s="597"/>
      <c r="F37" s="598">
        <f>Меню!D307</f>
        <v>18</v>
      </c>
      <c r="G37" s="599"/>
      <c r="H37" s="227">
        <v>1.66</v>
      </c>
      <c r="I37" s="227">
        <v>0.26</v>
      </c>
      <c r="J37" s="227">
        <v>10.68</v>
      </c>
      <c r="K37" s="227">
        <v>50</v>
      </c>
      <c r="L37" s="500">
        <v>1.36</v>
      </c>
      <c r="M37" s="512"/>
    </row>
    <row r="38" spans="1:15" ht="19.5" customHeight="1" x14ac:dyDescent="0.25">
      <c r="A38" s="595" t="str">
        <f>Меню!A306</f>
        <v>Хлеб "Дарницкий" (нарезной)</v>
      </c>
      <c r="B38" s="596"/>
      <c r="C38" s="596"/>
      <c r="D38" s="596"/>
      <c r="E38" s="597"/>
      <c r="F38" s="598">
        <f>Меню!D306</f>
        <v>26</v>
      </c>
      <c r="G38" s="599"/>
      <c r="H38" s="227">
        <v>1</v>
      </c>
      <c r="I38" s="227">
        <v>1</v>
      </c>
      <c r="J38" s="227">
        <v>15</v>
      </c>
      <c r="K38" s="227">
        <v>120</v>
      </c>
      <c r="L38" s="228">
        <v>2.2400000000000002</v>
      </c>
      <c r="M38" s="511"/>
      <c r="N38" s="18"/>
      <c r="O38" s="18"/>
    </row>
    <row r="39" spans="1:15" ht="22.5" x14ac:dyDescent="0.3">
      <c r="A39" s="634" t="s">
        <v>149</v>
      </c>
      <c r="B39" s="635"/>
      <c r="C39" s="635"/>
      <c r="D39" s="635"/>
      <c r="E39" s="636"/>
      <c r="F39" s="637">
        <f>F33+F35+F36+F37+F38+120</f>
        <v>574</v>
      </c>
      <c r="G39" s="650"/>
      <c r="H39" s="519">
        <f>SUM(H33:H38)</f>
        <v>19.249999999999996</v>
      </c>
      <c r="I39" s="519">
        <f>SUM(I33:I38)</f>
        <v>20.69</v>
      </c>
      <c r="J39" s="519">
        <f>SUM(J33:J38)</f>
        <v>79.599999999999994</v>
      </c>
      <c r="K39" s="519">
        <f>SUM(K33:K38)</f>
        <v>583.51</v>
      </c>
      <c r="L39" s="518">
        <f>SUM(L33:L38)</f>
        <v>107.69999999999999</v>
      </c>
      <c r="M39" s="513"/>
      <c r="N39" s="386"/>
      <c r="O39" s="18"/>
    </row>
    <row r="40" spans="1:15" x14ac:dyDescent="0.25">
      <c r="A40" s="18"/>
      <c r="B40" s="18"/>
      <c r="C40" s="18"/>
      <c r="D40" s="18"/>
      <c r="E40" s="18"/>
      <c r="F40" s="18"/>
      <c r="G40" s="18"/>
      <c r="L40" s="18"/>
      <c r="M40" s="18"/>
      <c r="N40" s="18"/>
    </row>
    <row r="41" spans="1:15" ht="21" x14ac:dyDescent="0.35">
      <c r="A41" s="230" t="s">
        <v>150</v>
      </c>
      <c r="B41" s="231"/>
      <c r="C41" s="231"/>
      <c r="D41" s="231"/>
      <c r="E41" s="231"/>
      <c r="F41" s="18"/>
      <c r="G41" s="18"/>
      <c r="L41" s="18"/>
      <c r="M41" s="18"/>
      <c r="N41" s="18"/>
    </row>
    <row r="42" spans="1:15" ht="21" x14ac:dyDescent="0.35">
      <c r="A42" s="231"/>
      <c r="B42" s="231"/>
      <c r="C42" s="231"/>
      <c r="D42" s="231"/>
      <c r="E42" s="231"/>
      <c r="F42" s="18"/>
      <c r="G42" s="18"/>
      <c r="L42" s="18"/>
      <c r="M42" s="18"/>
      <c r="N42" s="18"/>
    </row>
    <row r="43" spans="1:15" ht="21" x14ac:dyDescent="0.35">
      <c r="A43" s="230" t="s">
        <v>151</v>
      </c>
      <c r="B43" s="231"/>
      <c r="C43" s="231"/>
      <c r="D43" s="231"/>
      <c r="E43" s="231"/>
      <c r="F43" s="18"/>
      <c r="G43" s="18"/>
      <c r="L43" s="18"/>
      <c r="M43" s="18"/>
      <c r="N43" s="18"/>
    </row>
    <row r="44" spans="1:15" x14ac:dyDescent="0.25">
      <c r="A44" s="18"/>
      <c r="B44" s="18"/>
      <c r="C44" s="18"/>
      <c r="D44" s="18"/>
      <c r="E44" s="18"/>
      <c r="F44" s="18"/>
      <c r="G44" s="18"/>
      <c r="L44" s="18"/>
      <c r="M44" s="18"/>
      <c r="N44" s="18"/>
    </row>
    <row r="45" spans="1:15" x14ac:dyDescent="0.25">
      <c r="A45" s="18"/>
      <c r="B45" s="18"/>
      <c r="C45" s="18"/>
      <c r="D45" s="18"/>
      <c r="E45" s="18"/>
      <c r="F45" s="18"/>
      <c r="G45" s="18"/>
      <c r="L45" s="18"/>
      <c r="M45" s="18"/>
      <c r="N45" s="18"/>
    </row>
  </sheetData>
  <mergeCells count="44">
    <mergeCell ref="A25:E25"/>
    <mergeCell ref="F25:G25"/>
    <mergeCell ref="A27:E27"/>
    <mergeCell ref="F27:G27"/>
    <mergeCell ref="A23:E23"/>
    <mergeCell ref="F23:G23"/>
    <mergeCell ref="A24:E24"/>
    <mergeCell ref="F24:G24"/>
    <mergeCell ref="A26:E26"/>
    <mergeCell ref="F26:G26"/>
    <mergeCell ref="A21:E21"/>
    <mergeCell ref="F21:G21"/>
    <mergeCell ref="A22:E22"/>
    <mergeCell ref="F22:G22"/>
    <mergeCell ref="H9:O9"/>
    <mergeCell ref="A19:E20"/>
    <mergeCell ref="F19:G20"/>
    <mergeCell ref="H19:K19"/>
    <mergeCell ref="L19:L20"/>
    <mergeCell ref="F17:H17"/>
    <mergeCell ref="A18:L18"/>
    <mergeCell ref="C14:J14"/>
    <mergeCell ref="B15:K15"/>
    <mergeCell ref="D12:I12"/>
    <mergeCell ref="F31:G32"/>
    <mergeCell ref="H31:K31"/>
    <mergeCell ref="F29:H29"/>
    <mergeCell ref="A30:L30"/>
    <mergeCell ref="L31:L32"/>
    <mergeCell ref="A31:E32"/>
    <mergeCell ref="A39:E39"/>
    <mergeCell ref="F39:G39"/>
    <mergeCell ref="A37:E37"/>
    <mergeCell ref="F37:G37"/>
    <mergeCell ref="A38:E38"/>
    <mergeCell ref="F38:G38"/>
    <mergeCell ref="A35:E35"/>
    <mergeCell ref="F35:G35"/>
    <mergeCell ref="A36:E36"/>
    <mergeCell ref="F36:G36"/>
    <mergeCell ref="A33:E33"/>
    <mergeCell ref="F33:G33"/>
    <mergeCell ref="A34:E34"/>
    <mergeCell ref="F34:G34"/>
  </mergeCells>
  <pageMargins left="0.7" right="0.7" top="0.75" bottom="0.75" header="0.3" footer="0.3"/>
  <pageSetup paperSize="9" scale="81" orientation="portrait" r:id="rId1"/>
  <colBreaks count="1" manualBreakCount="1">
    <brk id="12" max="1048575" man="1"/>
  </col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6"/>
  <sheetViews>
    <sheetView workbookViewId="0">
      <selection activeCell="A14" sqref="A14:XFD15"/>
    </sheetView>
  </sheetViews>
  <sheetFormatPr defaultRowHeight="15" x14ac:dyDescent="0.25"/>
  <cols>
    <col min="1" max="1" width="37.28515625" customWidth="1"/>
    <col min="10" max="10" width="9.28515625" style="104" customWidth="1"/>
    <col min="11" max="11" width="9.140625" style="104"/>
    <col min="12" max="12" width="8.28515625" style="104" customWidth="1"/>
    <col min="13" max="13" width="7.7109375" style="104" customWidth="1"/>
    <col min="14" max="15" width="8.140625" customWidth="1"/>
  </cols>
  <sheetData>
    <row r="1" spans="1:18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584" t="s">
        <v>133</v>
      </c>
      <c r="P2" s="584"/>
      <c r="Q2" s="584"/>
      <c r="R2" s="347"/>
    </row>
    <row r="3" spans="1:18" x14ac:dyDescent="0.25">
      <c r="A3" s="195" t="s">
        <v>134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585" t="s">
        <v>135</v>
      </c>
      <c r="P4" s="585"/>
      <c r="Q4" s="585"/>
      <c r="R4" s="348"/>
    </row>
    <row r="5" spans="1:18" ht="20.25" customHeight="1" x14ac:dyDescent="0.25">
      <c r="A5" s="442" t="s">
        <v>282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193"/>
      <c r="Q5" s="44"/>
      <c r="R5" s="44"/>
    </row>
    <row r="6" spans="1:18" ht="156" customHeight="1" x14ac:dyDescent="0.25">
      <c r="A6" s="197" t="s">
        <v>0</v>
      </c>
      <c r="B6" s="198" t="s">
        <v>152</v>
      </c>
      <c r="C6" s="467" t="str">
        <f>Меню!A312</f>
        <v>батон Столовый</v>
      </c>
      <c r="D6" s="467" t="str">
        <f>Меню!A315</f>
        <v>крупа пшено</v>
      </c>
      <c r="E6" s="467" t="str">
        <f>Меню!A317</f>
        <v>молоко питьевое 2,5%</v>
      </c>
      <c r="F6" s="467" t="str">
        <f>Меню!A318</f>
        <v>соль йодированная</v>
      </c>
      <c r="G6" s="467" t="str">
        <f>Меню!A319</f>
        <v>сахар песок</v>
      </c>
      <c r="H6" s="467" t="str">
        <f>Меню!A320</f>
        <v>масло сливочное 72.5%</v>
      </c>
      <c r="I6" s="467" t="str">
        <f>Меню!A322</f>
        <v>творог 9%</v>
      </c>
      <c r="J6" s="467" t="str">
        <f>Меню!A323</f>
        <v>крупа манная</v>
      </c>
      <c r="K6" s="467" t="str">
        <f>Меню!A329</f>
        <v>масло растительное</v>
      </c>
      <c r="L6" s="467" t="str">
        <f>Меню!A330</f>
        <v>молоко сгущенное</v>
      </c>
      <c r="M6" s="467" t="str">
        <f>Меню!A326</f>
        <v>сухари панировочные</v>
      </c>
      <c r="N6" s="467" t="str">
        <f>Меню!A325</f>
        <v>яйцо куриное</v>
      </c>
      <c r="O6" s="467" t="str">
        <f>Меню!A324</f>
        <v>сметана 15%</v>
      </c>
      <c r="P6" s="467" t="str">
        <f>Меню!A332</f>
        <v>чай черный</v>
      </c>
      <c r="Q6" s="467" t="str">
        <f>Меню!A333</f>
        <v>лимон</v>
      </c>
      <c r="R6" s="468" t="str">
        <f>Меню!A336</f>
        <v>Хлеб "Дарницкий" (нарезной)</v>
      </c>
    </row>
    <row r="7" spans="1:18" ht="23.25" customHeight="1" x14ac:dyDescent="0.25">
      <c r="A7" s="304" t="str">
        <f>Меню!A311</f>
        <v xml:space="preserve">Бутерброд с маслом </v>
      </c>
      <c r="B7" s="298" t="str">
        <f>Меню!D311</f>
        <v>20/10</v>
      </c>
      <c r="C7" s="340">
        <f>Меню!B312</f>
        <v>20</v>
      </c>
      <c r="D7" s="340"/>
      <c r="E7" s="340"/>
      <c r="F7" s="340"/>
      <c r="G7" s="340"/>
      <c r="H7" s="340">
        <f>Меню!B313</f>
        <v>10</v>
      </c>
      <c r="I7" s="340"/>
      <c r="J7" s="340"/>
      <c r="K7" s="340"/>
      <c r="L7" s="340"/>
      <c r="M7" s="340"/>
      <c r="N7" s="340"/>
      <c r="O7" s="340"/>
      <c r="P7" s="340"/>
      <c r="Q7" s="340"/>
      <c r="R7" s="340"/>
    </row>
    <row r="8" spans="1:18" ht="23.25" customHeight="1" x14ac:dyDescent="0.25">
      <c r="A8" s="341" t="str">
        <f>Меню!A314</f>
        <v>Каша пшенная с маслом</v>
      </c>
      <c r="B8" s="298" t="str">
        <f>Меню!D314</f>
        <v>200</v>
      </c>
      <c r="C8" s="340"/>
      <c r="D8" s="340">
        <f>Меню!B315</f>
        <v>30</v>
      </c>
      <c r="E8" s="340">
        <f>Меню!B317</f>
        <v>90</v>
      </c>
      <c r="F8" s="340">
        <f>Меню!B318</f>
        <v>1</v>
      </c>
      <c r="G8" s="340">
        <f>Меню!B319</f>
        <v>3</v>
      </c>
      <c r="H8" s="340">
        <f>Меню!B320</f>
        <v>2</v>
      </c>
      <c r="I8" s="340"/>
      <c r="J8" s="340"/>
      <c r="K8" s="340"/>
      <c r="L8" s="340"/>
      <c r="M8" s="340"/>
      <c r="N8" s="340"/>
      <c r="O8" s="340"/>
      <c r="P8" s="340"/>
      <c r="Q8" s="340"/>
      <c r="R8" s="340"/>
    </row>
    <row r="9" spans="1:18" ht="33.75" customHeight="1" x14ac:dyDescent="0.25">
      <c r="A9" s="473" t="str">
        <f>Меню!A321</f>
        <v xml:space="preserve">Запеканка творожная со сгущенным молоком </v>
      </c>
      <c r="B9" s="280" t="str">
        <f>Меню!D321</f>
        <v>90/20</v>
      </c>
      <c r="C9" s="342"/>
      <c r="D9" s="342"/>
      <c r="E9" s="342"/>
      <c r="F9" s="342"/>
      <c r="G9" s="342">
        <f>Меню!B327</f>
        <v>15</v>
      </c>
      <c r="H9" s="342"/>
      <c r="I9" s="342">
        <f>Меню!B322</f>
        <v>95.88</v>
      </c>
      <c r="J9" s="342">
        <f>Меню!B323</f>
        <v>11</v>
      </c>
      <c r="K9" s="342">
        <f>Меню!B329</f>
        <v>1</v>
      </c>
      <c r="L9" s="342">
        <f>Меню!B330</f>
        <v>20</v>
      </c>
      <c r="M9" s="342">
        <f>Меню!B326</f>
        <v>2</v>
      </c>
      <c r="N9" s="342">
        <f>Меню!B325</f>
        <v>3</v>
      </c>
      <c r="O9" s="342">
        <f>Меню!B324</f>
        <v>2</v>
      </c>
      <c r="P9" s="342"/>
      <c r="Q9" s="342"/>
      <c r="R9" s="340"/>
    </row>
    <row r="10" spans="1:18" ht="23.25" customHeight="1" x14ac:dyDescent="0.25">
      <c r="A10" s="264" t="str">
        <f>Меню!A331</f>
        <v>Чай с  лимоном</v>
      </c>
      <c r="B10" s="237">
        <f>Меню!D331</f>
        <v>200</v>
      </c>
      <c r="C10" s="266"/>
      <c r="D10" s="284"/>
      <c r="E10" s="284"/>
      <c r="F10" s="284"/>
      <c r="G10" s="284">
        <f>Меню!B334</f>
        <v>6</v>
      </c>
      <c r="H10" s="284"/>
      <c r="I10" s="284"/>
      <c r="J10" s="284"/>
      <c r="K10" s="284"/>
      <c r="L10" s="284"/>
      <c r="M10" s="284"/>
      <c r="N10" s="284"/>
      <c r="O10" s="284"/>
      <c r="P10" s="284">
        <f>Меню!B332</f>
        <v>0.5</v>
      </c>
      <c r="Q10" s="284">
        <f>Меню!B333</f>
        <v>3.42</v>
      </c>
      <c r="R10" s="285"/>
    </row>
    <row r="11" spans="1:18" ht="23.25" customHeight="1" x14ac:dyDescent="0.25">
      <c r="A11" s="297" t="str">
        <f>Меню!A336</f>
        <v>Хлеб "Дарницкий" (нарезной)</v>
      </c>
      <c r="B11" s="237">
        <f>Меню!D336</f>
        <v>26</v>
      </c>
      <c r="C11" s="343"/>
      <c r="D11" s="285"/>
      <c r="E11" s="285"/>
      <c r="F11" s="285"/>
      <c r="G11" s="285"/>
      <c r="H11" s="285"/>
      <c r="I11" s="285"/>
      <c r="J11" s="285"/>
      <c r="K11" s="285"/>
      <c r="L11" s="285"/>
      <c r="M11" s="285"/>
      <c r="N11" s="284"/>
      <c r="O11" s="284"/>
      <c r="P11" s="285"/>
      <c r="Q11" s="285"/>
      <c r="R11" s="285">
        <f>Меню!D336</f>
        <v>26</v>
      </c>
    </row>
    <row r="12" spans="1:18" ht="23.25" customHeight="1" x14ac:dyDescent="0.25">
      <c r="A12" s="297"/>
      <c r="B12" s="237"/>
      <c r="C12" s="343"/>
      <c r="D12" s="285"/>
      <c r="E12" s="285"/>
      <c r="F12" s="285"/>
      <c r="G12" s="285"/>
      <c r="H12" s="285"/>
      <c r="I12" s="285"/>
      <c r="J12" s="285"/>
      <c r="K12" s="285"/>
      <c r="L12" s="285"/>
      <c r="M12" s="285"/>
      <c r="N12" s="284"/>
      <c r="O12" s="284"/>
      <c r="P12" s="285"/>
      <c r="Q12" s="285"/>
      <c r="R12" s="285"/>
    </row>
    <row r="13" spans="1:18" x14ac:dyDescent="0.25">
      <c r="A13" s="214" t="s">
        <v>136</v>
      </c>
      <c r="B13" s="345"/>
      <c r="C13" s="323">
        <f>ROUND(C7+C8+C9+C10+C11+C12,2)</f>
        <v>20</v>
      </c>
      <c r="D13" s="323">
        <f t="shared" ref="D13:R13" si="0">ROUND(D7+D8+D9+D10+D11+D12,2)</f>
        <v>30</v>
      </c>
      <c r="E13" s="323">
        <f t="shared" si="0"/>
        <v>90</v>
      </c>
      <c r="F13" s="323">
        <f t="shared" si="0"/>
        <v>1</v>
      </c>
      <c r="G13" s="323">
        <f t="shared" si="0"/>
        <v>24</v>
      </c>
      <c r="H13" s="323">
        <f t="shared" si="0"/>
        <v>12</v>
      </c>
      <c r="I13" s="323">
        <f t="shared" si="0"/>
        <v>95.88</v>
      </c>
      <c r="J13" s="323">
        <f t="shared" si="0"/>
        <v>11</v>
      </c>
      <c r="K13" s="323">
        <f t="shared" si="0"/>
        <v>1</v>
      </c>
      <c r="L13" s="323">
        <f t="shared" si="0"/>
        <v>20</v>
      </c>
      <c r="M13" s="323">
        <f t="shared" si="0"/>
        <v>2</v>
      </c>
      <c r="N13" s="323">
        <f t="shared" si="0"/>
        <v>3</v>
      </c>
      <c r="O13" s="323">
        <f t="shared" si="0"/>
        <v>2</v>
      </c>
      <c r="P13" s="323">
        <f t="shared" si="0"/>
        <v>0.5</v>
      </c>
      <c r="Q13" s="323">
        <f t="shared" si="0"/>
        <v>3.42</v>
      </c>
      <c r="R13" s="323">
        <f t="shared" si="0"/>
        <v>26</v>
      </c>
    </row>
    <row r="14" spans="1:18" x14ac:dyDescent="0.25">
      <c r="A14" s="214" t="s">
        <v>12</v>
      </c>
      <c r="B14" s="14">
        <v>0</v>
      </c>
      <c r="C14" s="21">
        <f>B14</f>
        <v>0</v>
      </c>
      <c r="D14" s="21">
        <f t="shared" ref="D14:R14" si="1">C14</f>
        <v>0</v>
      </c>
      <c r="E14" s="21">
        <f t="shared" si="1"/>
        <v>0</v>
      </c>
      <c r="F14" s="21">
        <f t="shared" si="1"/>
        <v>0</v>
      </c>
      <c r="G14" s="21">
        <f t="shared" si="1"/>
        <v>0</v>
      </c>
      <c r="H14" s="21">
        <f t="shared" si="1"/>
        <v>0</v>
      </c>
      <c r="I14" s="21">
        <f t="shared" si="1"/>
        <v>0</v>
      </c>
      <c r="J14" s="21">
        <f t="shared" si="1"/>
        <v>0</v>
      </c>
      <c r="K14" s="21">
        <f t="shared" si="1"/>
        <v>0</v>
      </c>
      <c r="L14" s="21">
        <f t="shared" si="1"/>
        <v>0</v>
      </c>
      <c r="M14" s="21">
        <f t="shared" si="1"/>
        <v>0</v>
      </c>
      <c r="N14" s="21">
        <f t="shared" si="1"/>
        <v>0</v>
      </c>
      <c r="O14" s="21">
        <f t="shared" si="1"/>
        <v>0</v>
      </c>
      <c r="P14" s="21">
        <f t="shared" si="1"/>
        <v>0</v>
      </c>
      <c r="Q14" s="21">
        <f t="shared" si="1"/>
        <v>0</v>
      </c>
      <c r="R14" s="21">
        <f t="shared" si="1"/>
        <v>0</v>
      </c>
    </row>
    <row r="15" spans="1:18" x14ac:dyDescent="0.25">
      <c r="A15" s="214" t="s">
        <v>137</v>
      </c>
      <c r="B15" s="345"/>
      <c r="C15" s="219">
        <f t="shared" ref="C15:K15" si="2">C14*C13/1000</f>
        <v>0</v>
      </c>
      <c r="D15" s="219">
        <f t="shared" si="2"/>
        <v>0</v>
      </c>
      <c r="E15" s="219">
        <f t="shared" si="2"/>
        <v>0</v>
      </c>
      <c r="F15" s="219">
        <f t="shared" si="2"/>
        <v>0</v>
      </c>
      <c r="G15" s="219">
        <f t="shared" si="2"/>
        <v>0</v>
      </c>
      <c r="H15" s="219">
        <f t="shared" si="2"/>
        <v>0</v>
      </c>
      <c r="I15" s="219">
        <f t="shared" si="2"/>
        <v>0</v>
      </c>
      <c r="J15" s="219">
        <f t="shared" si="2"/>
        <v>0</v>
      </c>
      <c r="K15" s="219">
        <f t="shared" si="2"/>
        <v>0</v>
      </c>
      <c r="L15" s="219">
        <f>L14*L13/40</f>
        <v>0</v>
      </c>
      <c r="M15" s="219">
        <f t="shared" ref="M15:R15" si="3">M14*M13/1000</f>
        <v>0</v>
      </c>
      <c r="N15" s="219">
        <f t="shared" si="3"/>
        <v>0</v>
      </c>
      <c r="O15" s="219">
        <f t="shared" si="3"/>
        <v>0</v>
      </c>
      <c r="P15" s="219">
        <f t="shared" si="3"/>
        <v>0</v>
      </c>
      <c r="Q15" s="219">
        <f t="shared" si="3"/>
        <v>0</v>
      </c>
      <c r="R15" s="219">
        <f t="shared" si="3"/>
        <v>0</v>
      </c>
    </row>
    <row r="16" spans="1:18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</sheetData>
  <mergeCells count="2">
    <mergeCell ref="O2:Q2"/>
    <mergeCell ref="O4:Q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E91"/>
  <sheetViews>
    <sheetView topLeftCell="B1" zoomScale="80" zoomScaleNormal="80" workbookViewId="0">
      <selection activeCell="V5" sqref="V5:V6"/>
    </sheetView>
  </sheetViews>
  <sheetFormatPr defaultRowHeight="15" x14ac:dyDescent="0.25"/>
  <cols>
    <col min="1" max="1" width="49" customWidth="1"/>
    <col min="2" max="2" width="7.85546875" customWidth="1"/>
    <col min="3" max="3" width="7.140625" customWidth="1"/>
    <col min="4" max="5" width="7.28515625" customWidth="1"/>
    <col min="6" max="6" width="7.85546875" customWidth="1"/>
    <col min="7" max="7" width="7.7109375" customWidth="1"/>
    <col min="8" max="8" width="7.42578125" customWidth="1"/>
    <col min="9" max="9" width="7.5703125" customWidth="1"/>
    <col min="10" max="11" width="7.7109375" customWidth="1"/>
    <col min="12" max="21" width="7.7109375" style="104" customWidth="1"/>
    <col min="22" max="22" width="9" customWidth="1"/>
    <col min="23" max="23" width="9.140625" customWidth="1"/>
  </cols>
  <sheetData>
    <row r="1" spans="1:31" ht="18.75" x14ac:dyDescent="0.3">
      <c r="A1" s="571" t="s">
        <v>214</v>
      </c>
      <c r="B1" s="571"/>
      <c r="C1" s="571"/>
      <c r="D1" s="571"/>
      <c r="E1" s="571"/>
      <c r="F1" s="571"/>
      <c r="G1" s="571"/>
      <c r="H1" s="571"/>
      <c r="I1" s="571"/>
      <c r="J1" s="571"/>
      <c r="K1" s="571"/>
      <c r="L1" s="571"/>
      <c r="M1" s="571"/>
      <c r="N1" s="571"/>
      <c r="O1" s="571"/>
      <c r="P1" s="571"/>
      <c r="Q1" s="571"/>
      <c r="R1" s="571"/>
      <c r="S1" s="571"/>
      <c r="T1" s="571"/>
      <c r="U1" s="571"/>
      <c r="V1" s="571"/>
      <c r="W1" s="571"/>
      <c r="X1" s="571"/>
    </row>
    <row r="2" spans="1:31" ht="40.5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157</v>
      </c>
      <c r="M2" s="1" t="s">
        <v>194</v>
      </c>
      <c r="N2" s="1" t="s">
        <v>161</v>
      </c>
      <c r="O2" s="1" t="s">
        <v>163</v>
      </c>
      <c r="P2" s="1" t="s">
        <v>166</v>
      </c>
      <c r="Q2" s="1" t="s">
        <v>169</v>
      </c>
      <c r="R2" s="1" t="s">
        <v>171</v>
      </c>
      <c r="S2" s="1" t="s">
        <v>172</v>
      </c>
      <c r="T2" s="1" t="s">
        <v>173</v>
      </c>
      <c r="U2" s="1" t="s">
        <v>181</v>
      </c>
      <c r="V2" s="2" t="s">
        <v>11</v>
      </c>
      <c r="W2" s="2" t="s">
        <v>12</v>
      </c>
      <c r="X2" s="2" t="s">
        <v>13</v>
      </c>
    </row>
    <row r="3" spans="1:31" x14ac:dyDescent="0.25">
      <c r="A3" s="3" t="s">
        <v>211</v>
      </c>
      <c r="B3" s="4"/>
      <c r="C3" s="5"/>
      <c r="D3" s="6"/>
      <c r="E3" s="7"/>
      <c r="F3" s="8"/>
      <c r="G3" s="9"/>
      <c r="H3" s="6"/>
      <c r="I3" s="10"/>
      <c r="J3" s="11"/>
      <c r="K3" s="12"/>
      <c r="L3" s="370"/>
      <c r="M3" s="12"/>
      <c r="N3" s="373">
        <f>'13 день'!K13</f>
        <v>163.9</v>
      </c>
      <c r="O3" s="12"/>
      <c r="P3" s="374"/>
      <c r="Q3" s="12"/>
      <c r="R3" s="376"/>
      <c r="S3" s="12"/>
      <c r="T3" s="378"/>
      <c r="U3" s="12"/>
      <c r="V3" s="13">
        <f>B3+C3+D3+E3+G3+H3+I3+J3+K3+L3+M3+N3+O3+P3+Q3+R3+S3+T3+U3+O3+B3</f>
        <v>163.9</v>
      </c>
      <c r="W3" s="14">
        <v>0</v>
      </c>
      <c r="X3" s="15">
        <f t="shared" ref="X3:X18" si="0">W3*V3/1000</f>
        <v>0</v>
      </c>
      <c r="Y3" s="16" t="s">
        <v>14</v>
      </c>
      <c r="Z3" s="16"/>
      <c r="AA3" s="16"/>
      <c r="AB3" s="16"/>
      <c r="AC3" s="16"/>
      <c r="AD3" s="17"/>
      <c r="AE3" s="17"/>
    </row>
    <row r="4" spans="1:31" s="18" customFormat="1" x14ac:dyDescent="0.25">
      <c r="A4" s="3" t="s">
        <v>15</v>
      </c>
      <c r="B4" s="4"/>
      <c r="C4" s="5"/>
      <c r="D4" s="6"/>
      <c r="E4" s="7"/>
      <c r="F4" s="11"/>
      <c r="G4" s="19"/>
      <c r="H4" s="20"/>
      <c r="I4" s="10"/>
      <c r="J4" s="11"/>
      <c r="K4" s="5"/>
      <c r="L4" s="371"/>
      <c r="M4" s="5"/>
      <c r="N4" s="373"/>
      <c r="O4" s="12"/>
      <c r="P4" s="375"/>
      <c r="Q4" s="5"/>
      <c r="R4" s="377"/>
      <c r="S4" s="5"/>
      <c r="T4" s="378"/>
      <c r="U4" s="12"/>
      <c r="V4" s="13">
        <f>B4+C4+D4+E4+G4+H4+I4+J4+K4+L4+M4+N4+O6+P4+Q4+R4+S4+T4+U4+O6+B4</f>
        <v>129.35999999999999</v>
      </c>
      <c r="W4" s="21">
        <f t="shared" ref="W4:W89" si="1">W3</f>
        <v>0</v>
      </c>
      <c r="X4" s="15">
        <f t="shared" si="0"/>
        <v>0</v>
      </c>
      <c r="Y4" s="17"/>
      <c r="Z4" s="17"/>
      <c r="AA4" s="17"/>
      <c r="AB4" s="17"/>
      <c r="AC4" s="17"/>
      <c r="AD4" s="17"/>
      <c r="AE4" s="17"/>
    </row>
    <row r="5" spans="1:31" s="18" customFormat="1" x14ac:dyDescent="0.25">
      <c r="A5" s="3" t="s">
        <v>16</v>
      </c>
      <c r="B5" s="4"/>
      <c r="C5" s="5"/>
      <c r="D5" s="6"/>
      <c r="E5" s="7"/>
      <c r="F5" s="11"/>
      <c r="G5" s="19">
        <f>'6 день'!I13</f>
        <v>59.160000000000004</v>
      </c>
      <c r="H5" s="6"/>
      <c r="I5" s="24"/>
      <c r="J5" s="11"/>
      <c r="K5" s="5"/>
      <c r="L5" s="371"/>
      <c r="M5" s="5"/>
      <c r="N5" s="373"/>
      <c r="O5" s="5"/>
      <c r="P5" s="375"/>
      <c r="Q5" s="5"/>
      <c r="R5" s="377"/>
      <c r="S5" s="5"/>
      <c r="T5" s="378"/>
      <c r="U5" s="5"/>
      <c r="V5" s="13">
        <f t="shared" ref="V5:V50" si="2">B5+C5+D5+E5+G5+H5+I5+J5+K5+L5+M5+N5+O5+P5+Q5+R5+S5+T5+U5+O5+B5</f>
        <v>59.160000000000004</v>
      </c>
      <c r="W5" s="21">
        <f t="shared" si="1"/>
        <v>0</v>
      </c>
      <c r="X5" s="15">
        <f t="shared" si="0"/>
        <v>0</v>
      </c>
      <c r="Y5" s="16" t="s">
        <v>17</v>
      </c>
      <c r="Z5" s="16"/>
      <c r="AA5" s="16"/>
      <c r="AB5" s="16"/>
      <c r="AC5" s="16"/>
      <c r="AD5" s="16"/>
      <c r="AE5" s="16"/>
    </row>
    <row r="6" spans="1:31" s="18" customFormat="1" x14ac:dyDescent="0.25">
      <c r="A6" s="22" t="s">
        <v>18</v>
      </c>
      <c r="B6" s="15"/>
      <c r="C6" s="15"/>
      <c r="D6" s="23"/>
      <c r="E6" s="15">
        <f>'4 день'!G14</f>
        <v>91.194999999999993</v>
      </c>
      <c r="F6" s="23"/>
      <c r="G6" s="15"/>
      <c r="H6" s="15"/>
      <c r="I6" s="15"/>
      <c r="J6" s="23"/>
      <c r="K6" s="15"/>
      <c r="L6" s="15"/>
      <c r="M6" s="15"/>
      <c r="N6" s="15"/>
      <c r="O6" s="5">
        <f>'14 день'!I13</f>
        <v>64.679999999999993</v>
      </c>
      <c r="P6" s="15"/>
      <c r="Q6" s="15"/>
      <c r="R6" s="15"/>
      <c r="S6" s="15"/>
      <c r="T6" s="15"/>
      <c r="U6" s="15"/>
      <c r="V6" s="13">
        <f t="shared" si="2"/>
        <v>220.55500000000001</v>
      </c>
      <c r="W6" s="23">
        <f t="shared" si="1"/>
        <v>0</v>
      </c>
      <c r="X6" s="15">
        <f t="shared" si="0"/>
        <v>0</v>
      </c>
      <c r="Y6" s="17"/>
      <c r="Z6" s="17"/>
      <c r="AA6" s="17"/>
      <c r="AB6" s="17"/>
      <c r="AC6" s="17"/>
      <c r="AD6" s="17"/>
      <c r="AE6" s="17"/>
    </row>
    <row r="7" spans="1:31" s="18" customFormat="1" x14ac:dyDescent="0.25">
      <c r="A7" s="3" t="s">
        <v>125</v>
      </c>
      <c r="B7" s="4"/>
      <c r="C7" s="5"/>
      <c r="D7" s="20"/>
      <c r="E7" s="7"/>
      <c r="F7" s="11"/>
      <c r="G7" s="9"/>
      <c r="H7" s="20"/>
      <c r="I7" s="24"/>
      <c r="J7" s="8"/>
      <c r="K7" s="12"/>
      <c r="L7" s="370"/>
      <c r="M7" s="12"/>
      <c r="N7" s="372"/>
      <c r="O7" s="12"/>
      <c r="P7" s="374"/>
      <c r="Q7" s="12"/>
      <c r="R7" s="376"/>
      <c r="S7" s="12"/>
      <c r="T7" s="379"/>
      <c r="U7" s="12"/>
      <c r="V7" s="13">
        <f t="shared" si="2"/>
        <v>0</v>
      </c>
      <c r="W7" s="21">
        <f t="shared" si="1"/>
        <v>0</v>
      </c>
      <c r="X7" s="15">
        <f t="shared" si="0"/>
        <v>0</v>
      </c>
      <c r="Y7" s="16" t="s">
        <v>19</v>
      </c>
      <c r="Z7" s="16"/>
      <c r="AA7" s="16"/>
      <c r="AB7" s="16"/>
      <c r="AC7" s="16"/>
      <c r="AD7" s="16"/>
      <c r="AE7" s="16"/>
    </row>
    <row r="8" spans="1:31" s="104" customFormat="1" x14ac:dyDescent="0.25">
      <c r="A8" s="3" t="s">
        <v>205</v>
      </c>
      <c r="B8" s="4"/>
      <c r="C8" s="5"/>
      <c r="D8" s="20">
        <f>'3 день'!E11</f>
        <v>32.625</v>
      </c>
      <c r="E8" s="7"/>
      <c r="F8" s="11"/>
      <c r="G8" s="9"/>
      <c r="H8" s="20"/>
      <c r="I8" s="24"/>
      <c r="J8" s="8"/>
      <c r="K8" s="12"/>
      <c r="L8" s="370"/>
      <c r="M8" s="5">
        <f>'12 день'!F13</f>
        <v>27.1875</v>
      </c>
      <c r="N8" s="372"/>
      <c r="O8" s="12"/>
      <c r="P8" s="374"/>
      <c r="Q8" s="5">
        <f>'16 день'!J13</f>
        <v>38.0625</v>
      </c>
      <c r="R8" s="376"/>
      <c r="S8" s="12"/>
      <c r="T8" s="378">
        <f>'19 день'!F14</f>
        <v>27.1875</v>
      </c>
      <c r="U8" s="12"/>
      <c r="V8" s="13">
        <f t="shared" si="2"/>
        <v>125.0625</v>
      </c>
      <c r="W8" s="21">
        <f t="shared" si="1"/>
        <v>0</v>
      </c>
      <c r="X8" s="15">
        <f t="shared" si="0"/>
        <v>0</v>
      </c>
      <c r="Y8" s="16"/>
      <c r="Z8" s="16"/>
      <c r="AA8" s="16"/>
      <c r="AB8" s="16"/>
      <c r="AC8" s="16"/>
      <c r="AD8" s="16"/>
      <c r="AE8" s="16"/>
    </row>
    <row r="9" spans="1:31" s="18" customFormat="1" x14ac:dyDescent="0.25">
      <c r="A9" s="3" t="s">
        <v>20</v>
      </c>
      <c r="B9" s="4"/>
      <c r="C9" s="5"/>
      <c r="D9" s="6"/>
      <c r="E9" s="25"/>
      <c r="F9" s="11"/>
      <c r="G9" s="9"/>
      <c r="H9" s="20">
        <f>'7 день'!C14</f>
        <v>75.600000000000009</v>
      </c>
      <c r="I9" s="24"/>
      <c r="J9" s="11"/>
      <c r="K9" s="12"/>
      <c r="L9" s="370"/>
      <c r="M9" s="12"/>
      <c r="N9" s="372"/>
      <c r="O9" s="12"/>
      <c r="P9" s="374"/>
      <c r="Q9" s="12"/>
      <c r="R9" s="377">
        <f>'17 день'!J13</f>
        <v>73.080000000000013</v>
      </c>
      <c r="S9" s="12"/>
      <c r="T9" s="379"/>
      <c r="U9" s="5">
        <f>'20день'!H13</f>
        <v>84</v>
      </c>
      <c r="V9" s="13">
        <f>B9+C9+D8+E9+G9+H9+I9+J9+K9+L9+M9+N9+O9+P9+Q9+R9+S9+T9+U9+O9+B9</f>
        <v>265.30500000000001</v>
      </c>
      <c r="W9" s="21">
        <f>W7</f>
        <v>0</v>
      </c>
      <c r="X9" s="15">
        <f t="shared" si="0"/>
        <v>0</v>
      </c>
      <c r="Y9" s="17"/>
      <c r="Z9" s="17"/>
      <c r="AA9" s="17"/>
      <c r="AB9" s="17"/>
      <c r="AC9" s="17"/>
      <c r="AD9" s="17"/>
      <c r="AE9" s="17"/>
    </row>
    <row r="10" spans="1:31" s="104" customFormat="1" x14ac:dyDescent="0.25">
      <c r="A10" s="3" t="str">
        <f>Меню!A55</f>
        <v>котлета сытная п/ф (100 гр)</v>
      </c>
      <c r="B10" s="4"/>
      <c r="C10" s="5">
        <f>'2 день'!I13</f>
        <v>1</v>
      </c>
      <c r="D10" s="6"/>
      <c r="E10" s="25"/>
      <c r="F10" s="11"/>
      <c r="G10" s="9"/>
      <c r="H10" s="20"/>
      <c r="I10" s="24"/>
      <c r="J10" s="11"/>
      <c r="K10" s="5">
        <f>'10 день'!J13</f>
        <v>1</v>
      </c>
      <c r="L10" s="370"/>
      <c r="M10" s="12"/>
      <c r="N10" s="372"/>
      <c r="O10" s="12"/>
      <c r="P10" s="374"/>
      <c r="Q10" s="12"/>
      <c r="R10" s="376"/>
      <c r="S10" s="12"/>
      <c r="T10" s="379"/>
      <c r="U10" s="5"/>
      <c r="V10" s="13">
        <f t="shared" si="2"/>
        <v>2</v>
      </c>
      <c r="W10" s="21">
        <f>W8</f>
        <v>0</v>
      </c>
      <c r="X10" s="15">
        <f t="shared" ref="X10" si="3">W10*V10/1000</f>
        <v>0</v>
      </c>
      <c r="Y10" s="17"/>
      <c r="Z10" s="17"/>
      <c r="AA10" s="17"/>
      <c r="AB10" s="17"/>
      <c r="AC10" s="17"/>
      <c r="AD10" s="17"/>
      <c r="AE10" s="17"/>
    </row>
    <row r="11" spans="1:31" s="104" customFormat="1" x14ac:dyDescent="0.25">
      <c r="A11" s="3" t="s">
        <v>239</v>
      </c>
      <c r="B11" s="4"/>
      <c r="C11" s="5"/>
      <c r="D11" s="6"/>
      <c r="E11" s="25"/>
      <c r="F11" s="11"/>
      <c r="G11" s="9"/>
      <c r="H11" s="20"/>
      <c r="I11" s="24">
        <f>'8 день'!E15</f>
        <v>1</v>
      </c>
      <c r="J11" s="11"/>
      <c r="K11" s="12"/>
      <c r="L11" s="370"/>
      <c r="M11" s="12"/>
      <c r="N11" s="372"/>
      <c r="O11" s="12"/>
      <c r="P11" s="374"/>
      <c r="Q11" s="12"/>
      <c r="R11" s="376"/>
      <c r="S11" s="5">
        <f>Меню!B523</f>
        <v>1</v>
      </c>
      <c r="T11" s="379"/>
      <c r="U11" s="5"/>
      <c r="V11" s="13">
        <f t="shared" si="2"/>
        <v>2</v>
      </c>
      <c r="W11" s="21">
        <f>W9</f>
        <v>0</v>
      </c>
      <c r="X11" s="15">
        <f t="shared" ref="X11" si="4">W11*V11/1000</f>
        <v>0</v>
      </c>
      <c r="Y11" s="17"/>
      <c r="Z11" s="17"/>
      <c r="AA11" s="17"/>
      <c r="AB11" s="17"/>
      <c r="AC11" s="17"/>
      <c r="AD11" s="17"/>
      <c r="AE11" s="17"/>
    </row>
    <row r="12" spans="1:31" x14ac:dyDescent="0.25">
      <c r="A12" s="3" t="s">
        <v>258</v>
      </c>
      <c r="B12" s="26"/>
      <c r="C12" s="12"/>
      <c r="D12" s="6"/>
      <c r="E12" s="25"/>
      <c r="F12" s="11"/>
      <c r="G12" s="9"/>
      <c r="H12" s="6"/>
      <c r="I12" s="10"/>
      <c r="J12" s="8">
        <f>'9 день'!F14</f>
        <v>114.4</v>
      </c>
      <c r="K12" s="12"/>
      <c r="L12" s="370"/>
      <c r="M12" s="12"/>
      <c r="N12" s="372"/>
      <c r="O12" s="12"/>
      <c r="P12" s="375">
        <f>'15 день'!G13</f>
        <v>96.544000000000011</v>
      </c>
      <c r="Q12" s="12"/>
      <c r="R12" s="376"/>
      <c r="S12" s="12"/>
      <c r="T12" s="379"/>
      <c r="U12" s="12"/>
      <c r="V12" s="13">
        <f>B12+C12+D12+E12+G12+H12+I12+J12+K12+L12+M12+N12+O12+P12+Q12+R12+S12+T12+U12+O12+B12</f>
        <v>210.94400000000002</v>
      </c>
      <c r="W12" s="21">
        <f>W9</f>
        <v>0</v>
      </c>
      <c r="X12" s="15">
        <f t="shared" si="0"/>
        <v>0</v>
      </c>
    </row>
    <row r="13" spans="1:31" x14ac:dyDescent="0.25">
      <c r="A13" s="3" t="s">
        <v>325</v>
      </c>
      <c r="B13" s="26"/>
      <c r="C13" s="12"/>
      <c r="D13" s="6"/>
      <c r="E13" s="25"/>
      <c r="F13" s="11"/>
      <c r="G13" s="9"/>
      <c r="H13" s="6"/>
      <c r="I13" s="24"/>
      <c r="J13" s="556"/>
      <c r="K13" s="12"/>
      <c r="L13" s="370"/>
      <c r="M13" s="12"/>
      <c r="N13" s="372"/>
      <c r="O13" s="12"/>
      <c r="P13" s="375"/>
      <c r="Q13" s="12"/>
      <c r="R13" s="376"/>
      <c r="S13" s="12"/>
      <c r="T13" s="379"/>
      <c r="U13" s="12"/>
      <c r="V13" s="13">
        <f>B13+C13+D13+E13+G13+H13+I13+J14+K13+L13+M13+N13+O13+P13+Q13+R13+S13+T13+U13+O13+B13</f>
        <v>8</v>
      </c>
      <c r="W13" s="21">
        <f>W12</f>
        <v>0</v>
      </c>
      <c r="X13" s="15"/>
    </row>
    <row r="14" spans="1:31" x14ac:dyDescent="0.25">
      <c r="A14" s="27" t="s">
        <v>21</v>
      </c>
      <c r="B14" s="4">
        <f>'1 день'!I13</f>
        <v>28</v>
      </c>
      <c r="C14" s="5">
        <f>'2 день'!U13</f>
        <v>11</v>
      </c>
      <c r="D14" s="20">
        <f>'3 день'!K11</f>
        <v>17.43</v>
      </c>
      <c r="E14" s="25">
        <f>'4 день'!P14</f>
        <v>13</v>
      </c>
      <c r="F14" s="8">
        <f>'5 день'!J11</f>
        <v>7.85</v>
      </c>
      <c r="G14" s="19">
        <f>'6 день'!M13</f>
        <v>8</v>
      </c>
      <c r="H14" s="20">
        <f>'7 день'!M14</f>
        <v>9.1</v>
      </c>
      <c r="I14" s="24">
        <f>'8 день'!R15</f>
        <v>9</v>
      </c>
      <c r="J14" s="8">
        <f>'9 день'!O14</f>
        <v>8</v>
      </c>
      <c r="K14" s="5">
        <f>'10 день'!D13</f>
        <v>10</v>
      </c>
      <c r="L14" s="371">
        <f>'11 день'!G13</f>
        <v>24</v>
      </c>
      <c r="M14" s="5">
        <f>'12 день'!O13</f>
        <v>9</v>
      </c>
      <c r="N14" s="373">
        <f>'13 день'!Q13</f>
        <v>8</v>
      </c>
      <c r="O14" s="5">
        <f>'14 день'!T13</f>
        <v>8</v>
      </c>
      <c r="P14" s="375">
        <f>'15 день'!O13</f>
        <v>8</v>
      </c>
      <c r="Q14" s="5">
        <f>'16 день'!H13</f>
        <v>35</v>
      </c>
      <c r="R14" s="377">
        <f>'17 день'!S13</f>
        <v>9</v>
      </c>
      <c r="S14" s="5">
        <f>'18 день'!R14</f>
        <v>9</v>
      </c>
      <c r="T14" s="378">
        <f>'19 день'!V14</f>
        <v>30.2</v>
      </c>
      <c r="U14" s="5">
        <f>'20день'!P13</f>
        <v>8</v>
      </c>
      <c r="V14" s="13">
        <f t="shared" si="2"/>
        <v>297.73</v>
      </c>
      <c r="W14" s="21">
        <f>W13</f>
        <v>0</v>
      </c>
      <c r="X14" s="15">
        <f t="shared" si="0"/>
        <v>0</v>
      </c>
    </row>
    <row r="15" spans="1:31" x14ac:dyDescent="0.25">
      <c r="A15" s="27" t="s">
        <v>22</v>
      </c>
      <c r="B15" s="4">
        <f>'1 день'!H13</f>
        <v>1</v>
      </c>
      <c r="C15" s="5">
        <f>'2 день'!E13</f>
        <v>1.8</v>
      </c>
      <c r="D15" s="20">
        <f>'3 день'!O11</f>
        <v>1.5</v>
      </c>
      <c r="E15" s="25">
        <f>'4 день'!D14</f>
        <v>2.1</v>
      </c>
      <c r="F15" s="8">
        <f>'5 день'!F11</f>
        <v>0.9</v>
      </c>
      <c r="G15" s="19">
        <f>'6 день'!G13</f>
        <v>1.5</v>
      </c>
      <c r="H15" s="20">
        <f>'7 день'!H14</f>
        <v>1.2</v>
      </c>
      <c r="I15" s="24">
        <f>'8 день'!K15</f>
        <v>2.2999999999999998</v>
      </c>
      <c r="J15" s="8">
        <f>'9 день'!H14</f>
        <v>3</v>
      </c>
      <c r="K15" s="5">
        <f>'10 день'!E13</f>
        <v>1.7</v>
      </c>
      <c r="L15" s="371">
        <f>'11 день'!F13</f>
        <v>1</v>
      </c>
      <c r="M15" s="5">
        <f>'12 день'!L13</f>
        <v>1.5</v>
      </c>
      <c r="N15" s="373">
        <f>'13 день'!J13</f>
        <v>2.8</v>
      </c>
      <c r="O15" s="5">
        <f>'14 день'!E13</f>
        <v>1.5</v>
      </c>
      <c r="P15" s="375">
        <f>'15 день'!D13</f>
        <v>3.6100000000000003</v>
      </c>
      <c r="Q15" s="5">
        <f>'16 день'!O13</f>
        <v>1.5</v>
      </c>
      <c r="R15" s="377">
        <f>'17 день'!H13</f>
        <v>2.4000000000000004</v>
      </c>
      <c r="S15" s="5">
        <f>'18 день'!J14</f>
        <v>1.7</v>
      </c>
      <c r="T15" s="378">
        <f>'19 день'!N14</f>
        <v>1.5</v>
      </c>
      <c r="U15" s="5">
        <f>'20день'!E13</f>
        <v>2.2000000000000002</v>
      </c>
      <c r="V15" s="13">
        <f t="shared" si="2"/>
        <v>38.31</v>
      </c>
      <c r="W15" s="21">
        <f t="shared" si="1"/>
        <v>0</v>
      </c>
      <c r="X15" s="15">
        <f t="shared" si="0"/>
        <v>0</v>
      </c>
    </row>
    <row r="16" spans="1:31" x14ac:dyDescent="0.25">
      <c r="A16" s="27" t="s">
        <v>23</v>
      </c>
      <c r="B16" s="4"/>
      <c r="C16" s="12"/>
      <c r="D16" s="6"/>
      <c r="E16" s="7"/>
      <c r="F16" s="8">
        <f>'5 день'!I11</f>
        <v>2</v>
      </c>
      <c r="G16" s="9"/>
      <c r="H16" s="6"/>
      <c r="I16" s="384"/>
      <c r="J16" s="11"/>
      <c r="K16" s="5"/>
      <c r="L16" s="371"/>
      <c r="M16" s="5">
        <f>'12 день'!M13</f>
        <v>3.5</v>
      </c>
      <c r="N16" s="373"/>
      <c r="O16" s="5"/>
      <c r="P16" s="375"/>
      <c r="Q16" s="5"/>
      <c r="R16" s="377">
        <f>'17 день'!Q13</f>
        <v>2</v>
      </c>
      <c r="S16" s="5"/>
      <c r="T16" s="378">
        <f>'19 день'!R14</f>
        <v>0.2</v>
      </c>
      <c r="U16" s="5"/>
      <c r="V16" s="13">
        <f t="shared" si="2"/>
        <v>5.7</v>
      </c>
      <c r="W16" s="21">
        <f t="shared" si="1"/>
        <v>0</v>
      </c>
      <c r="X16" s="15">
        <f t="shared" si="0"/>
        <v>0</v>
      </c>
    </row>
    <row r="17" spans="1:27" s="18" customFormat="1" x14ac:dyDescent="0.25">
      <c r="A17" s="27" t="s">
        <v>24</v>
      </c>
      <c r="B17" s="4"/>
      <c r="C17" s="12"/>
      <c r="D17" s="20">
        <f>'3 день'!Q11</f>
        <v>2</v>
      </c>
      <c r="E17" s="7"/>
      <c r="F17" s="8"/>
      <c r="G17" s="9"/>
      <c r="H17" s="6"/>
      <c r="I17" s="24">
        <f>'8 день'!Q15</f>
        <v>2</v>
      </c>
      <c r="J17" s="11"/>
      <c r="K17" s="5"/>
      <c r="L17" s="371"/>
      <c r="M17" s="5"/>
      <c r="N17" s="373"/>
      <c r="O17" s="5"/>
      <c r="P17" s="375">
        <f>'15 день'!N13</f>
        <v>2</v>
      </c>
      <c r="Q17" s="5"/>
      <c r="R17" s="377"/>
      <c r="S17" s="5"/>
      <c r="T17" s="378"/>
      <c r="U17" s="5"/>
      <c r="V17" s="13">
        <f t="shared" si="2"/>
        <v>6</v>
      </c>
      <c r="W17" s="21">
        <f t="shared" si="1"/>
        <v>0</v>
      </c>
      <c r="X17" s="15">
        <f t="shared" si="0"/>
        <v>0</v>
      </c>
    </row>
    <row r="18" spans="1:27" s="18" customFormat="1" x14ac:dyDescent="0.25">
      <c r="A18" s="27" t="s">
        <v>25</v>
      </c>
      <c r="B18" s="4">
        <f>'1 день'!Q13</f>
        <v>1.5</v>
      </c>
      <c r="C18" s="5"/>
      <c r="D18" s="20"/>
      <c r="E18" s="25">
        <f>'4 день'!O14</f>
        <v>0.15</v>
      </c>
      <c r="F18" s="8"/>
      <c r="G18" s="19"/>
      <c r="H18" s="20">
        <f>'7 день'!J14</f>
        <v>0.5</v>
      </c>
      <c r="I18" s="24"/>
      <c r="J18" s="8">
        <f>'9 день'!N14</f>
        <v>1.5</v>
      </c>
      <c r="K18" s="5"/>
      <c r="L18" s="371">
        <f>'11 день'!P13</f>
        <v>0.5</v>
      </c>
      <c r="M18" s="5"/>
      <c r="N18" s="373"/>
      <c r="O18" s="5">
        <f>'14 день'!S13</f>
        <v>0.5</v>
      </c>
      <c r="P18" s="375"/>
      <c r="Q18" s="5"/>
      <c r="R18" s="377"/>
      <c r="S18" s="5"/>
      <c r="T18" s="378"/>
      <c r="U18" s="5">
        <f>'20день'!O13</f>
        <v>0.5</v>
      </c>
      <c r="V18" s="13">
        <f t="shared" si="2"/>
        <v>7.15</v>
      </c>
      <c r="W18" s="21">
        <f>W16</f>
        <v>0</v>
      </c>
      <c r="X18" s="15">
        <f t="shared" si="0"/>
        <v>0</v>
      </c>
    </row>
    <row r="19" spans="1:27" x14ac:dyDescent="0.25">
      <c r="A19" s="27" t="s">
        <v>26</v>
      </c>
      <c r="B19" s="26"/>
      <c r="C19" s="12"/>
      <c r="D19" s="20">
        <f>'3 день'!M11</f>
        <v>0.01</v>
      </c>
      <c r="E19" s="7"/>
      <c r="F19" s="11"/>
      <c r="G19" s="9"/>
      <c r="H19" s="6"/>
      <c r="I19" s="10"/>
      <c r="J19" s="11"/>
      <c r="K19" s="12"/>
      <c r="L19" s="370"/>
      <c r="M19" s="5">
        <f>'12 день'!D13</f>
        <v>0.01</v>
      </c>
      <c r="N19" s="372"/>
      <c r="O19" s="5">
        <f>'14 день'!N13</f>
        <v>0.01</v>
      </c>
      <c r="P19" s="374"/>
      <c r="Q19" s="12"/>
      <c r="R19" s="377"/>
      <c r="S19" s="12"/>
      <c r="T19" s="378">
        <f>'19 день'!L14</f>
        <v>0.01</v>
      </c>
      <c r="U19" s="12"/>
      <c r="V19" s="13">
        <f t="shared" si="2"/>
        <v>0.05</v>
      </c>
      <c r="W19" s="21">
        <f t="shared" si="1"/>
        <v>0</v>
      </c>
      <c r="X19" s="15">
        <f t="shared" ref="X19:X24" si="5">W19*V19/1000</f>
        <v>0</v>
      </c>
    </row>
    <row r="20" spans="1:27" s="104" customFormat="1" x14ac:dyDescent="0.25">
      <c r="A20" s="27" t="s">
        <v>179</v>
      </c>
      <c r="B20" s="26"/>
      <c r="C20" s="12"/>
      <c r="D20" s="20"/>
      <c r="E20" s="7"/>
      <c r="F20" s="11"/>
      <c r="G20" s="9"/>
      <c r="H20" s="6"/>
      <c r="I20" s="10"/>
      <c r="J20" s="11"/>
      <c r="K20" s="12"/>
      <c r="L20" s="370"/>
      <c r="M20" s="12"/>
      <c r="N20" s="372"/>
      <c r="O20" s="5"/>
      <c r="P20" s="374"/>
      <c r="Q20" s="12"/>
      <c r="R20" s="377"/>
      <c r="S20" s="12"/>
      <c r="T20" s="378">
        <f>'19 день'!Y14</f>
        <v>1</v>
      </c>
      <c r="U20" s="12"/>
      <c r="V20" s="13">
        <f t="shared" si="2"/>
        <v>1</v>
      </c>
      <c r="W20" s="21">
        <f t="shared" si="1"/>
        <v>0</v>
      </c>
      <c r="X20" s="15">
        <f t="shared" si="5"/>
        <v>0</v>
      </c>
    </row>
    <row r="21" spans="1:27" s="18" customFormat="1" x14ac:dyDescent="0.25">
      <c r="A21" s="27" t="s">
        <v>27</v>
      </c>
      <c r="B21" s="26"/>
      <c r="C21" s="12"/>
      <c r="D21" s="20">
        <f>'3 день'!U11</f>
        <v>0.19</v>
      </c>
      <c r="E21" s="7"/>
      <c r="F21" s="11"/>
      <c r="G21" s="9"/>
      <c r="H21" s="6"/>
      <c r="I21" s="10"/>
      <c r="J21" s="11"/>
      <c r="K21" s="12"/>
      <c r="L21" s="370"/>
      <c r="M21" s="12"/>
      <c r="N21" s="372"/>
      <c r="O21" s="12"/>
      <c r="P21" s="374"/>
      <c r="Q21" s="5">
        <f>'16 день'!G13</f>
        <v>0.5</v>
      </c>
      <c r="R21" s="376"/>
      <c r="S21" s="12"/>
      <c r="T21" s="378">
        <f>'19 день'!S14</f>
        <v>0.4</v>
      </c>
      <c r="U21" s="12"/>
      <c r="V21" s="13">
        <f t="shared" si="2"/>
        <v>1.0899999999999999</v>
      </c>
      <c r="W21" s="21">
        <f t="shared" si="1"/>
        <v>0</v>
      </c>
      <c r="X21" s="15">
        <f t="shared" si="5"/>
        <v>0</v>
      </c>
    </row>
    <row r="22" spans="1:27" s="104" customFormat="1" x14ac:dyDescent="0.25">
      <c r="A22" s="27" t="s">
        <v>178</v>
      </c>
      <c r="B22" s="26"/>
      <c r="C22" s="12"/>
      <c r="D22" s="20"/>
      <c r="E22" s="7"/>
      <c r="F22" s="11"/>
      <c r="G22" s="9"/>
      <c r="H22" s="6"/>
      <c r="I22" s="10"/>
      <c r="J22" s="11"/>
      <c r="K22" s="12"/>
      <c r="L22" s="370"/>
      <c r="M22" s="12"/>
      <c r="N22" s="372"/>
      <c r="O22" s="12"/>
      <c r="P22" s="374"/>
      <c r="Q22" s="5">
        <f>'16 день'!T13</f>
        <v>0.06</v>
      </c>
      <c r="R22" s="376"/>
      <c r="S22" s="12"/>
      <c r="T22" s="378">
        <f>'19 день'!U14</f>
        <v>4.8000000000000001E-2</v>
      </c>
      <c r="U22" s="12"/>
      <c r="V22" s="13">
        <f t="shared" si="2"/>
        <v>0.108</v>
      </c>
      <c r="W22" s="21">
        <f t="shared" si="1"/>
        <v>0</v>
      </c>
      <c r="X22" s="15">
        <f t="shared" si="5"/>
        <v>0</v>
      </c>
    </row>
    <row r="23" spans="1:27" s="18" customFormat="1" x14ac:dyDescent="0.25">
      <c r="A23" s="27" t="s">
        <v>28</v>
      </c>
      <c r="B23" s="26"/>
      <c r="C23" s="12"/>
      <c r="D23" s="20"/>
      <c r="E23" s="7"/>
      <c r="F23" s="11"/>
      <c r="G23" s="9"/>
      <c r="H23" s="6"/>
      <c r="I23" s="10"/>
      <c r="J23" s="11"/>
      <c r="K23" s="12"/>
      <c r="L23" s="370"/>
      <c r="M23" s="12"/>
      <c r="N23" s="372"/>
      <c r="O23" s="12"/>
      <c r="P23" s="374"/>
      <c r="Q23" s="12"/>
      <c r="R23" s="376"/>
      <c r="S23" s="12"/>
      <c r="T23" s="379"/>
      <c r="U23" s="12"/>
      <c r="V23" s="13">
        <f t="shared" si="2"/>
        <v>0</v>
      </c>
      <c r="W23" s="21">
        <f t="shared" si="1"/>
        <v>0</v>
      </c>
      <c r="X23" s="15">
        <f t="shared" si="5"/>
        <v>0</v>
      </c>
    </row>
    <row r="24" spans="1:27" s="18" customFormat="1" x14ac:dyDescent="0.25">
      <c r="A24" s="27" t="s">
        <v>29</v>
      </c>
      <c r="B24" s="26"/>
      <c r="C24" s="12"/>
      <c r="D24" s="20">
        <f>'3 день'!V11</f>
        <v>0.08</v>
      </c>
      <c r="E24" s="25">
        <f>'4 день'!O14</f>
        <v>0.15</v>
      </c>
      <c r="F24" s="11"/>
      <c r="G24" s="19"/>
      <c r="H24" s="6"/>
      <c r="I24" s="10"/>
      <c r="J24" s="11"/>
      <c r="K24" s="5"/>
      <c r="L24" s="371"/>
      <c r="M24" s="5"/>
      <c r="N24" s="373"/>
      <c r="O24" s="5"/>
      <c r="P24" s="375"/>
      <c r="Q24" s="5"/>
      <c r="R24" s="377">
        <f>'17 день'!D13</f>
        <v>0.2</v>
      </c>
      <c r="S24" s="5"/>
      <c r="T24" s="378">
        <f>'19 день'!T14</f>
        <v>0.1</v>
      </c>
      <c r="U24" s="5"/>
      <c r="V24" s="13">
        <f t="shared" si="2"/>
        <v>0.53</v>
      </c>
      <c r="W24" s="21">
        <f>W21</f>
        <v>0</v>
      </c>
      <c r="X24" s="15">
        <f t="shared" si="5"/>
        <v>0</v>
      </c>
    </row>
    <row r="25" spans="1:27" x14ac:dyDescent="0.25">
      <c r="A25" s="28" t="s">
        <v>30</v>
      </c>
      <c r="B25" s="29">
        <f>'1 день'!D13</f>
        <v>3</v>
      </c>
      <c r="C25" s="29"/>
      <c r="D25" s="29">
        <f>'3 день'!Y11</f>
        <v>10.72</v>
      </c>
      <c r="E25" s="29"/>
      <c r="F25" s="29">
        <f>'5 день'!M11</f>
        <v>130</v>
      </c>
      <c r="G25" s="29"/>
      <c r="H25" s="29">
        <f>'7 день'!Q14</f>
        <v>0.6</v>
      </c>
      <c r="I25" s="29"/>
      <c r="J25" s="30"/>
      <c r="K25" s="29"/>
      <c r="L25" s="29">
        <f>'11 день'!N13</f>
        <v>3</v>
      </c>
      <c r="M25" s="29"/>
      <c r="N25" s="29"/>
      <c r="O25" s="29">
        <f>'14 день'!R13</f>
        <v>0.63</v>
      </c>
      <c r="P25" s="29">
        <f>'15 день'!Q13</f>
        <v>2.2200000000000002</v>
      </c>
      <c r="Q25" s="29">
        <f>'16 день'!S13</f>
        <v>9.5</v>
      </c>
      <c r="R25" s="29"/>
      <c r="S25" s="29"/>
      <c r="T25" s="29">
        <f>'19 день'!W14</f>
        <v>7.6</v>
      </c>
      <c r="U25" s="29"/>
      <c r="V25" s="13">
        <f t="shared" si="2"/>
        <v>40.9</v>
      </c>
      <c r="W25" s="21">
        <f t="shared" si="1"/>
        <v>0</v>
      </c>
      <c r="X25" s="29">
        <f>W25*V25/40</f>
        <v>0</v>
      </c>
      <c r="Y25" s="16" t="s">
        <v>31</v>
      </c>
      <c r="Z25" s="16"/>
      <c r="AA25" s="16"/>
    </row>
    <row r="26" spans="1:27" s="104" customFormat="1" x14ac:dyDescent="0.25">
      <c r="A26" s="494"/>
      <c r="B26" s="4"/>
      <c r="C26" s="12"/>
      <c r="D26" s="6"/>
      <c r="E26" s="7"/>
      <c r="F26" s="11"/>
      <c r="G26" s="9"/>
      <c r="H26" s="6"/>
      <c r="I26" s="24"/>
      <c r="J26" s="11"/>
      <c r="K26" s="12"/>
      <c r="L26" s="371"/>
      <c r="M26" s="12"/>
      <c r="N26" s="372"/>
      <c r="O26" s="12"/>
      <c r="P26" s="375"/>
      <c r="Q26" s="12"/>
      <c r="R26" s="376"/>
      <c r="S26" s="12"/>
      <c r="T26" s="379"/>
      <c r="U26" s="12"/>
      <c r="V26" s="13">
        <f t="shared" si="2"/>
        <v>0</v>
      </c>
      <c r="W26" s="21">
        <f>W24</f>
        <v>0</v>
      </c>
      <c r="X26" s="15">
        <f t="shared" ref="X26" si="6">W26*V26/1000</f>
        <v>0</v>
      </c>
    </row>
    <row r="27" spans="1:27" x14ac:dyDescent="0.25">
      <c r="A27" s="27" t="s">
        <v>209</v>
      </c>
      <c r="B27" s="4">
        <f>'1 день'!F13</f>
        <v>25</v>
      </c>
      <c r="C27" s="12"/>
      <c r="D27" s="6"/>
      <c r="E27" s="7"/>
      <c r="F27" s="11"/>
      <c r="G27" s="9"/>
      <c r="H27" s="6"/>
      <c r="I27" s="24"/>
      <c r="J27" s="11"/>
      <c r="K27" s="12"/>
      <c r="L27" s="370"/>
      <c r="M27" s="12"/>
      <c r="N27" s="372"/>
      <c r="O27" s="12"/>
      <c r="P27" s="375">
        <f>'15 день'!I13</f>
        <v>6.5</v>
      </c>
      <c r="Q27" s="12"/>
      <c r="R27" s="376"/>
      <c r="S27" s="12"/>
      <c r="T27" s="379"/>
      <c r="U27" s="12"/>
      <c r="V27" s="13">
        <f t="shared" si="2"/>
        <v>56.5</v>
      </c>
      <c r="W27" s="21">
        <f>W25</f>
        <v>0</v>
      </c>
      <c r="X27" s="15">
        <f t="shared" ref="X27:X89" si="7">W27*V27/1000</f>
        <v>0</v>
      </c>
    </row>
    <row r="28" spans="1:27" s="18" customFormat="1" x14ac:dyDescent="0.25">
      <c r="A28" s="27" t="s">
        <v>208</v>
      </c>
      <c r="B28" s="4"/>
      <c r="C28" s="387">
        <f>'2 день'!H13</f>
        <v>66</v>
      </c>
      <c r="D28" s="6"/>
      <c r="E28" s="7"/>
      <c r="F28" s="11"/>
      <c r="G28" s="19">
        <f>'6 день'!J13</f>
        <v>59</v>
      </c>
      <c r="H28" s="6"/>
      <c r="I28" s="10"/>
      <c r="J28" s="11"/>
      <c r="K28" s="5">
        <f>'10 день'!P13</f>
        <v>55</v>
      </c>
      <c r="L28" s="371"/>
      <c r="M28" s="5"/>
      <c r="N28" s="373"/>
      <c r="O28" s="5"/>
      <c r="P28" s="375"/>
      <c r="Q28" s="5"/>
      <c r="R28" s="377"/>
      <c r="S28" s="5">
        <f>'18 день'!L14</f>
        <v>55</v>
      </c>
      <c r="T28" s="378"/>
      <c r="U28" s="5"/>
      <c r="V28" s="13">
        <f t="shared" si="2"/>
        <v>235</v>
      </c>
      <c r="W28" s="21">
        <f t="shared" si="1"/>
        <v>0</v>
      </c>
      <c r="X28" s="15">
        <f t="shared" si="7"/>
        <v>0</v>
      </c>
    </row>
    <row r="29" spans="1:27" s="104" customFormat="1" x14ac:dyDescent="0.25">
      <c r="A29" s="27" t="s">
        <v>250</v>
      </c>
      <c r="B29" s="4"/>
      <c r="C29" s="5"/>
      <c r="D29" s="6"/>
      <c r="E29" s="7"/>
      <c r="F29" s="11"/>
      <c r="G29" s="19"/>
      <c r="H29" s="6"/>
      <c r="I29" s="10"/>
      <c r="J29" s="11"/>
      <c r="K29" s="5"/>
      <c r="L29" s="371">
        <f>'11 день'!D13</f>
        <v>30</v>
      </c>
      <c r="M29" s="5"/>
      <c r="N29" s="373"/>
      <c r="O29" s="5"/>
      <c r="P29" s="375"/>
      <c r="Q29" s="5"/>
      <c r="R29" s="377"/>
      <c r="S29" s="5"/>
      <c r="T29" s="378"/>
      <c r="U29" s="5"/>
      <c r="V29" s="13">
        <f t="shared" si="2"/>
        <v>30</v>
      </c>
      <c r="W29" s="21">
        <f t="shared" si="1"/>
        <v>0</v>
      </c>
      <c r="X29" s="15">
        <f t="shared" si="7"/>
        <v>0</v>
      </c>
    </row>
    <row r="30" spans="1:27" s="18" customFormat="1" x14ac:dyDescent="0.25">
      <c r="A30" s="27" t="s">
        <v>207</v>
      </c>
      <c r="B30" s="4"/>
      <c r="C30" s="12"/>
      <c r="D30" s="6"/>
      <c r="E30" s="7"/>
      <c r="F30" s="11"/>
      <c r="G30" s="9"/>
      <c r="H30" s="20">
        <f>'7 день'!E14</f>
        <v>58</v>
      </c>
      <c r="I30" s="10"/>
      <c r="J30" s="8"/>
      <c r="K30" s="12"/>
      <c r="L30" s="370"/>
      <c r="M30" s="12"/>
      <c r="N30" s="372"/>
      <c r="O30" s="12"/>
      <c r="P30" s="374"/>
      <c r="Q30" s="12"/>
      <c r="R30" s="377">
        <f>'17 день'!K13</f>
        <v>66</v>
      </c>
      <c r="S30" s="12"/>
      <c r="T30" s="379"/>
      <c r="U30" s="12"/>
      <c r="V30" s="13">
        <f t="shared" si="2"/>
        <v>124</v>
      </c>
      <c r="W30" s="21">
        <f>W28</f>
        <v>0</v>
      </c>
      <c r="X30" s="15">
        <f t="shared" si="7"/>
        <v>0</v>
      </c>
    </row>
    <row r="31" spans="1:27" s="104" customFormat="1" x14ac:dyDescent="0.25">
      <c r="A31" s="27" t="s">
        <v>210</v>
      </c>
      <c r="B31" s="4"/>
      <c r="C31" s="12"/>
      <c r="D31" s="6"/>
      <c r="E31" s="7"/>
      <c r="F31" s="11"/>
      <c r="G31" s="9"/>
      <c r="H31" s="20"/>
      <c r="I31" s="10"/>
      <c r="J31" s="8"/>
      <c r="K31" s="12"/>
      <c r="L31" s="370"/>
      <c r="M31" s="5">
        <f>'12 день'!H13</f>
        <v>20</v>
      </c>
      <c r="N31" s="372"/>
      <c r="O31" s="12"/>
      <c r="P31" s="374"/>
      <c r="Q31" s="12"/>
      <c r="R31" s="376"/>
      <c r="S31" s="12"/>
      <c r="T31" s="379"/>
      <c r="U31" s="12"/>
      <c r="V31" s="13">
        <f t="shared" si="2"/>
        <v>20</v>
      </c>
      <c r="W31" s="21">
        <f>W29</f>
        <v>0</v>
      </c>
      <c r="X31" s="15">
        <f t="shared" si="7"/>
        <v>0</v>
      </c>
    </row>
    <row r="32" spans="1:27" s="18" customFormat="1" x14ac:dyDescent="0.25">
      <c r="A32" s="27" t="s">
        <v>33</v>
      </c>
      <c r="B32" s="4">
        <f>'1 день'!K13</f>
        <v>11</v>
      </c>
      <c r="C32" s="12"/>
      <c r="D32" s="6"/>
      <c r="E32" s="7"/>
      <c r="F32" s="11"/>
      <c r="G32" s="19"/>
      <c r="H32" s="20"/>
      <c r="I32" s="10"/>
      <c r="J32" s="8"/>
      <c r="K32" s="12"/>
      <c r="L32" s="371">
        <f>'11 день'!J13</f>
        <v>11</v>
      </c>
      <c r="M32" s="12"/>
      <c r="N32" s="372"/>
      <c r="O32" s="12"/>
      <c r="P32" s="374"/>
      <c r="Q32" s="5">
        <f>'16 день'!D13</f>
        <v>28</v>
      </c>
      <c r="R32" s="376"/>
      <c r="S32" s="12"/>
      <c r="T32" s="378">
        <f>'19 день'!P14</f>
        <v>22.4</v>
      </c>
      <c r="U32" s="12"/>
      <c r="V32" s="13">
        <f t="shared" si="2"/>
        <v>83.4</v>
      </c>
      <c r="W32" s="21">
        <f>W30</f>
        <v>0</v>
      </c>
      <c r="X32" s="15">
        <f t="shared" si="7"/>
        <v>0</v>
      </c>
    </row>
    <row r="33" spans="1:25" s="18" customFormat="1" x14ac:dyDescent="0.25">
      <c r="A33" s="27" t="s">
        <v>34</v>
      </c>
      <c r="B33" s="4"/>
      <c r="C33" s="12"/>
      <c r="D33" s="6"/>
      <c r="E33" s="7"/>
      <c r="F33" s="11"/>
      <c r="G33" s="19"/>
      <c r="H33" s="20"/>
      <c r="I33" s="24">
        <f>'9 день'!R14</f>
        <v>15.2</v>
      </c>
      <c r="J33" s="8"/>
      <c r="K33" s="5">
        <f>'10 день'!C13</f>
        <v>114</v>
      </c>
      <c r="L33" s="371"/>
      <c r="M33" s="5"/>
      <c r="N33" s="373">
        <f>'13 день'!G13</f>
        <v>15.2</v>
      </c>
      <c r="O33" s="5"/>
      <c r="P33" s="375">
        <f>'15 день'!E13</f>
        <v>19</v>
      </c>
      <c r="Q33" s="5"/>
      <c r="R33" s="377"/>
      <c r="S33" s="5">
        <f>'18 день'!D14</f>
        <v>114</v>
      </c>
      <c r="T33" s="378"/>
      <c r="U33" s="5">
        <f>'20день'!K13</f>
        <v>19</v>
      </c>
      <c r="V33" s="13">
        <f>B33+C33+D33+E33+G33+H33+I33+J33+K33+L33+M33+N33+O33+P33+Q33+R33+S33+T33+U33+O33+B33</f>
        <v>296.39999999999998</v>
      </c>
      <c r="W33" s="21">
        <f t="shared" si="1"/>
        <v>0</v>
      </c>
      <c r="X33" s="15">
        <f t="shared" si="7"/>
        <v>0</v>
      </c>
    </row>
    <row r="34" spans="1:25" s="18" customFormat="1" x14ac:dyDescent="0.25">
      <c r="A34" s="27" t="s">
        <v>35</v>
      </c>
      <c r="B34" s="4"/>
      <c r="C34" s="12"/>
      <c r="D34" s="6"/>
      <c r="E34" s="7"/>
      <c r="F34" s="11"/>
      <c r="G34" s="19">
        <f>'6 день'!C13</f>
        <v>92.4</v>
      </c>
      <c r="H34" s="20"/>
      <c r="I34" s="10"/>
      <c r="J34" s="8"/>
      <c r="K34" s="12"/>
      <c r="L34" s="370"/>
      <c r="M34" s="12"/>
      <c r="N34" s="372"/>
      <c r="O34" s="12"/>
      <c r="P34" s="374"/>
      <c r="Q34" s="12"/>
      <c r="R34" s="376"/>
      <c r="S34" s="12"/>
      <c r="T34" s="379"/>
      <c r="U34" s="12"/>
      <c r="V34" s="13">
        <f t="shared" si="2"/>
        <v>92.4</v>
      </c>
      <c r="W34" s="21">
        <f t="shared" si="1"/>
        <v>0</v>
      </c>
      <c r="X34" s="15">
        <f t="shared" si="7"/>
        <v>0</v>
      </c>
    </row>
    <row r="35" spans="1:25" s="104" customFormat="1" x14ac:dyDescent="0.25">
      <c r="A35" s="27" t="s">
        <v>277</v>
      </c>
      <c r="B35" s="4"/>
      <c r="C35" s="12"/>
      <c r="D35" s="6"/>
      <c r="E35" s="25"/>
      <c r="F35" s="11"/>
      <c r="G35" s="19"/>
      <c r="H35" s="20"/>
      <c r="I35" s="10"/>
      <c r="J35" s="8"/>
      <c r="K35" s="12"/>
      <c r="L35" s="370"/>
      <c r="M35" s="12"/>
      <c r="N35" s="372"/>
      <c r="O35" s="12"/>
      <c r="P35" s="374"/>
      <c r="Q35" s="12"/>
      <c r="R35" s="377"/>
      <c r="S35" s="5"/>
      <c r="T35" s="379"/>
      <c r="U35" s="12"/>
      <c r="V35" s="13">
        <f t="shared" si="2"/>
        <v>0</v>
      </c>
      <c r="W35" s="21">
        <f t="shared" si="1"/>
        <v>0</v>
      </c>
      <c r="X35" s="15">
        <f t="shared" si="7"/>
        <v>0</v>
      </c>
    </row>
    <row r="36" spans="1:25" s="18" customFormat="1" x14ac:dyDescent="0.25">
      <c r="A36" s="27" t="s">
        <v>36</v>
      </c>
      <c r="B36" s="4"/>
      <c r="C36" s="12"/>
      <c r="D36" s="6"/>
      <c r="E36" s="25">
        <f>'4 день'!N14</f>
        <v>60</v>
      </c>
      <c r="F36" s="11"/>
      <c r="G36" s="9"/>
      <c r="H36" s="6"/>
      <c r="I36" s="24">
        <f>'8 день'!O15</f>
        <v>64</v>
      </c>
      <c r="J36" s="11"/>
      <c r="K36" s="5"/>
      <c r="L36" s="371"/>
      <c r="M36" s="5"/>
      <c r="N36" s="373">
        <f>'13 день'!N13</f>
        <v>64</v>
      </c>
      <c r="O36" s="5"/>
      <c r="P36" s="375"/>
      <c r="Q36" s="5"/>
      <c r="R36" s="377"/>
      <c r="S36" s="5"/>
      <c r="T36" s="378"/>
      <c r="U36" s="5">
        <f>'20день'!M13</f>
        <v>60</v>
      </c>
      <c r="V36" s="13">
        <f t="shared" si="2"/>
        <v>248</v>
      </c>
      <c r="W36" s="21">
        <f t="shared" si="1"/>
        <v>0</v>
      </c>
      <c r="X36" s="15">
        <f t="shared" si="7"/>
        <v>0</v>
      </c>
    </row>
    <row r="37" spans="1:25" s="18" customFormat="1" x14ac:dyDescent="0.25">
      <c r="A37" s="27" t="s">
        <v>37</v>
      </c>
      <c r="B37" s="4"/>
      <c r="C37" s="12"/>
      <c r="D37" s="6"/>
      <c r="E37" s="31"/>
      <c r="F37" s="11"/>
      <c r="G37" s="19"/>
      <c r="H37" s="6"/>
      <c r="I37" s="24"/>
      <c r="J37" s="11"/>
      <c r="K37" s="12"/>
      <c r="L37" s="370"/>
      <c r="M37" s="12"/>
      <c r="N37" s="372"/>
      <c r="O37" s="12"/>
      <c r="P37" s="374"/>
      <c r="Q37" s="5">
        <f>'16 день'!L13</f>
        <v>14</v>
      </c>
      <c r="R37" s="376"/>
      <c r="S37" s="12"/>
      <c r="T37" s="379"/>
      <c r="U37" s="12"/>
      <c r="V37" s="13">
        <f t="shared" si="2"/>
        <v>14</v>
      </c>
      <c r="W37" s="21">
        <f t="shared" si="1"/>
        <v>0</v>
      </c>
      <c r="X37" s="15">
        <f t="shared" si="7"/>
        <v>0</v>
      </c>
    </row>
    <row r="38" spans="1:25" s="104" customFormat="1" x14ac:dyDescent="0.25">
      <c r="A38" s="27" t="s">
        <v>191</v>
      </c>
      <c r="B38" s="4"/>
      <c r="C38" s="12"/>
      <c r="D38" s="6"/>
      <c r="E38" s="380"/>
      <c r="F38" s="11"/>
      <c r="G38" s="19"/>
      <c r="H38" s="6"/>
      <c r="I38" s="24"/>
      <c r="J38" s="11"/>
      <c r="K38" s="12"/>
      <c r="L38" s="371"/>
      <c r="M38" s="12"/>
      <c r="N38" s="372"/>
      <c r="O38" s="12"/>
      <c r="P38" s="374"/>
      <c r="Q38" s="12"/>
      <c r="R38" s="376"/>
      <c r="S38" s="12"/>
      <c r="T38" s="378"/>
      <c r="U38" s="12"/>
      <c r="V38" s="13">
        <f t="shared" si="2"/>
        <v>0</v>
      </c>
      <c r="W38" s="21">
        <f t="shared" si="1"/>
        <v>0</v>
      </c>
      <c r="X38" s="15">
        <f t="shared" si="7"/>
        <v>0</v>
      </c>
    </row>
    <row r="39" spans="1:25" s="18" customFormat="1" x14ac:dyDescent="0.25">
      <c r="A39" s="27" t="s">
        <v>38</v>
      </c>
      <c r="B39" s="4"/>
      <c r="C39" s="5"/>
      <c r="D39" s="6"/>
      <c r="E39" s="7"/>
      <c r="F39" s="8">
        <f>'5 день'!D11</f>
        <v>15</v>
      </c>
      <c r="G39" s="19"/>
      <c r="H39" s="20"/>
      <c r="I39" s="10"/>
      <c r="J39" s="8"/>
      <c r="K39" s="12"/>
      <c r="L39" s="370"/>
      <c r="M39" s="12"/>
      <c r="N39" s="372"/>
      <c r="O39" s="5">
        <f>'14 день'!P13</f>
        <v>11</v>
      </c>
      <c r="P39" s="374"/>
      <c r="Q39" s="12"/>
      <c r="R39" s="376"/>
      <c r="S39" s="12"/>
      <c r="T39" s="378">
        <f>'19 день'!D14</f>
        <v>15</v>
      </c>
      <c r="U39" s="12"/>
      <c r="V39" s="13">
        <f>F39</f>
        <v>15</v>
      </c>
      <c r="W39" s="21">
        <f>W37</f>
        <v>0</v>
      </c>
      <c r="X39" s="15">
        <f t="shared" si="7"/>
        <v>0</v>
      </c>
    </row>
    <row r="40" spans="1:25" s="18" customFormat="1" x14ac:dyDescent="0.25">
      <c r="A40" s="27" t="s">
        <v>39</v>
      </c>
      <c r="B40" s="4"/>
      <c r="C40" s="5"/>
      <c r="D40" s="6"/>
      <c r="E40" s="7"/>
      <c r="F40" s="11"/>
      <c r="G40" s="19"/>
      <c r="H40" s="20"/>
      <c r="I40" s="10"/>
      <c r="J40" s="8"/>
      <c r="K40" s="12"/>
      <c r="L40" s="371">
        <f>'11 день'!L13</f>
        <v>20</v>
      </c>
      <c r="M40" s="12"/>
      <c r="N40" s="372"/>
      <c r="O40" s="12"/>
      <c r="P40" s="374"/>
      <c r="Q40" s="12"/>
      <c r="R40" s="376"/>
      <c r="S40" s="12"/>
      <c r="T40" s="379"/>
      <c r="U40" s="12"/>
      <c r="V40" s="13">
        <f>B41+C40+D40+E40+G40+H40+I40+J40+K40+L40+M40+N40+O40+P40+Q40+R40+S40+T40+U40+O40+B41</f>
        <v>24</v>
      </c>
      <c r="W40" s="21">
        <f t="shared" si="1"/>
        <v>0</v>
      </c>
      <c r="X40" s="15">
        <f t="shared" si="7"/>
        <v>0</v>
      </c>
    </row>
    <row r="41" spans="1:25" s="104" customFormat="1" x14ac:dyDescent="0.25">
      <c r="A41" s="568" t="s">
        <v>337</v>
      </c>
      <c r="B41" s="4">
        <f>'1 день'!M13</f>
        <v>2</v>
      </c>
      <c r="C41" s="5"/>
      <c r="D41" s="6"/>
      <c r="E41" s="7"/>
      <c r="F41" s="11"/>
      <c r="G41" s="19"/>
      <c r="H41" s="20"/>
      <c r="I41" s="10"/>
      <c r="J41" s="8"/>
      <c r="K41" s="12"/>
      <c r="L41" s="371"/>
      <c r="M41" s="12"/>
      <c r="N41" s="372"/>
      <c r="O41" s="12"/>
      <c r="P41" s="374"/>
      <c r="Q41" s="12"/>
      <c r="R41" s="376"/>
      <c r="S41" s="12"/>
      <c r="T41" s="379"/>
      <c r="U41" s="12"/>
      <c r="V41" s="13">
        <f>B42+C41+D41+E41+G41+H41+I41+J41+K41+L41+M41+N41+O41+P41+Q41+R41+S41+T41+U41+O41+B42</f>
        <v>2</v>
      </c>
      <c r="W41" s="21">
        <f t="shared" si="1"/>
        <v>0</v>
      </c>
      <c r="X41" s="15">
        <f>W41*V41/1</f>
        <v>0</v>
      </c>
      <c r="Y41" s="104" t="s">
        <v>338</v>
      </c>
    </row>
    <row r="42" spans="1:25" s="18" customFormat="1" x14ac:dyDescent="0.25">
      <c r="A42" s="27" t="s">
        <v>40</v>
      </c>
      <c r="B42" s="4">
        <f>'1 день'!L13</f>
        <v>1</v>
      </c>
      <c r="C42" s="5">
        <f>'2 день'!F13</f>
        <v>4</v>
      </c>
      <c r="D42" s="20">
        <f>'3 день'!N11</f>
        <v>4.5</v>
      </c>
      <c r="E42" s="25">
        <f>'4 день'!E14</f>
        <v>8</v>
      </c>
      <c r="F42" s="8">
        <f>'5 день'!H11</f>
        <v>2</v>
      </c>
      <c r="G42" s="19">
        <f>'6 день'!H13</f>
        <v>3</v>
      </c>
      <c r="H42" s="20">
        <f>'7 день'!D14</f>
        <v>6</v>
      </c>
      <c r="I42" s="24">
        <f>'8 день'!I15</f>
        <v>9</v>
      </c>
      <c r="J42" s="8">
        <f>'9 день'!J14</f>
        <v>5</v>
      </c>
      <c r="K42" s="5">
        <f>'10 день'!F13</f>
        <v>8</v>
      </c>
      <c r="L42" s="371">
        <f>'11 день'!K13</f>
        <v>1</v>
      </c>
      <c r="M42" s="5">
        <f>'12 день'!I13</f>
        <v>3.05</v>
      </c>
      <c r="N42" s="373">
        <f>'13 день'!H13</f>
        <v>5.15</v>
      </c>
      <c r="O42" s="5">
        <f>'14 день'!D13</f>
        <v>8.5</v>
      </c>
      <c r="P42" s="375">
        <f>'15 день'!F13</f>
        <v>13</v>
      </c>
      <c r="Q42" s="5">
        <f>'16 день'!I13</f>
        <v>5.8</v>
      </c>
      <c r="R42" s="377">
        <f>'17 день'!G13</f>
        <v>11.8</v>
      </c>
      <c r="S42" s="5">
        <f>'18 день'!K14</f>
        <v>8</v>
      </c>
      <c r="T42" s="378">
        <f>'19 день'!K14</f>
        <v>3</v>
      </c>
      <c r="U42" s="5">
        <f>'20день'!F13</f>
        <v>14</v>
      </c>
      <c r="V42" s="13">
        <f t="shared" si="2"/>
        <v>131.29999999999998</v>
      </c>
      <c r="W42" s="21">
        <f>W40</f>
        <v>0</v>
      </c>
      <c r="X42" s="15">
        <f t="shared" si="7"/>
        <v>0</v>
      </c>
    </row>
    <row r="43" spans="1:25" s="18" customFormat="1" x14ac:dyDescent="0.25">
      <c r="A43" s="27" t="s">
        <v>41</v>
      </c>
      <c r="B43" s="4"/>
      <c r="C43" s="5">
        <f>'2 день'!P13</f>
        <v>1.5</v>
      </c>
      <c r="D43" s="20">
        <f>'3 день'!T11</f>
        <v>28.4</v>
      </c>
      <c r="E43" s="25">
        <f>'4 день'!L14</f>
        <v>2.8</v>
      </c>
      <c r="F43" s="11"/>
      <c r="G43" s="19"/>
      <c r="H43" s="20">
        <f>'7 день'!N14</f>
        <v>3</v>
      </c>
      <c r="I43" s="24">
        <f>'8 день'!J15</f>
        <v>1.5</v>
      </c>
      <c r="J43" s="11"/>
      <c r="K43" s="5">
        <f>'10 день'!N13</f>
        <v>2.25</v>
      </c>
      <c r="L43" s="371"/>
      <c r="M43" s="5"/>
      <c r="N43" s="373"/>
      <c r="O43" s="5">
        <f>'14 день'!Q13</f>
        <v>0.6</v>
      </c>
      <c r="P43" s="375"/>
      <c r="Q43" s="5">
        <f>'16 день'!F13</f>
        <v>12</v>
      </c>
      <c r="R43" s="377"/>
      <c r="S43" s="5">
        <f>'18 день'!P14</f>
        <v>1.5</v>
      </c>
      <c r="T43" s="378">
        <f>'19 день'!X14</f>
        <v>9.6</v>
      </c>
      <c r="U43" s="5">
        <f>'20день'!L13</f>
        <v>2.6</v>
      </c>
      <c r="V43" s="13">
        <f t="shared" si="2"/>
        <v>66.349999999999994</v>
      </c>
      <c r="W43" s="21">
        <f t="shared" si="1"/>
        <v>0</v>
      </c>
      <c r="X43" s="15">
        <f t="shared" si="7"/>
        <v>0</v>
      </c>
    </row>
    <row r="44" spans="1:25" s="18" customFormat="1" x14ac:dyDescent="0.25">
      <c r="A44" s="27" t="s">
        <v>42</v>
      </c>
      <c r="B44" s="4"/>
      <c r="C44" s="5">
        <f>'2 день'!N13</f>
        <v>5</v>
      </c>
      <c r="D44" s="20">
        <f>'3 день'!J11</f>
        <v>2</v>
      </c>
      <c r="E44" s="25">
        <f>'4 день'!J14</f>
        <v>1.1000000000000001</v>
      </c>
      <c r="F44" s="11"/>
      <c r="G44" s="9"/>
      <c r="H44" s="20"/>
      <c r="I44" s="24">
        <f>'8 день'!F15</f>
        <v>7</v>
      </c>
      <c r="J44" s="8">
        <f>'9 день'!K14</f>
        <v>5</v>
      </c>
      <c r="K44" s="5"/>
      <c r="L44" s="371"/>
      <c r="M44" s="5"/>
      <c r="N44" s="373">
        <f>'13 день'!L13</f>
        <v>5</v>
      </c>
      <c r="O44" s="5">
        <f>'14 день'!M13</f>
        <v>2.5</v>
      </c>
      <c r="P44" s="375"/>
      <c r="Q44" s="5"/>
      <c r="R44" s="377"/>
      <c r="S44" s="5">
        <f>'18 день'!O14</f>
        <v>2.5</v>
      </c>
      <c r="T44" s="378"/>
      <c r="U44" s="5">
        <f>'20день'!I13</f>
        <v>4</v>
      </c>
      <c r="V44" s="13">
        <f t="shared" si="2"/>
        <v>36.6</v>
      </c>
      <c r="W44" s="21">
        <f t="shared" si="1"/>
        <v>0</v>
      </c>
      <c r="X44" s="15">
        <f t="shared" si="7"/>
        <v>0</v>
      </c>
    </row>
    <row r="45" spans="1:25" s="18" customFormat="1" x14ac:dyDescent="0.25">
      <c r="A45" s="27" t="s">
        <v>43</v>
      </c>
      <c r="B45" s="4">
        <f>'1 день'!O13</f>
        <v>2</v>
      </c>
      <c r="C45" s="5"/>
      <c r="D45" s="6"/>
      <c r="E45" s="25"/>
      <c r="F45" s="11"/>
      <c r="G45" s="9"/>
      <c r="H45" s="6"/>
      <c r="I45" s="10"/>
      <c r="J45" s="11"/>
      <c r="K45" s="5"/>
      <c r="L45" s="371">
        <f>'11 день'!M13</f>
        <v>2</v>
      </c>
      <c r="M45" s="5"/>
      <c r="N45" s="373"/>
      <c r="O45" s="5"/>
      <c r="P45" s="375">
        <f>'15 день'!J13</f>
        <v>3</v>
      </c>
      <c r="Q45" s="5"/>
      <c r="R45" s="377"/>
      <c r="S45" s="5"/>
      <c r="T45" s="378"/>
      <c r="U45" s="5"/>
      <c r="V45" s="13">
        <f t="shared" si="2"/>
        <v>9</v>
      </c>
      <c r="W45" s="21">
        <f t="shared" si="1"/>
        <v>0</v>
      </c>
      <c r="X45" s="15">
        <f t="shared" si="7"/>
        <v>0</v>
      </c>
    </row>
    <row r="46" spans="1:25" s="18" customFormat="1" x14ac:dyDescent="0.25">
      <c r="A46" s="22" t="s">
        <v>44</v>
      </c>
      <c r="B46" s="15"/>
      <c r="C46" s="23"/>
      <c r="D46" s="23"/>
      <c r="E46" s="15"/>
      <c r="F46" s="23"/>
      <c r="G46" s="15"/>
      <c r="H46" s="15">
        <f>'7 день'!K14</f>
        <v>62.5</v>
      </c>
      <c r="I46" s="23"/>
      <c r="J46" s="23"/>
      <c r="K46" s="23"/>
      <c r="L46" s="23"/>
      <c r="M46" s="23"/>
      <c r="N46" s="23"/>
      <c r="O46" s="15">
        <f>'14 день'!O13</f>
        <v>52</v>
      </c>
      <c r="P46" s="23"/>
      <c r="Q46" s="23"/>
      <c r="R46" s="23"/>
      <c r="S46" s="23"/>
      <c r="T46" s="23"/>
      <c r="U46" s="23"/>
      <c r="V46" s="13">
        <f t="shared" si="2"/>
        <v>166.5</v>
      </c>
      <c r="W46" s="21">
        <f t="shared" si="1"/>
        <v>0</v>
      </c>
      <c r="X46" s="15">
        <f t="shared" si="7"/>
        <v>0</v>
      </c>
    </row>
    <row r="47" spans="1:25" x14ac:dyDescent="0.25">
      <c r="A47" s="497" t="s">
        <v>186</v>
      </c>
      <c r="B47" s="26"/>
      <c r="C47" s="5">
        <f>'2 день'!T13</f>
        <v>0.06</v>
      </c>
      <c r="D47" s="6"/>
      <c r="E47" s="25"/>
      <c r="F47" s="11"/>
      <c r="G47" s="19">
        <f>'6 день'!F13</f>
        <v>0.06</v>
      </c>
      <c r="H47" s="6"/>
      <c r="I47" s="10"/>
      <c r="J47" s="11"/>
      <c r="K47" s="5">
        <f>'10 день'!S13</f>
        <v>0.06</v>
      </c>
      <c r="L47" s="371"/>
      <c r="M47" s="5"/>
      <c r="N47" s="373">
        <f>'13 день'!R13</f>
        <v>0.06</v>
      </c>
      <c r="O47" s="5"/>
      <c r="P47" s="375"/>
      <c r="Q47" s="5"/>
      <c r="R47" s="377"/>
      <c r="S47" s="5"/>
      <c r="T47" s="378">
        <f>'19 день'!AA14</f>
        <v>0.06</v>
      </c>
      <c r="U47" s="5"/>
      <c r="V47" s="13">
        <f t="shared" si="2"/>
        <v>0.3</v>
      </c>
      <c r="W47" s="21">
        <f t="shared" si="1"/>
        <v>0</v>
      </c>
      <c r="X47" s="15">
        <f t="shared" si="7"/>
        <v>0</v>
      </c>
    </row>
    <row r="48" spans="1:25" x14ac:dyDescent="0.25">
      <c r="A48" s="27" t="s">
        <v>45</v>
      </c>
      <c r="B48" s="4"/>
      <c r="C48" s="5">
        <f>'2 день'!W13</f>
        <v>30</v>
      </c>
      <c r="D48" s="20"/>
      <c r="E48" s="25" t="str">
        <f>'4 день'!T14</f>
        <v>40</v>
      </c>
      <c r="F48" s="8"/>
      <c r="G48" s="19"/>
      <c r="H48" s="20">
        <f>'7 день'!O14</f>
        <v>30</v>
      </c>
      <c r="I48" s="24" t="str">
        <f>'8 день'!T15</f>
        <v>36</v>
      </c>
      <c r="J48" s="8"/>
      <c r="K48" s="5">
        <f>'10 день'!L13</f>
        <v>18</v>
      </c>
      <c r="L48" s="371"/>
      <c r="M48" s="5">
        <f>'12 день'!Q13</f>
        <v>16</v>
      </c>
      <c r="N48" s="373">
        <f>'13 день'!T13</f>
        <v>18</v>
      </c>
      <c r="O48" s="5"/>
      <c r="P48" s="375">
        <f>'15 день'!S13</f>
        <v>36</v>
      </c>
      <c r="Q48" s="5">
        <f>'16 день'!Q13</f>
        <v>20</v>
      </c>
      <c r="R48" s="377">
        <f>'17 день'!T13</f>
        <v>20</v>
      </c>
      <c r="S48" s="5">
        <f>'18 день'!G14</f>
        <v>18</v>
      </c>
      <c r="T48" s="378"/>
      <c r="U48" s="5">
        <f>'20день'!Q13</f>
        <v>26</v>
      </c>
      <c r="V48" s="13">
        <f t="shared" si="2"/>
        <v>308</v>
      </c>
      <c r="W48" s="21">
        <f t="shared" si="1"/>
        <v>0</v>
      </c>
      <c r="X48" s="15">
        <f t="shared" si="7"/>
        <v>0</v>
      </c>
    </row>
    <row r="49" spans="1:25" x14ac:dyDescent="0.25">
      <c r="A49" s="27" t="s">
        <v>46</v>
      </c>
      <c r="B49" s="4">
        <f>'1 день'!S13</f>
        <v>26</v>
      </c>
      <c r="C49" s="5">
        <f>'2 день'!V13</f>
        <v>20</v>
      </c>
      <c r="D49" s="20">
        <f>'3 день'!X11</f>
        <v>26</v>
      </c>
      <c r="E49" s="25" t="str">
        <f>'4 день'!S14</f>
        <v>20</v>
      </c>
      <c r="F49" s="8">
        <f>'5 день'!L11</f>
        <v>26</v>
      </c>
      <c r="G49" s="19">
        <f>'6 день'!O13</f>
        <v>50</v>
      </c>
      <c r="H49" s="20">
        <f>'7 день'!P14</f>
        <v>20</v>
      </c>
      <c r="I49" s="24" t="str">
        <f>'8 день'!U15</f>
        <v>26</v>
      </c>
      <c r="J49" s="8">
        <f>'9 день'!Q14</f>
        <v>40</v>
      </c>
      <c r="K49" s="5">
        <f>'10 день'!V13</f>
        <v>26</v>
      </c>
      <c r="L49" s="371">
        <f>'11 день'!R13</f>
        <v>26</v>
      </c>
      <c r="M49" s="5">
        <f>'12 день'!R13</f>
        <v>20</v>
      </c>
      <c r="N49" s="373">
        <f>'13 день'!S13</f>
        <v>26</v>
      </c>
      <c r="O49" s="5">
        <f>'14 день'!U13</f>
        <v>36</v>
      </c>
      <c r="P49" s="375"/>
      <c r="Q49" s="5">
        <f>'16 день'!T13</f>
        <v>0.06</v>
      </c>
      <c r="R49" s="377">
        <f>'17 день'!U13</f>
        <v>20</v>
      </c>
      <c r="S49" s="5">
        <f>'18 день'!T14</f>
        <v>26</v>
      </c>
      <c r="T49" s="378">
        <f>'19 день'!AC14</f>
        <v>26</v>
      </c>
      <c r="U49" s="5"/>
      <c r="V49" s="13">
        <f t="shared" si="2"/>
        <v>496.06</v>
      </c>
      <c r="W49" s="21">
        <f t="shared" si="1"/>
        <v>0</v>
      </c>
      <c r="X49" s="15">
        <f t="shared" si="7"/>
        <v>0</v>
      </c>
    </row>
    <row r="50" spans="1:25" x14ac:dyDescent="0.25">
      <c r="A50" s="27" t="s">
        <v>233</v>
      </c>
      <c r="B50" s="4">
        <f>'1 день'!E13</f>
        <v>20</v>
      </c>
      <c r="C50" s="5"/>
      <c r="D50" s="20">
        <f>'3 день'!C11</f>
        <v>20</v>
      </c>
      <c r="E50" s="7"/>
      <c r="F50" s="8">
        <f>'5 день'!E11</f>
        <v>20</v>
      </c>
      <c r="G50" s="19">
        <f>'6 день'!E13</f>
        <v>20</v>
      </c>
      <c r="H50" s="6"/>
      <c r="I50" s="10"/>
      <c r="J50" s="8"/>
      <c r="K50" s="12"/>
      <c r="L50" s="371">
        <f>'11 день'!C13</f>
        <v>20</v>
      </c>
      <c r="M50" s="5">
        <f>'12 день'!C13</f>
        <v>20</v>
      </c>
      <c r="N50" s="372"/>
      <c r="O50" s="12"/>
      <c r="P50" s="375">
        <f>'15 день'!K13</f>
        <v>13.33</v>
      </c>
      <c r="Q50" s="12"/>
      <c r="R50" s="377"/>
      <c r="S50" s="12"/>
      <c r="T50" s="378">
        <f>'19 день'!C14</f>
        <v>20</v>
      </c>
      <c r="U50" s="12"/>
      <c r="V50" s="13">
        <f t="shared" si="2"/>
        <v>153.32999999999998</v>
      </c>
      <c r="W50" s="21">
        <f t="shared" si="1"/>
        <v>0</v>
      </c>
      <c r="X50" s="15">
        <f t="shared" si="7"/>
        <v>0</v>
      </c>
    </row>
    <row r="51" spans="1:25" s="18" customFormat="1" ht="18.75" x14ac:dyDescent="0.3">
      <c r="A51" s="32"/>
      <c r="B51" s="382" t="s">
        <v>1</v>
      </c>
      <c r="C51" s="382" t="s">
        <v>2</v>
      </c>
      <c r="D51" s="382" t="s">
        <v>3</v>
      </c>
      <c r="E51" s="382" t="s">
        <v>4</v>
      </c>
      <c r="F51" s="382" t="s">
        <v>5</v>
      </c>
      <c r="G51" s="382" t="s">
        <v>6</v>
      </c>
      <c r="H51" s="382" t="s">
        <v>7</v>
      </c>
      <c r="I51" s="382" t="s">
        <v>8</v>
      </c>
      <c r="J51" s="382" t="s">
        <v>9</v>
      </c>
      <c r="K51" s="382" t="s">
        <v>10</v>
      </c>
      <c r="L51" s="382" t="s">
        <v>157</v>
      </c>
      <c r="M51" s="382" t="s">
        <v>194</v>
      </c>
      <c r="N51" s="382" t="s">
        <v>161</v>
      </c>
      <c r="O51" s="382" t="s">
        <v>163</v>
      </c>
      <c r="P51" s="382" t="s">
        <v>166</v>
      </c>
      <c r="Q51" s="382" t="s">
        <v>169</v>
      </c>
      <c r="R51" s="382" t="s">
        <v>171</v>
      </c>
      <c r="S51" s="382" t="s">
        <v>172</v>
      </c>
      <c r="T51" s="382" t="s">
        <v>173</v>
      </c>
      <c r="U51" s="382" t="s">
        <v>181</v>
      </c>
      <c r="V51" s="13"/>
      <c r="W51" s="21">
        <f t="shared" si="1"/>
        <v>0</v>
      </c>
      <c r="X51" s="15">
        <f t="shared" si="7"/>
        <v>0</v>
      </c>
    </row>
    <row r="52" spans="1:25" x14ac:dyDescent="0.25">
      <c r="A52" s="33"/>
      <c r="B52" s="34"/>
      <c r="C52" s="35"/>
      <c r="D52" s="36"/>
      <c r="E52" s="36"/>
      <c r="F52" s="36"/>
      <c r="G52" s="34"/>
      <c r="H52" s="36"/>
      <c r="I52" s="36"/>
      <c r="J52" s="36"/>
      <c r="K52" s="36"/>
      <c r="L52" s="35"/>
      <c r="M52" s="36"/>
      <c r="N52" s="36"/>
      <c r="O52" s="36"/>
      <c r="P52" s="36"/>
      <c r="Q52" s="36"/>
      <c r="R52" s="36"/>
      <c r="S52" s="36"/>
      <c r="T52" s="36"/>
      <c r="U52" s="36"/>
      <c r="V52" s="13">
        <f>N52+O52</f>
        <v>0</v>
      </c>
      <c r="W52" s="21">
        <f t="shared" si="1"/>
        <v>0</v>
      </c>
      <c r="X52" s="15">
        <f t="shared" si="7"/>
        <v>0</v>
      </c>
    </row>
    <row r="53" spans="1:25" x14ac:dyDescent="0.25">
      <c r="A53" s="37" t="s">
        <v>47</v>
      </c>
      <c r="B53" s="38">
        <f>'1 день'!G13</f>
        <v>90</v>
      </c>
      <c r="C53" s="38"/>
      <c r="D53" s="20">
        <f>'3 день'!R11</f>
        <v>130</v>
      </c>
      <c r="E53" s="7"/>
      <c r="F53" s="8">
        <f>'5 день'!G11</f>
        <v>130</v>
      </c>
      <c r="G53" s="19"/>
      <c r="H53" s="20"/>
      <c r="I53" s="24">
        <f>'8 день'!S15</f>
        <v>120</v>
      </c>
      <c r="J53" s="8">
        <f>'9 день'!M14</f>
        <v>22.5</v>
      </c>
      <c r="K53" s="5"/>
      <c r="L53" s="371">
        <f>'11 день'!E13</f>
        <v>90</v>
      </c>
      <c r="M53" s="5">
        <f>'12 день'!N13</f>
        <v>100</v>
      </c>
      <c r="N53" s="373"/>
      <c r="O53" s="5"/>
      <c r="P53" s="375">
        <f>'15 день'!L13</f>
        <v>147.75</v>
      </c>
      <c r="Q53" s="5"/>
      <c r="R53" s="377">
        <f>'17 день'!R13</f>
        <v>95</v>
      </c>
      <c r="S53" s="5"/>
      <c r="T53" s="378"/>
      <c r="U53" s="5"/>
      <c r="V53" s="13">
        <f>B53</f>
        <v>90</v>
      </c>
      <c r="W53" s="21">
        <f t="shared" si="1"/>
        <v>0</v>
      </c>
      <c r="X53" s="498">
        <f t="shared" si="7"/>
        <v>0</v>
      </c>
    </row>
    <row r="54" spans="1:25" x14ac:dyDescent="0.25">
      <c r="A54" s="39" t="s">
        <v>48</v>
      </c>
      <c r="B54" s="4"/>
      <c r="C54" s="5">
        <f>'2 день'!D13</f>
        <v>6.0600000000000005</v>
      </c>
      <c r="D54" s="20">
        <f>'3 день'!D11</f>
        <v>10.1</v>
      </c>
      <c r="E54" s="7"/>
      <c r="F54" s="11"/>
      <c r="G54" s="19">
        <f>'6 день'!D13</f>
        <v>15.15</v>
      </c>
      <c r="H54" s="6"/>
      <c r="I54" s="10"/>
      <c r="J54" s="8"/>
      <c r="K54" s="5"/>
      <c r="L54" s="371"/>
      <c r="M54" s="5">
        <f>'12 день'!E13</f>
        <v>15.15</v>
      </c>
      <c r="N54" s="373"/>
      <c r="O54" s="5"/>
      <c r="P54" s="375"/>
      <c r="Q54" s="5"/>
      <c r="R54" s="377"/>
      <c r="S54" s="5"/>
      <c r="T54" s="378"/>
      <c r="U54" s="5">
        <f>'20день'!D13</f>
        <v>10.1</v>
      </c>
      <c r="V54" s="13">
        <f t="shared" ref="V54:V60" si="8">B54</f>
        <v>0</v>
      </c>
      <c r="W54" s="21">
        <f t="shared" si="1"/>
        <v>0</v>
      </c>
      <c r="X54" s="498">
        <f t="shared" si="7"/>
        <v>0</v>
      </c>
    </row>
    <row r="55" spans="1:25" s="18" customFormat="1" x14ac:dyDescent="0.25">
      <c r="A55" s="39" t="s">
        <v>49</v>
      </c>
      <c r="B55" s="4"/>
      <c r="C55" s="5"/>
      <c r="D55" s="20"/>
      <c r="E55" s="7"/>
      <c r="F55" s="11"/>
      <c r="G55" s="19"/>
      <c r="H55" s="20"/>
      <c r="I55" s="10"/>
      <c r="J55" s="8"/>
      <c r="K55" s="5"/>
      <c r="L55" s="371"/>
      <c r="M55" s="5"/>
      <c r="N55" s="373"/>
      <c r="O55" s="5"/>
      <c r="P55" s="375"/>
      <c r="Q55" s="5"/>
      <c r="R55" s="377"/>
      <c r="S55" s="5"/>
      <c r="T55" s="378"/>
      <c r="U55" s="5"/>
      <c r="V55" s="13">
        <f t="shared" si="8"/>
        <v>0</v>
      </c>
      <c r="W55" s="21">
        <f t="shared" si="1"/>
        <v>0</v>
      </c>
      <c r="X55" s="498">
        <f t="shared" si="7"/>
        <v>0</v>
      </c>
    </row>
    <row r="56" spans="1:25" s="104" customFormat="1" x14ac:dyDescent="0.25">
      <c r="A56" s="39" t="s">
        <v>212</v>
      </c>
      <c r="B56" s="4"/>
      <c r="C56" s="5"/>
      <c r="D56" s="20"/>
      <c r="E56" s="7"/>
      <c r="F56" s="11"/>
      <c r="G56" s="19"/>
      <c r="H56" s="20"/>
      <c r="I56" s="10"/>
      <c r="J56" s="8"/>
      <c r="K56" s="5"/>
      <c r="L56" s="371"/>
      <c r="M56" s="5"/>
      <c r="N56" s="373"/>
      <c r="O56" s="5"/>
      <c r="P56" s="375"/>
      <c r="Q56" s="5">
        <f>'16 день'!C13</f>
        <v>40</v>
      </c>
      <c r="R56" s="377"/>
      <c r="S56" s="5"/>
      <c r="T56" s="378">
        <f>'19 день'!O14</f>
        <v>32</v>
      </c>
      <c r="U56" s="5"/>
      <c r="V56" s="13">
        <f t="shared" si="8"/>
        <v>0</v>
      </c>
      <c r="W56" s="21">
        <f t="shared" si="1"/>
        <v>0</v>
      </c>
      <c r="X56" s="498">
        <f t="shared" si="7"/>
        <v>0</v>
      </c>
    </row>
    <row r="57" spans="1:25" x14ac:dyDescent="0.25">
      <c r="A57" s="39" t="s">
        <v>50</v>
      </c>
      <c r="B57" s="4">
        <f>'1 день'!N13</f>
        <v>2</v>
      </c>
      <c r="C57" s="5">
        <f>'2 день'!O13</f>
        <v>7</v>
      </c>
      <c r="D57" s="20">
        <f>'3 день'!P11</f>
        <v>5</v>
      </c>
      <c r="E57" s="25">
        <f>'4 день'!K14</f>
        <v>11</v>
      </c>
      <c r="F57" s="11"/>
      <c r="G57" s="9"/>
      <c r="H57" s="6"/>
      <c r="I57" s="24">
        <f>'8 день'!H15</f>
        <v>20</v>
      </c>
      <c r="J57" s="11"/>
      <c r="K57" s="5">
        <f>'10 день'!O13</f>
        <v>12</v>
      </c>
      <c r="L57" s="371">
        <f>'11 день'!O13</f>
        <v>2</v>
      </c>
      <c r="M57" s="5"/>
      <c r="N57" s="373"/>
      <c r="O57" s="5"/>
      <c r="P57" s="375"/>
      <c r="Q57" s="5"/>
      <c r="R57" s="377"/>
      <c r="S57" s="5">
        <f>'18 день'!N14</f>
        <v>6</v>
      </c>
      <c r="T57" s="378">
        <f>'19 день'!M14</f>
        <v>5</v>
      </c>
      <c r="U57" s="5"/>
      <c r="V57" s="13">
        <f t="shared" si="8"/>
        <v>2</v>
      </c>
      <c r="W57" s="21">
        <f>W55</f>
        <v>0</v>
      </c>
      <c r="X57" s="498">
        <f t="shared" si="7"/>
        <v>0</v>
      </c>
    </row>
    <row r="58" spans="1:25" s="18" customFormat="1" ht="14.25" customHeight="1" x14ac:dyDescent="0.25">
      <c r="A58" s="39" t="s">
        <v>156</v>
      </c>
      <c r="B58" s="26"/>
      <c r="C58" s="5"/>
      <c r="D58" s="20"/>
      <c r="E58" s="25"/>
      <c r="F58" s="11"/>
      <c r="G58" s="9"/>
      <c r="H58" s="6"/>
      <c r="I58" s="24"/>
      <c r="J58" s="8"/>
      <c r="K58" s="5"/>
      <c r="L58" s="371"/>
      <c r="M58" s="5"/>
      <c r="N58" s="373"/>
      <c r="O58" s="5"/>
      <c r="P58" s="375"/>
      <c r="Q58" s="5">
        <f>'16 день'!R13</f>
        <v>125</v>
      </c>
      <c r="R58" s="377"/>
      <c r="S58" s="5"/>
      <c r="T58" s="378"/>
      <c r="U58" s="5"/>
      <c r="V58" s="13">
        <f t="shared" si="8"/>
        <v>0</v>
      </c>
      <c r="W58" s="21">
        <f t="shared" si="1"/>
        <v>0</v>
      </c>
      <c r="X58" s="498">
        <f>W58*V58/125</f>
        <v>0</v>
      </c>
      <c r="Y58" s="18" t="s">
        <v>51</v>
      </c>
    </row>
    <row r="59" spans="1:25" ht="13.5" customHeight="1" x14ac:dyDescent="0.25">
      <c r="A59" s="39" t="s">
        <v>52</v>
      </c>
      <c r="B59" s="4">
        <f>'1 день'!J13</f>
        <v>95.88</v>
      </c>
      <c r="C59" s="12"/>
      <c r="D59" s="20">
        <f>'3 день'!W11</f>
        <v>35.0672</v>
      </c>
      <c r="E59" s="7"/>
      <c r="F59" s="11"/>
      <c r="G59" s="19"/>
      <c r="H59" s="6"/>
      <c r="I59" s="10"/>
      <c r="J59" s="11"/>
      <c r="K59" s="12"/>
      <c r="L59" s="371">
        <f>'11 день'!I13</f>
        <v>95.88</v>
      </c>
      <c r="M59" s="12"/>
      <c r="N59" s="372"/>
      <c r="O59" s="12"/>
      <c r="P59" s="374"/>
      <c r="Q59" s="12"/>
      <c r="R59" s="376"/>
      <c r="S59" s="12"/>
      <c r="T59" s="379"/>
      <c r="U59" s="12"/>
      <c r="V59" s="13">
        <f t="shared" si="8"/>
        <v>95.88</v>
      </c>
      <c r="W59" s="21">
        <f t="shared" si="1"/>
        <v>0</v>
      </c>
      <c r="X59" s="498">
        <f t="shared" si="7"/>
        <v>0</v>
      </c>
    </row>
    <row r="60" spans="1:25" x14ac:dyDescent="0.25">
      <c r="A60" s="33" t="s">
        <v>53</v>
      </c>
      <c r="B60" s="4">
        <f>'1 день'!C13</f>
        <v>8</v>
      </c>
      <c r="C60" s="5">
        <f>'2 день'!R13</f>
        <v>8</v>
      </c>
      <c r="D60" s="20">
        <f>'3 день'!S11</f>
        <v>9.84</v>
      </c>
      <c r="E60" s="25">
        <f>'4 день'!M14</f>
        <v>6</v>
      </c>
      <c r="F60" s="8"/>
      <c r="G60" s="19"/>
      <c r="H60" s="6"/>
      <c r="I60" s="24"/>
      <c r="J60" s="8">
        <f>'9 день'!C14</f>
        <v>6</v>
      </c>
      <c r="K60" s="5"/>
      <c r="L60" s="371">
        <f>'11 день'!H13</f>
        <v>12</v>
      </c>
      <c r="M60" s="5"/>
      <c r="N60" s="373">
        <f>'13 день'!O13</f>
        <v>3.9</v>
      </c>
      <c r="O60" s="5"/>
      <c r="P60" s="375">
        <f>'15 день'!M13</f>
        <v>5</v>
      </c>
      <c r="Q60" s="5">
        <f>'16 день'!E13</f>
        <v>12.5</v>
      </c>
      <c r="R60" s="377"/>
      <c r="S60" s="5"/>
      <c r="T60" s="378">
        <f>'19 день'!Q14</f>
        <v>10</v>
      </c>
      <c r="U60" s="5"/>
      <c r="V60" s="13">
        <f t="shared" si="8"/>
        <v>8</v>
      </c>
      <c r="W60" s="21">
        <f t="shared" si="1"/>
        <v>0</v>
      </c>
      <c r="X60" s="498">
        <f>W60*V60/1000</f>
        <v>0</v>
      </c>
    </row>
    <row r="61" spans="1:25" x14ac:dyDescent="0.25">
      <c r="A61" s="40" t="s">
        <v>54</v>
      </c>
      <c r="B61" s="26"/>
      <c r="C61" s="5"/>
      <c r="D61" s="6"/>
      <c r="E61" s="7"/>
      <c r="F61" s="8"/>
      <c r="G61" s="9"/>
      <c r="H61" s="6"/>
      <c r="I61" s="24"/>
      <c r="J61" s="11"/>
      <c r="K61" s="5"/>
      <c r="L61" s="371"/>
      <c r="M61" s="5"/>
      <c r="N61" s="373">
        <f>'13 день'!M13</f>
        <v>0.64</v>
      </c>
      <c r="O61" s="5"/>
      <c r="P61" s="375"/>
      <c r="Q61" s="5"/>
      <c r="R61" s="377"/>
      <c r="S61" s="5"/>
      <c r="T61" s="378"/>
      <c r="U61" s="5"/>
      <c r="V61" s="13">
        <f t="shared" ref="V61:V68" si="9">G61+D61+B61+C61+E61+H61+I61+J61+K61+M61+L61+N61+O61+P61+S61</f>
        <v>0.64</v>
      </c>
      <c r="W61" s="21">
        <f t="shared" si="1"/>
        <v>0</v>
      </c>
      <c r="X61" s="15">
        <f t="shared" si="7"/>
        <v>0</v>
      </c>
    </row>
    <row r="62" spans="1:25" s="18" customFormat="1" x14ac:dyDescent="0.25">
      <c r="A62" s="40" t="s">
        <v>55</v>
      </c>
      <c r="B62" s="26"/>
      <c r="C62" s="5">
        <f>'2 день'!G13</f>
        <v>0.67500000000000004</v>
      </c>
      <c r="D62" s="6"/>
      <c r="E62" s="25"/>
      <c r="F62" s="11"/>
      <c r="G62" s="19"/>
      <c r="H62" s="6"/>
      <c r="I62" s="24">
        <f>'8 день'!D15</f>
        <v>1.5</v>
      </c>
      <c r="J62" s="8">
        <f>'9 день'!E14</f>
        <v>0.67500000000000004</v>
      </c>
      <c r="K62" s="5"/>
      <c r="L62" s="371"/>
      <c r="M62" s="5"/>
      <c r="N62" s="373">
        <f>'13 день'!I13</f>
        <v>0.67500000000000004</v>
      </c>
      <c r="O62" s="5">
        <f>'14 день'!H13</f>
        <v>0.67500000000000004</v>
      </c>
      <c r="P62" s="375"/>
      <c r="Q62" s="5"/>
      <c r="R62" s="377">
        <f>'17 день'!I13</f>
        <v>2.7</v>
      </c>
      <c r="S62" s="5"/>
      <c r="T62" s="378"/>
      <c r="U62" s="5">
        <f>'20день'!G13</f>
        <v>0.67500000000000004</v>
      </c>
      <c r="V62" s="13">
        <f t="shared" si="9"/>
        <v>4.1999999999999993</v>
      </c>
      <c r="W62" s="21">
        <f t="shared" si="1"/>
        <v>0</v>
      </c>
      <c r="X62" s="15">
        <f t="shared" si="7"/>
        <v>0</v>
      </c>
    </row>
    <row r="63" spans="1:25" s="18" customFormat="1" x14ac:dyDescent="0.25">
      <c r="A63" s="40" t="s">
        <v>56</v>
      </c>
      <c r="B63" s="4"/>
      <c r="C63" s="12"/>
      <c r="D63" s="20">
        <f>'3 день'!G11</f>
        <v>25</v>
      </c>
      <c r="E63" s="547">
        <f>'4 день'!F14</f>
        <v>60</v>
      </c>
      <c r="F63" s="11"/>
      <c r="G63" s="19"/>
      <c r="H63" s="6"/>
      <c r="I63" s="10"/>
      <c r="J63" s="11"/>
      <c r="K63" s="5"/>
      <c r="L63" s="371"/>
      <c r="M63" s="5"/>
      <c r="N63" s="373"/>
      <c r="O63" s="5"/>
      <c r="P63" s="375"/>
      <c r="Q63" s="5"/>
      <c r="R63" s="377">
        <f>'17 день'!C13</f>
        <v>72.5</v>
      </c>
      <c r="S63" s="5"/>
      <c r="T63" s="378">
        <f>'19 день'!G14</f>
        <v>62.5</v>
      </c>
      <c r="U63" s="5"/>
      <c r="V63" s="13">
        <f t="shared" si="9"/>
        <v>85</v>
      </c>
      <c r="W63" s="21">
        <f t="shared" si="1"/>
        <v>0</v>
      </c>
      <c r="X63" s="15">
        <f t="shared" si="7"/>
        <v>0</v>
      </c>
    </row>
    <row r="64" spans="1:25" s="18" customFormat="1" x14ac:dyDescent="0.25">
      <c r="A64" s="40" t="s">
        <v>57</v>
      </c>
      <c r="B64" s="4">
        <f>'1 день'!R13</f>
        <v>2.2799999999999998</v>
      </c>
      <c r="C64" s="12"/>
      <c r="D64" s="6"/>
      <c r="E64" s="25"/>
      <c r="F64" s="11"/>
      <c r="G64" s="19"/>
      <c r="H64" s="20">
        <f>'7 день'!L14</f>
        <v>2.2799999999999998</v>
      </c>
      <c r="I64" s="10"/>
      <c r="J64" s="8"/>
      <c r="K64" s="5"/>
      <c r="L64" s="371">
        <f>'11 день'!Q13</f>
        <v>3.42</v>
      </c>
      <c r="M64" s="5"/>
      <c r="N64" s="373"/>
      <c r="O64" s="5"/>
      <c r="P64" s="375"/>
      <c r="Q64" s="5"/>
      <c r="R64" s="377"/>
      <c r="S64" s="5"/>
      <c r="T64" s="378"/>
      <c r="U64" s="5"/>
      <c r="V64" s="13">
        <f t="shared" si="9"/>
        <v>7.9799999999999995</v>
      </c>
      <c r="W64" s="21">
        <f t="shared" si="1"/>
        <v>0</v>
      </c>
      <c r="X64" s="15">
        <f t="shared" si="7"/>
        <v>0</v>
      </c>
    </row>
    <row r="65" spans="1:24" s="18" customFormat="1" x14ac:dyDescent="0.25">
      <c r="A65" s="40" t="s">
        <v>58</v>
      </c>
      <c r="B65" s="26"/>
      <c r="C65" s="5"/>
      <c r="D65" s="20">
        <f>'3 день'!I11</f>
        <v>16.25</v>
      </c>
      <c r="E65" s="25">
        <f>'4 день'!I14</f>
        <v>18.75</v>
      </c>
      <c r="F65" s="11"/>
      <c r="G65" s="19">
        <f>'6 день'!K13</f>
        <v>16.25</v>
      </c>
      <c r="H65" s="20">
        <f>'7 день'!F14</f>
        <v>25</v>
      </c>
      <c r="I65" s="24"/>
      <c r="J65" s="8">
        <f>'9 день'!I14</f>
        <v>59.3</v>
      </c>
      <c r="K65" s="5"/>
      <c r="L65" s="371"/>
      <c r="M65" s="5">
        <f>'12 день'!K13</f>
        <v>16.25</v>
      </c>
      <c r="N65" s="373">
        <f>'13 день'!E13</f>
        <v>22</v>
      </c>
      <c r="O65" s="5">
        <f>'14 день'!L13</f>
        <v>30</v>
      </c>
      <c r="P65" s="375"/>
      <c r="Q65" s="5">
        <f>'16 день'!N13</f>
        <v>15</v>
      </c>
      <c r="R65" s="377">
        <f>'17 день'!N13</f>
        <v>31.25</v>
      </c>
      <c r="S65" s="5"/>
      <c r="T65" s="378">
        <f>'19 день'!I14</f>
        <v>15</v>
      </c>
      <c r="U65" s="5"/>
      <c r="V65" s="13">
        <f t="shared" si="9"/>
        <v>203.8</v>
      </c>
      <c r="W65" s="21">
        <f t="shared" si="1"/>
        <v>0</v>
      </c>
      <c r="X65" s="15">
        <f t="shared" si="7"/>
        <v>0</v>
      </c>
    </row>
    <row r="66" spans="1:24" s="18" customFormat="1" x14ac:dyDescent="0.25">
      <c r="A66" s="40" t="s">
        <v>59</v>
      </c>
      <c r="B66" s="26"/>
      <c r="C66" s="5"/>
      <c r="D66" s="20">
        <f>'3 день'!F11</f>
        <v>35.75</v>
      </c>
      <c r="E66" s="25">
        <f>'4 день'!C14</f>
        <v>2.0250000000000004</v>
      </c>
      <c r="F66" s="11"/>
      <c r="G66" s="19"/>
      <c r="H66" s="20"/>
      <c r="I66" s="24"/>
      <c r="J66" s="8">
        <f>'9 день'!L14</f>
        <v>212.2835</v>
      </c>
      <c r="K66" s="5"/>
      <c r="L66" s="371"/>
      <c r="M66" s="5">
        <f>'12 день'!G13</f>
        <v>85.8</v>
      </c>
      <c r="N66" s="373">
        <f>'13 день'!C13</f>
        <v>28.314</v>
      </c>
      <c r="O66" s="5">
        <f>'14 день'!J13</f>
        <v>214.5</v>
      </c>
      <c r="P66" s="375">
        <f>'15 день'!P13</f>
        <v>188.76</v>
      </c>
      <c r="Q66" s="5">
        <f>'16 день'!K13</f>
        <v>71.5</v>
      </c>
      <c r="R66" s="377"/>
      <c r="S66" s="5"/>
      <c r="T66" s="378">
        <f>'19 день'!H14</f>
        <v>42.9</v>
      </c>
      <c r="U66" s="5"/>
      <c r="V66" s="13">
        <f t="shared" si="9"/>
        <v>767.4325</v>
      </c>
      <c r="W66" s="21">
        <f t="shared" si="1"/>
        <v>0</v>
      </c>
      <c r="X66" s="15">
        <f t="shared" si="7"/>
        <v>0</v>
      </c>
    </row>
    <row r="67" spans="1:24" s="18" customFormat="1" x14ac:dyDescent="0.25">
      <c r="A67" s="40" t="s">
        <v>60</v>
      </c>
      <c r="B67" s="26"/>
      <c r="C67" s="5"/>
      <c r="D67" s="20">
        <f>'3 день'!L11</f>
        <v>11.899999999999999</v>
      </c>
      <c r="E67" s="25">
        <f>'4 день'!H14</f>
        <v>10.709999999999999</v>
      </c>
      <c r="F67" s="8"/>
      <c r="G67" s="19">
        <f>'6 день'!L13</f>
        <v>23.799999999999997</v>
      </c>
      <c r="H67" s="20">
        <f>'7 день'!G14</f>
        <v>19.04</v>
      </c>
      <c r="I67" s="24"/>
      <c r="J67" s="8">
        <f>'9 день'!G14</f>
        <v>28.559999999999995</v>
      </c>
      <c r="K67" s="5"/>
      <c r="L67" s="371"/>
      <c r="M67" s="5">
        <f>'12 день'!J13</f>
        <v>10.709999999999999</v>
      </c>
      <c r="N67" s="373"/>
      <c r="O67" s="5">
        <f>'14 день'!K13</f>
        <v>15.469999999999999</v>
      </c>
      <c r="P67" s="375">
        <f>'15 день'!H13</f>
        <v>20.23</v>
      </c>
      <c r="Q67" s="5">
        <f>'16 день'!M13</f>
        <v>11.899999999999999</v>
      </c>
      <c r="R67" s="377">
        <f>'17 день'!L13</f>
        <v>23.799999999999997</v>
      </c>
      <c r="S67" s="5"/>
      <c r="T67" s="378">
        <f>'19 день'!J14</f>
        <v>11.899999999999999</v>
      </c>
      <c r="U67" s="5">
        <f>'20день'!J13</f>
        <v>11.899999999999999</v>
      </c>
      <c r="V67" s="13">
        <f t="shared" si="9"/>
        <v>140.41999999999999</v>
      </c>
      <c r="W67" s="21">
        <f t="shared" si="1"/>
        <v>0</v>
      </c>
      <c r="X67" s="15">
        <f t="shared" si="7"/>
        <v>0</v>
      </c>
    </row>
    <row r="68" spans="1:24" s="104" customFormat="1" x14ac:dyDescent="0.25">
      <c r="A68" s="40" t="s">
        <v>257</v>
      </c>
      <c r="B68" s="26"/>
      <c r="C68" s="5"/>
      <c r="D68" s="20"/>
      <c r="E68" s="25"/>
      <c r="F68" s="8"/>
      <c r="G68" s="19"/>
      <c r="H68" s="20"/>
      <c r="I68" s="24"/>
      <c r="J68" s="8"/>
      <c r="K68" s="5"/>
      <c r="L68" s="371"/>
      <c r="M68" s="5"/>
      <c r="N68" s="373">
        <f>'13 день'!F13</f>
        <v>1.01</v>
      </c>
      <c r="O68" s="5"/>
      <c r="P68" s="375"/>
      <c r="Q68" s="5"/>
      <c r="R68" s="377"/>
      <c r="S68" s="5"/>
      <c r="T68" s="378"/>
      <c r="U68" s="5"/>
      <c r="V68" s="13">
        <f t="shared" si="9"/>
        <v>1.01</v>
      </c>
      <c r="W68" s="21">
        <f t="shared" si="1"/>
        <v>0</v>
      </c>
      <c r="X68" s="15">
        <f t="shared" ref="X68" si="10">W68*V68/1000</f>
        <v>0</v>
      </c>
    </row>
    <row r="69" spans="1:24" s="18" customFormat="1" x14ac:dyDescent="0.25">
      <c r="A69" s="40" t="s">
        <v>61</v>
      </c>
      <c r="B69" s="26"/>
      <c r="C69" s="5">
        <f>'2 день'!C13</f>
        <v>70.850000000000009</v>
      </c>
      <c r="D69" s="20">
        <f>'3 день'!H11</f>
        <v>50</v>
      </c>
      <c r="E69" s="25"/>
      <c r="F69" s="11"/>
      <c r="G69" s="9"/>
      <c r="H69" s="20"/>
      <c r="I69" s="396">
        <f>'8 день'!C15</f>
        <v>109</v>
      </c>
      <c r="J69" s="8">
        <f>'9 день'!D14</f>
        <v>18.75</v>
      </c>
      <c r="K69" s="12"/>
      <c r="L69" s="370"/>
      <c r="M69" s="12"/>
      <c r="N69" s="373">
        <f>'13 день'!D13</f>
        <v>20.625</v>
      </c>
      <c r="O69" s="12"/>
      <c r="P69" s="375">
        <f>'15 день'!C13</f>
        <v>68.125000000000014</v>
      </c>
      <c r="Q69" s="12"/>
      <c r="R69" s="376"/>
      <c r="S69" s="12"/>
      <c r="T69" s="379"/>
      <c r="U69" s="5">
        <f>'20день'!C13</f>
        <v>68.125000000000014</v>
      </c>
      <c r="V69" s="13">
        <f t="shared" ref="V69:V89" si="11">G69+D69+B69+C69+E69+H69+I69+J69+K69+M69+L69+N69+O69+P69+S69</f>
        <v>337.35</v>
      </c>
      <c r="W69" s="21">
        <f>W67</f>
        <v>0</v>
      </c>
      <c r="X69" s="15">
        <f t="shared" si="7"/>
        <v>0</v>
      </c>
    </row>
    <row r="70" spans="1:24" s="18" customFormat="1" x14ac:dyDescent="0.25">
      <c r="A70" s="40" t="s">
        <v>62</v>
      </c>
      <c r="B70" s="26"/>
      <c r="C70" s="5"/>
      <c r="D70" s="20"/>
      <c r="E70" s="25"/>
      <c r="F70" s="11"/>
      <c r="G70" s="9"/>
      <c r="H70" s="20"/>
      <c r="I70" s="24"/>
      <c r="J70" s="11"/>
      <c r="K70" s="12"/>
      <c r="L70" s="370"/>
      <c r="M70" s="12"/>
      <c r="N70" s="372"/>
      <c r="O70" s="5">
        <f>'14 день'!C13</f>
        <v>60.900000000000006</v>
      </c>
      <c r="P70" s="374"/>
      <c r="Q70" s="12"/>
      <c r="R70" s="377"/>
      <c r="S70" s="5"/>
      <c r="T70" s="379"/>
      <c r="U70" s="12"/>
      <c r="V70" s="13">
        <f t="shared" si="11"/>
        <v>60.900000000000006</v>
      </c>
      <c r="W70" s="21">
        <f t="shared" si="1"/>
        <v>0</v>
      </c>
      <c r="X70" s="15">
        <f t="shared" si="7"/>
        <v>0</v>
      </c>
    </row>
    <row r="71" spans="1:24" s="18" customFormat="1" x14ac:dyDescent="0.25">
      <c r="A71" s="40" t="s">
        <v>63</v>
      </c>
      <c r="B71" s="4"/>
      <c r="C71" s="5"/>
      <c r="D71" s="20"/>
      <c r="E71" s="25"/>
      <c r="F71" s="8"/>
      <c r="G71" s="19"/>
      <c r="H71" s="20"/>
      <c r="I71" s="10"/>
      <c r="J71" s="8"/>
      <c r="K71" s="12"/>
      <c r="L71" s="370"/>
      <c r="M71" s="12"/>
      <c r="N71" s="372"/>
      <c r="O71" s="12"/>
      <c r="P71" s="375"/>
      <c r="Q71" s="12"/>
      <c r="R71" s="377"/>
      <c r="S71" s="12"/>
      <c r="T71" s="379"/>
      <c r="U71" s="5"/>
      <c r="V71" s="13">
        <f t="shared" si="11"/>
        <v>0</v>
      </c>
      <c r="W71" s="21">
        <f t="shared" si="1"/>
        <v>0</v>
      </c>
      <c r="X71" s="15">
        <f t="shared" si="7"/>
        <v>0</v>
      </c>
    </row>
    <row r="72" spans="1:24" s="104" customFormat="1" x14ac:dyDescent="0.25">
      <c r="A72" s="40" t="s">
        <v>318</v>
      </c>
      <c r="B72" s="4"/>
      <c r="C72" s="5"/>
      <c r="D72" s="20"/>
      <c r="E72" s="25"/>
      <c r="F72" s="8"/>
      <c r="G72" s="19"/>
      <c r="H72" s="20"/>
      <c r="I72" s="10"/>
      <c r="J72" s="8"/>
      <c r="K72" s="12"/>
      <c r="L72" s="370"/>
      <c r="M72" s="12"/>
      <c r="N72" s="372"/>
      <c r="O72" s="12"/>
      <c r="P72" s="375"/>
      <c r="Q72" s="12"/>
      <c r="R72" s="377"/>
      <c r="S72" s="12"/>
      <c r="T72" s="378">
        <f>'19 день'!E14</f>
        <v>7</v>
      </c>
      <c r="U72" s="5"/>
      <c r="V72" s="13">
        <f t="shared" si="11"/>
        <v>0</v>
      </c>
      <c r="W72" s="21">
        <f>W73</f>
        <v>0</v>
      </c>
      <c r="X72" s="15">
        <f t="shared" si="7"/>
        <v>0</v>
      </c>
    </row>
    <row r="73" spans="1:24" s="18" customFormat="1" x14ac:dyDescent="0.25">
      <c r="A73" s="545" t="s">
        <v>64</v>
      </c>
      <c r="B73" s="4"/>
      <c r="C73" s="5"/>
      <c r="D73" s="20"/>
      <c r="E73" s="7"/>
      <c r="F73" s="11"/>
      <c r="G73" s="19"/>
      <c r="H73" s="6"/>
      <c r="I73" s="24"/>
      <c r="J73" s="8"/>
      <c r="K73" s="12"/>
      <c r="L73" s="370"/>
      <c r="M73" s="5">
        <f>'12 день'!P13</f>
        <v>155</v>
      </c>
      <c r="N73" s="372"/>
      <c r="O73" s="12"/>
      <c r="P73" s="374"/>
      <c r="Q73" s="12"/>
      <c r="R73" s="376"/>
      <c r="S73" s="12"/>
      <c r="T73" s="378"/>
      <c r="U73" s="12"/>
      <c r="V73" s="13" t="e">
        <f>G73+D73+B73+C73+E73+H73+I73+J73+K73+#REF!+L73+N73+O73+P73+S73</f>
        <v>#REF!</v>
      </c>
      <c r="W73" s="21">
        <f>W71</f>
        <v>0</v>
      </c>
      <c r="X73" s="15" t="e">
        <f t="shared" si="7"/>
        <v>#REF!</v>
      </c>
    </row>
    <row r="74" spans="1:24" s="18" customFormat="1" x14ac:dyDescent="0.25">
      <c r="A74" s="545" t="s">
        <v>65</v>
      </c>
      <c r="B74" s="4">
        <f>'1 день'!T13</f>
        <v>2.2799999999999998</v>
      </c>
      <c r="C74" s="5"/>
      <c r="D74" s="20"/>
      <c r="E74" s="25"/>
      <c r="F74" s="11"/>
      <c r="G74" s="19"/>
      <c r="H74" s="6"/>
      <c r="I74" s="24"/>
      <c r="J74" s="8"/>
      <c r="K74" s="5"/>
      <c r="L74" s="371"/>
      <c r="M74" s="5"/>
      <c r="N74" s="373"/>
      <c r="O74" s="5"/>
      <c r="P74" s="375"/>
      <c r="Q74" s="5"/>
      <c r="R74" s="377"/>
      <c r="S74" s="5"/>
      <c r="T74" s="378"/>
      <c r="U74" s="5"/>
      <c r="V74" s="13">
        <f>G74+D74+B74+C74+E74+H74+I74+J74+K74+M73+L74+N74+O74+P74+S74</f>
        <v>157.28</v>
      </c>
      <c r="W74" s="21">
        <f t="shared" si="1"/>
        <v>0</v>
      </c>
      <c r="X74" s="15">
        <f t="shared" si="7"/>
        <v>0</v>
      </c>
    </row>
    <row r="75" spans="1:24" s="104" customFormat="1" x14ac:dyDescent="0.25">
      <c r="A75" s="37" t="s">
        <v>255</v>
      </c>
      <c r="B75" s="4"/>
      <c r="C75" s="12"/>
      <c r="D75" s="6"/>
      <c r="E75" s="7"/>
      <c r="F75" s="8"/>
      <c r="G75" s="19"/>
      <c r="H75" s="20"/>
      <c r="I75" s="10"/>
      <c r="J75" s="8"/>
      <c r="K75" s="5"/>
      <c r="L75" s="371"/>
      <c r="M75" s="5"/>
      <c r="N75" s="373"/>
      <c r="O75" s="5"/>
      <c r="P75" s="375"/>
      <c r="Q75" s="5"/>
      <c r="R75" s="377"/>
      <c r="S75" s="5"/>
      <c r="T75" s="378">
        <f>'19 день'!AB14</f>
        <v>190</v>
      </c>
      <c r="U75" s="5"/>
      <c r="V75" s="13">
        <f t="shared" si="11"/>
        <v>0</v>
      </c>
      <c r="W75" s="21">
        <f>W73</f>
        <v>0</v>
      </c>
      <c r="X75" s="15">
        <f t="shared" ref="X75" si="12">W75*V75/1000</f>
        <v>0</v>
      </c>
    </row>
    <row r="76" spans="1:24" s="18" customFormat="1" x14ac:dyDescent="0.25">
      <c r="A76" s="37" t="s">
        <v>243</v>
      </c>
      <c r="B76" s="4"/>
      <c r="C76" s="12"/>
      <c r="D76" s="6"/>
      <c r="E76" s="7"/>
      <c r="F76" s="8">
        <f>'5 день'!K11</f>
        <v>118</v>
      </c>
      <c r="G76" s="19">
        <f>'6 день'!N13</f>
        <v>20.95</v>
      </c>
      <c r="H76" s="20"/>
      <c r="I76" s="10"/>
      <c r="J76" s="8"/>
      <c r="K76" s="5">
        <f>'10 день'!R13</f>
        <v>35</v>
      </c>
      <c r="L76" s="371"/>
      <c r="M76" s="5"/>
      <c r="N76" s="373">
        <f>'13 день'!P13</f>
        <v>32</v>
      </c>
      <c r="O76" s="5"/>
      <c r="P76" s="375"/>
      <c r="Q76" s="5"/>
      <c r="R76" s="377"/>
      <c r="S76" s="5"/>
      <c r="T76" s="378"/>
      <c r="U76" s="5"/>
      <c r="V76" s="13">
        <f t="shared" si="11"/>
        <v>87.95</v>
      </c>
      <c r="W76" s="21">
        <f>W74</f>
        <v>0</v>
      </c>
      <c r="X76" s="15">
        <f t="shared" si="7"/>
        <v>0</v>
      </c>
    </row>
    <row r="77" spans="1:24" s="104" customFormat="1" x14ac:dyDescent="0.25">
      <c r="A77" s="37" t="s">
        <v>188</v>
      </c>
      <c r="B77" s="4"/>
      <c r="C77" s="12"/>
      <c r="D77" s="6"/>
      <c r="E77" s="7"/>
      <c r="F77" s="8"/>
      <c r="G77" s="19"/>
      <c r="H77" s="20"/>
      <c r="I77" s="10"/>
      <c r="J77" s="8"/>
      <c r="K77" s="5"/>
      <c r="L77" s="371"/>
      <c r="M77" s="5"/>
      <c r="N77" s="373"/>
      <c r="O77" s="5"/>
      <c r="P77" s="375"/>
      <c r="Q77" s="5"/>
      <c r="R77" s="377"/>
      <c r="S77" s="5"/>
      <c r="T77" s="378"/>
      <c r="U77" s="5"/>
      <c r="V77" s="13">
        <f t="shared" si="11"/>
        <v>0</v>
      </c>
      <c r="W77" s="21">
        <f t="shared" si="1"/>
        <v>0</v>
      </c>
      <c r="X77" s="15">
        <f t="shared" si="7"/>
        <v>0</v>
      </c>
    </row>
    <row r="78" spans="1:24" s="104" customFormat="1" x14ac:dyDescent="0.25">
      <c r="A78" s="37"/>
      <c r="B78" s="4"/>
      <c r="C78" s="5"/>
      <c r="D78" s="6"/>
      <c r="E78" s="7"/>
      <c r="F78" s="8"/>
      <c r="G78" s="19"/>
      <c r="H78" s="20"/>
      <c r="I78" s="10"/>
      <c r="J78" s="8"/>
      <c r="K78" s="5"/>
      <c r="L78" s="371"/>
      <c r="M78" s="5"/>
      <c r="N78" s="373"/>
      <c r="O78" s="5"/>
      <c r="P78" s="375"/>
      <c r="Q78" s="5"/>
      <c r="R78" s="377"/>
      <c r="S78" s="5"/>
      <c r="T78" s="378"/>
      <c r="U78" s="5"/>
      <c r="V78" s="13">
        <f t="shared" si="11"/>
        <v>0</v>
      </c>
      <c r="W78" s="21">
        <f t="shared" si="1"/>
        <v>0</v>
      </c>
      <c r="X78" s="15">
        <f t="shared" ref="X78" si="13">W78*V78/1000</f>
        <v>0</v>
      </c>
    </row>
    <row r="79" spans="1:24" s="104" customFormat="1" x14ac:dyDescent="0.25">
      <c r="A79" s="37"/>
      <c r="B79" s="4"/>
      <c r="C79" s="5"/>
      <c r="D79" s="6"/>
      <c r="E79" s="25"/>
      <c r="F79" s="8"/>
      <c r="G79" s="19"/>
      <c r="H79" s="20"/>
      <c r="I79" s="10"/>
      <c r="J79" s="8"/>
      <c r="K79" s="5"/>
      <c r="L79" s="371"/>
      <c r="M79" s="5"/>
      <c r="N79" s="373"/>
      <c r="O79" s="5"/>
      <c r="P79" s="375"/>
      <c r="Q79" s="5"/>
      <c r="R79" s="377"/>
      <c r="S79" s="5"/>
      <c r="T79" s="378"/>
      <c r="U79" s="5"/>
      <c r="V79" s="13">
        <f t="shared" si="11"/>
        <v>0</v>
      </c>
      <c r="W79" s="21">
        <f t="shared" si="1"/>
        <v>0</v>
      </c>
      <c r="X79" s="15">
        <f t="shared" ref="X79" si="14">W79*V79/1000</f>
        <v>0</v>
      </c>
    </row>
    <row r="80" spans="1:24" s="104" customFormat="1" x14ac:dyDescent="0.25">
      <c r="A80" s="37" t="s">
        <v>266</v>
      </c>
      <c r="B80" s="4"/>
      <c r="C80" s="5"/>
      <c r="D80" s="6"/>
      <c r="E80" s="25"/>
      <c r="F80" s="8"/>
      <c r="G80" s="19"/>
      <c r="H80" s="20"/>
      <c r="I80" s="10"/>
      <c r="J80" s="8"/>
      <c r="K80" s="5"/>
      <c r="L80" s="371"/>
      <c r="M80" s="5"/>
      <c r="N80" s="373"/>
      <c r="O80" s="5"/>
      <c r="P80" s="375"/>
      <c r="Q80" s="5"/>
      <c r="R80" s="377"/>
      <c r="S80" s="5">
        <f>Меню!B538</f>
        <v>30</v>
      </c>
      <c r="T80" s="378"/>
      <c r="U80" s="5"/>
      <c r="V80" s="13">
        <f t="shared" si="11"/>
        <v>30</v>
      </c>
      <c r="W80" s="21">
        <f t="shared" si="1"/>
        <v>0</v>
      </c>
      <c r="X80" s="15">
        <f t="shared" ref="X80" si="15">W80*V80/1000</f>
        <v>0</v>
      </c>
    </row>
    <row r="81" spans="1:25" s="104" customFormat="1" x14ac:dyDescent="0.25">
      <c r="A81" s="37" t="s">
        <v>267</v>
      </c>
      <c r="B81" s="4"/>
      <c r="C81" s="5"/>
      <c r="D81" s="6"/>
      <c r="E81" s="25"/>
      <c r="F81" s="8"/>
      <c r="G81" s="19"/>
      <c r="H81" s="20"/>
      <c r="I81" s="10"/>
      <c r="J81" s="8"/>
      <c r="K81" s="5"/>
      <c r="L81" s="371"/>
      <c r="M81" s="5"/>
      <c r="N81" s="373"/>
      <c r="O81" s="5"/>
      <c r="P81" s="375"/>
      <c r="Q81" s="5"/>
      <c r="R81" s="377"/>
      <c r="S81" s="5"/>
      <c r="T81" s="378"/>
      <c r="U81" s="5"/>
      <c r="V81" s="13">
        <f>G81+D81+B81+C81+E81+H81+I81+J81+K81+M81+L81+N81+O39+P81+S81</f>
        <v>11</v>
      </c>
      <c r="W81" s="21">
        <f t="shared" si="1"/>
        <v>0</v>
      </c>
      <c r="X81" s="15">
        <f t="shared" ref="X81:X82" si="16">W81*V81/1000</f>
        <v>0</v>
      </c>
    </row>
    <row r="82" spans="1:25" s="104" customFormat="1" x14ac:dyDescent="0.25">
      <c r="A82" s="37"/>
      <c r="B82" s="4"/>
      <c r="C82" s="5"/>
      <c r="D82" s="6"/>
      <c r="E82" s="25"/>
      <c r="F82" s="8"/>
      <c r="G82" s="19"/>
      <c r="H82" s="20"/>
      <c r="I82" s="10"/>
      <c r="J82" s="8"/>
      <c r="K82" s="5"/>
      <c r="L82" s="371"/>
      <c r="M82" s="5"/>
      <c r="N82" s="373"/>
      <c r="O82" s="5"/>
      <c r="P82" s="375"/>
      <c r="Q82" s="5"/>
      <c r="R82" s="377"/>
      <c r="S82" s="5"/>
      <c r="T82" s="378"/>
      <c r="U82" s="5"/>
      <c r="V82" s="13">
        <f t="shared" si="11"/>
        <v>0</v>
      </c>
      <c r="W82" s="21">
        <f t="shared" si="1"/>
        <v>0</v>
      </c>
      <c r="X82" s="15">
        <f t="shared" si="16"/>
        <v>0</v>
      </c>
    </row>
    <row r="83" spans="1:25" s="104" customFormat="1" x14ac:dyDescent="0.25">
      <c r="A83" s="37"/>
      <c r="B83" s="4"/>
      <c r="C83" s="5"/>
      <c r="D83" s="6"/>
      <c r="E83" s="25"/>
      <c r="F83" s="8"/>
      <c r="G83" s="19"/>
      <c r="H83" s="20"/>
      <c r="I83" s="10"/>
      <c r="J83" s="8"/>
      <c r="K83" s="5"/>
      <c r="L83" s="371"/>
      <c r="M83" s="5"/>
      <c r="N83" s="373"/>
      <c r="O83" s="5"/>
      <c r="P83" s="375"/>
      <c r="Q83" s="5"/>
      <c r="R83" s="377"/>
      <c r="S83" s="5"/>
      <c r="T83" s="378"/>
      <c r="U83" s="5"/>
      <c r="V83" s="13">
        <f t="shared" si="11"/>
        <v>0</v>
      </c>
      <c r="W83" s="21">
        <f t="shared" si="1"/>
        <v>0</v>
      </c>
      <c r="X83" s="15">
        <f t="shared" ref="X83" si="17">W83*V83/1000</f>
        <v>0</v>
      </c>
    </row>
    <row r="84" spans="1:25" s="18" customFormat="1" x14ac:dyDescent="0.25">
      <c r="A84" s="41"/>
      <c r="B84" s="4"/>
      <c r="C84" s="5"/>
      <c r="D84" s="6"/>
      <c r="E84" s="7"/>
      <c r="F84" s="8"/>
      <c r="G84" s="9"/>
      <c r="H84" s="20"/>
      <c r="I84" s="10"/>
      <c r="J84" s="8"/>
      <c r="K84" s="5"/>
      <c r="L84" s="371"/>
      <c r="M84" s="5"/>
      <c r="N84" s="373"/>
      <c r="O84" s="5"/>
      <c r="P84" s="375"/>
      <c r="Q84" s="5"/>
      <c r="R84" s="377"/>
      <c r="S84" s="5"/>
      <c r="T84" s="378"/>
      <c r="U84" s="5"/>
      <c r="V84" s="13">
        <f t="shared" si="11"/>
        <v>0</v>
      </c>
      <c r="W84" s="21">
        <f>W76</f>
        <v>0</v>
      </c>
      <c r="X84" s="15">
        <f t="shared" si="7"/>
        <v>0</v>
      </c>
    </row>
    <row r="85" spans="1:25" s="18" customFormat="1" x14ac:dyDescent="0.25">
      <c r="A85" s="41" t="s">
        <v>329</v>
      </c>
      <c r="B85" s="4"/>
      <c r="C85" s="12"/>
      <c r="D85" s="6"/>
      <c r="E85" s="7"/>
      <c r="F85" s="8"/>
      <c r="G85" s="19"/>
      <c r="H85" s="20"/>
      <c r="I85" s="10"/>
      <c r="J85" s="8">
        <f>'9 день'!P14</f>
        <v>0</v>
      </c>
      <c r="K85" s="5"/>
      <c r="L85" s="371"/>
      <c r="M85" s="5"/>
      <c r="N85" s="373"/>
      <c r="O85" s="5"/>
      <c r="P85" s="375"/>
      <c r="Q85" s="5"/>
      <c r="R85" s="377"/>
      <c r="S85" s="5"/>
      <c r="T85" s="378"/>
      <c r="U85" s="5"/>
      <c r="V85" s="13">
        <f t="shared" si="11"/>
        <v>0</v>
      </c>
      <c r="W85" s="21">
        <f t="shared" si="1"/>
        <v>0</v>
      </c>
      <c r="X85" s="15">
        <f>W85*V85/50</f>
        <v>0</v>
      </c>
      <c r="Y85" s="18" t="s">
        <v>51</v>
      </c>
    </row>
    <row r="86" spans="1:25" s="104" customFormat="1" x14ac:dyDescent="0.25">
      <c r="A86" s="381" t="s">
        <v>187</v>
      </c>
      <c r="B86" s="4"/>
      <c r="C86" s="5">
        <f>'2 день'!S13</f>
        <v>20</v>
      </c>
      <c r="D86" s="6"/>
      <c r="E86" s="7"/>
      <c r="F86" s="8"/>
      <c r="G86" s="9"/>
      <c r="H86" s="20"/>
      <c r="I86" s="10"/>
      <c r="J86" s="8"/>
      <c r="K86" s="5"/>
      <c r="L86" s="371"/>
      <c r="M86" s="5"/>
      <c r="N86" s="373"/>
      <c r="O86" s="5"/>
      <c r="P86" s="375"/>
      <c r="Q86" s="5"/>
      <c r="R86" s="377"/>
      <c r="S86" s="5"/>
      <c r="T86" s="378">
        <f>'19 день'!Z14</f>
        <v>20</v>
      </c>
      <c r="U86" s="5"/>
      <c r="V86" s="13">
        <f t="shared" si="11"/>
        <v>20</v>
      </c>
      <c r="W86" s="21">
        <f t="shared" si="1"/>
        <v>0</v>
      </c>
      <c r="X86" s="15">
        <f t="shared" si="7"/>
        <v>0</v>
      </c>
    </row>
    <row r="87" spans="1:25" s="104" customFormat="1" x14ac:dyDescent="0.25">
      <c r="A87" s="381" t="s">
        <v>213</v>
      </c>
      <c r="B87" s="4"/>
      <c r="C87" s="5"/>
      <c r="D87" s="6"/>
      <c r="E87" s="25">
        <f>'4 день'!Q14</f>
        <v>22</v>
      </c>
      <c r="F87" s="8"/>
      <c r="G87" s="9"/>
      <c r="H87" s="20"/>
      <c r="I87" s="10"/>
      <c r="J87" s="8"/>
      <c r="K87" s="5"/>
      <c r="L87" s="371"/>
      <c r="M87" s="5"/>
      <c r="N87" s="373"/>
      <c r="O87" s="5"/>
      <c r="P87" s="375"/>
      <c r="Q87" s="5">
        <f>'16 день'!P13</f>
        <v>17</v>
      </c>
      <c r="R87" s="377"/>
      <c r="S87" s="5"/>
      <c r="T87" s="378"/>
      <c r="U87" s="5"/>
      <c r="V87" s="13">
        <f t="shared" si="11"/>
        <v>22</v>
      </c>
      <c r="W87" s="21">
        <f t="shared" si="1"/>
        <v>0</v>
      </c>
      <c r="X87" s="15">
        <f t="shared" si="7"/>
        <v>0</v>
      </c>
    </row>
    <row r="88" spans="1:25" s="18" customFormat="1" x14ac:dyDescent="0.25">
      <c r="A88" s="42" t="s">
        <v>66</v>
      </c>
      <c r="B88" s="26"/>
      <c r="C88" s="5"/>
      <c r="D88" s="20"/>
      <c r="E88" s="7"/>
      <c r="F88" s="11"/>
      <c r="G88" s="9"/>
      <c r="H88" s="6"/>
      <c r="I88" s="10"/>
      <c r="J88" s="11"/>
      <c r="K88" s="12"/>
      <c r="L88" s="370"/>
      <c r="M88" s="12"/>
      <c r="N88" s="372"/>
      <c r="O88" s="12"/>
      <c r="P88" s="374"/>
      <c r="Q88" s="12"/>
      <c r="R88" s="376"/>
      <c r="S88" s="5"/>
      <c r="T88" s="379"/>
      <c r="U88" s="12"/>
      <c r="V88" s="13">
        <f t="shared" si="11"/>
        <v>0</v>
      </c>
      <c r="W88" s="21">
        <f>W85</f>
        <v>0</v>
      </c>
      <c r="X88" s="15">
        <f t="shared" si="7"/>
        <v>0</v>
      </c>
    </row>
    <row r="89" spans="1:25" s="18" customFormat="1" x14ac:dyDescent="0.25">
      <c r="A89" s="42" t="s">
        <v>294</v>
      </c>
      <c r="B89" s="26"/>
      <c r="C89" s="5"/>
      <c r="D89" s="6"/>
      <c r="E89" s="25"/>
      <c r="F89" s="11"/>
      <c r="G89" s="9"/>
      <c r="H89" s="6"/>
      <c r="I89" s="24"/>
      <c r="J89" s="11"/>
      <c r="K89" s="5"/>
      <c r="L89" s="371"/>
      <c r="M89" s="5"/>
      <c r="N89" s="373"/>
      <c r="O89" s="5"/>
      <c r="P89" s="375"/>
      <c r="Q89" s="5"/>
      <c r="R89" s="377"/>
      <c r="S89" s="5"/>
      <c r="T89" s="378"/>
      <c r="U89" s="5"/>
      <c r="V89" s="13">
        <f t="shared" si="11"/>
        <v>0</v>
      </c>
      <c r="W89" s="21">
        <f t="shared" si="1"/>
        <v>0</v>
      </c>
      <c r="X89" s="15">
        <f t="shared" si="7"/>
        <v>0</v>
      </c>
    </row>
    <row r="90" spans="1:25" ht="27.75" customHeight="1" x14ac:dyDescent="0.25">
      <c r="A90" s="383"/>
      <c r="B90" s="382" t="s">
        <v>1</v>
      </c>
      <c r="C90" s="382" t="s">
        <v>2</v>
      </c>
      <c r="D90" s="382" t="s">
        <v>3</v>
      </c>
      <c r="E90" s="382" t="s">
        <v>4</v>
      </c>
      <c r="F90" s="382" t="s">
        <v>5</v>
      </c>
      <c r="G90" s="382" t="s">
        <v>6</v>
      </c>
      <c r="H90" s="382" t="s">
        <v>7</v>
      </c>
      <c r="I90" s="382" t="s">
        <v>8</v>
      </c>
      <c r="J90" s="382" t="s">
        <v>9</v>
      </c>
      <c r="K90" s="382" t="s">
        <v>10</v>
      </c>
      <c r="L90" s="382" t="s">
        <v>157</v>
      </c>
      <c r="M90" s="382" t="s">
        <v>194</v>
      </c>
      <c r="N90" s="382" t="s">
        <v>161</v>
      </c>
      <c r="O90" s="382" t="s">
        <v>163</v>
      </c>
      <c r="P90" s="382" t="s">
        <v>166</v>
      </c>
      <c r="Q90" s="382" t="s">
        <v>169</v>
      </c>
      <c r="R90" s="382" t="s">
        <v>171</v>
      </c>
      <c r="S90" s="382" t="s">
        <v>172</v>
      </c>
      <c r="T90" s="382" t="s">
        <v>173</v>
      </c>
      <c r="U90" s="382" t="s">
        <v>181</v>
      </c>
      <c r="V90" s="13"/>
      <c r="W90" s="383"/>
      <c r="X90" s="383"/>
    </row>
    <row r="91" spans="1:25" x14ac:dyDescent="0.25">
      <c r="A91" s="17" t="s">
        <v>328</v>
      </c>
      <c r="V91" s="394"/>
    </row>
  </sheetData>
  <mergeCells count="1">
    <mergeCell ref="A1:X1"/>
  </mergeCells>
  <pageMargins left="0" right="0" top="0" bottom="0" header="0.31496062992125984" footer="0.31496062992125984"/>
  <pageSetup paperSize="9" scale="85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6"/>
  <sheetViews>
    <sheetView workbookViewId="0">
      <selection activeCell="A15" sqref="A14:XFD15"/>
    </sheetView>
  </sheetViews>
  <sheetFormatPr defaultRowHeight="15" x14ac:dyDescent="0.25"/>
  <cols>
    <col min="1" max="1" width="46" customWidth="1"/>
    <col min="2" max="2" width="11.42578125" customWidth="1"/>
    <col min="4" max="4" width="9.140625" style="104"/>
    <col min="17" max="17" width="9.140625" style="104"/>
  </cols>
  <sheetData>
    <row r="1" spans="1:18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584" t="s">
        <v>133</v>
      </c>
      <c r="N2" s="584"/>
      <c r="O2" s="584"/>
      <c r="P2" s="347"/>
      <c r="Q2" s="446"/>
      <c r="R2" s="347"/>
    </row>
    <row r="3" spans="1:18" x14ac:dyDescent="0.25">
      <c r="A3" s="195" t="s">
        <v>134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585" t="s">
        <v>135</v>
      </c>
      <c r="N4" s="585"/>
      <c r="O4" s="585"/>
      <c r="P4" s="348"/>
      <c r="Q4" s="447"/>
      <c r="R4" s="348"/>
    </row>
    <row r="5" spans="1:18" ht="15.75" x14ac:dyDescent="0.25">
      <c r="A5" s="442" t="s">
        <v>283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193"/>
      <c r="O5" s="44"/>
      <c r="P5" s="44"/>
      <c r="Q5" s="44"/>
      <c r="R5" s="44"/>
    </row>
    <row r="6" spans="1:18" ht="129.75" customHeight="1" x14ac:dyDescent="0.25">
      <c r="A6" s="197" t="s">
        <v>0</v>
      </c>
      <c r="B6" s="198" t="s">
        <v>152</v>
      </c>
      <c r="C6" s="252" t="str">
        <f>Меню!A341</f>
        <v>батон Столовый</v>
      </c>
      <c r="D6" s="252" t="str">
        <f>Меню!A350</f>
        <v>лавровый лист</v>
      </c>
      <c r="E6" s="253" t="str">
        <f>Меню!A342</f>
        <v xml:space="preserve">сыр </v>
      </c>
      <c r="F6" s="253" t="str">
        <f>Меню!A344</f>
        <v>курица-тушка</v>
      </c>
      <c r="G6" s="253" t="str">
        <f>Меню!A346</f>
        <v xml:space="preserve">картофель </v>
      </c>
      <c r="H6" s="253" t="str">
        <f>Меню!A347</f>
        <v>горох лущеный</v>
      </c>
      <c r="I6" s="253" t="str">
        <f>Меню!A348</f>
        <v>масло растительное</v>
      </c>
      <c r="J6" s="253" t="str">
        <f>Меню!A349</f>
        <v>лук репчатый</v>
      </c>
      <c r="K6" s="253" t="str">
        <f>Меню!A351</f>
        <v xml:space="preserve">морковь </v>
      </c>
      <c r="L6" s="253" t="str">
        <f>Меню!A352</f>
        <v>соль йодированная</v>
      </c>
      <c r="M6" s="253" t="str">
        <f>Меню!A356</f>
        <v>какао-порошок</v>
      </c>
      <c r="N6" s="253" t="str">
        <f>Меню!A357</f>
        <v>молоко питьевое 2,5%</v>
      </c>
      <c r="O6" s="253" t="str">
        <f>Меню!A358</f>
        <v>сахар песок</v>
      </c>
      <c r="P6" s="254" t="str">
        <f>Меню!A360</f>
        <v>Фрукт (Мандарин) 1 шт</v>
      </c>
      <c r="Q6" s="254" t="str">
        <f>Меню!A354</f>
        <v>Хлеб "Свежий" пшеничный 60%</v>
      </c>
      <c r="R6" s="254" t="str">
        <f>Меню!A361</f>
        <v>Хлеб "Дарницкий" (нарезной)</v>
      </c>
    </row>
    <row r="7" spans="1:18" ht="31.5" customHeight="1" x14ac:dyDescent="0.25">
      <c r="A7" s="304" t="str">
        <f>Меню!A340</f>
        <v>Бутерброд с сыром</v>
      </c>
      <c r="B7" s="298" t="str">
        <f>Меню!D340</f>
        <v>20/15</v>
      </c>
      <c r="C7" s="340">
        <f>Меню!B341</f>
        <v>20</v>
      </c>
      <c r="D7" s="340"/>
      <c r="E7" s="340">
        <f>Меню!B342</f>
        <v>15.15</v>
      </c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</row>
    <row r="8" spans="1:18" ht="31.5" customHeight="1" x14ac:dyDescent="0.25">
      <c r="A8" s="341" t="str">
        <f>Меню!A343</f>
        <v>Суп гороховый с птицей и гренками</v>
      </c>
      <c r="B8" s="360">
        <f>Меню!D343</f>
        <v>250</v>
      </c>
      <c r="C8" s="340"/>
      <c r="D8" s="340">
        <f>Меню!B350</f>
        <v>0.01</v>
      </c>
      <c r="E8" s="340"/>
      <c r="F8" s="340">
        <f>Меню!B344</f>
        <v>27.1875</v>
      </c>
      <c r="G8" s="340">
        <f>Меню!B346</f>
        <v>85.8</v>
      </c>
      <c r="H8" s="340">
        <f>Меню!B347</f>
        <v>20</v>
      </c>
      <c r="I8" s="340">
        <f>Меню!B348</f>
        <v>3.05</v>
      </c>
      <c r="J8" s="340">
        <f>Меню!B349</f>
        <v>10.709999999999999</v>
      </c>
      <c r="K8" s="340">
        <f>Меню!B351</f>
        <v>16.25</v>
      </c>
      <c r="L8" s="340">
        <f>Меню!B352</f>
        <v>1.5</v>
      </c>
      <c r="M8" s="340"/>
      <c r="N8" s="340"/>
      <c r="O8" s="340"/>
      <c r="P8" s="340"/>
      <c r="Q8" s="340">
        <f>Меню!B354</f>
        <v>16</v>
      </c>
      <c r="R8" s="340"/>
    </row>
    <row r="9" spans="1:18" ht="31.5" customHeight="1" x14ac:dyDescent="0.25">
      <c r="A9" s="262" t="str">
        <f>Меню!A355</f>
        <v>Какао с молоком</v>
      </c>
      <c r="B9" s="360">
        <f>Меню!D355</f>
        <v>200</v>
      </c>
      <c r="C9" s="342"/>
      <c r="D9" s="342"/>
      <c r="E9" s="342"/>
      <c r="F9" s="342"/>
      <c r="G9" s="342"/>
      <c r="H9" s="342"/>
      <c r="I9" s="342"/>
      <c r="J9" s="342"/>
      <c r="K9" s="342"/>
      <c r="L9" s="342"/>
      <c r="M9" s="342">
        <f>Меню!B356</f>
        <v>3.5</v>
      </c>
      <c r="N9" s="342">
        <f>Меню!B357</f>
        <v>100</v>
      </c>
      <c r="O9" s="342">
        <f>Меню!B358</f>
        <v>9</v>
      </c>
      <c r="P9" s="340"/>
      <c r="Q9" s="340"/>
      <c r="R9" s="340"/>
    </row>
    <row r="10" spans="1:18" ht="31.5" customHeight="1" x14ac:dyDescent="0.25">
      <c r="A10" s="264" t="str">
        <f>Меню!A360</f>
        <v>Фрукт (Мандарин) 1 шт</v>
      </c>
      <c r="B10" s="361">
        <f>Меню!D360</f>
        <v>155</v>
      </c>
      <c r="C10" s="266"/>
      <c r="D10" s="266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>
        <f>Меню!D360</f>
        <v>155</v>
      </c>
      <c r="Q10" s="285"/>
      <c r="R10" s="285"/>
    </row>
    <row r="11" spans="1:18" ht="31.5" customHeight="1" x14ac:dyDescent="0.25">
      <c r="A11" s="297" t="str">
        <f>Меню!A361</f>
        <v>Хлеб "Дарницкий" (нарезной)</v>
      </c>
      <c r="B11" s="361">
        <f>Меню!D361</f>
        <v>20</v>
      </c>
      <c r="C11" s="343"/>
      <c r="D11" s="343"/>
      <c r="E11" s="285"/>
      <c r="F11" s="285"/>
      <c r="G11" s="285"/>
      <c r="H11" s="285"/>
      <c r="I11" s="285"/>
      <c r="J11" s="285"/>
      <c r="K11" s="285"/>
      <c r="L11" s="284"/>
      <c r="M11" s="284"/>
      <c r="N11" s="285"/>
      <c r="O11" s="285"/>
      <c r="P11" s="285"/>
      <c r="Q11" s="344"/>
      <c r="R11" s="344">
        <f>Меню!D361</f>
        <v>20</v>
      </c>
    </row>
    <row r="12" spans="1:18" ht="31.5" customHeight="1" x14ac:dyDescent="0.25">
      <c r="A12" s="297"/>
      <c r="B12" s="237"/>
      <c r="C12" s="343"/>
      <c r="D12" s="343"/>
      <c r="E12" s="285"/>
      <c r="F12" s="285"/>
      <c r="G12" s="285"/>
      <c r="H12" s="285"/>
      <c r="I12" s="285"/>
      <c r="J12" s="285"/>
      <c r="K12" s="285"/>
      <c r="L12" s="284"/>
      <c r="M12" s="284"/>
      <c r="N12" s="285"/>
      <c r="O12" s="285"/>
      <c r="P12" s="285"/>
      <c r="Q12" s="285"/>
      <c r="R12" s="285"/>
    </row>
    <row r="13" spans="1:18" x14ac:dyDescent="0.25">
      <c r="A13" s="214" t="s">
        <v>136</v>
      </c>
      <c r="B13" s="345"/>
      <c r="C13" s="323">
        <f>SUM(C7:C12)</f>
        <v>20</v>
      </c>
      <c r="D13" s="323">
        <f>SUM(D7:D12)</f>
        <v>0.01</v>
      </c>
      <c r="E13" s="323">
        <f t="shared" ref="E13:P13" si="0">SUM(E7:E12)</f>
        <v>15.15</v>
      </c>
      <c r="F13" s="323">
        <f t="shared" si="0"/>
        <v>27.1875</v>
      </c>
      <c r="G13" s="323">
        <f t="shared" si="0"/>
        <v>85.8</v>
      </c>
      <c r="H13" s="323">
        <f t="shared" si="0"/>
        <v>20</v>
      </c>
      <c r="I13" s="323">
        <f t="shared" si="0"/>
        <v>3.05</v>
      </c>
      <c r="J13" s="323">
        <f t="shared" si="0"/>
        <v>10.709999999999999</v>
      </c>
      <c r="K13" s="323">
        <f t="shared" si="0"/>
        <v>16.25</v>
      </c>
      <c r="L13" s="323">
        <f t="shared" si="0"/>
        <v>1.5</v>
      </c>
      <c r="M13" s="323">
        <f t="shared" si="0"/>
        <v>3.5</v>
      </c>
      <c r="N13" s="323">
        <f t="shared" si="0"/>
        <v>100</v>
      </c>
      <c r="O13" s="323">
        <f t="shared" si="0"/>
        <v>9</v>
      </c>
      <c r="P13" s="323">
        <f t="shared" si="0"/>
        <v>155</v>
      </c>
      <c r="Q13" s="323">
        <f>SUM(Q7:Q12)</f>
        <v>16</v>
      </c>
      <c r="R13" s="323">
        <f>SUM(R7:R12)</f>
        <v>20</v>
      </c>
    </row>
    <row r="14" spans="1:18" x14ac:dyDescent="0.25">
      <c r="A14" s="214" t="s">
        <v>12</v>
      </c>
      <c r="B14" s="14">
        <v>0</v>
      </c>
      <c r="C14" s="21">
        <f>B14</f>
        <v>0</v>
      </c>
      <c r="D14" s="21">
        <f>C14</f>
        <v>0</v>
      </c>
      <c r="E14" s="21">
        <f>C14</f>
        <v>0</v>
      </c>
      <c r="F14" s="21">
        <f t="shared" ref="F14:P14" si="1">E14</f>
        <v>0</v>
      </c>
      <c r="G14" s="21">
        <f t="shared" si="1"/>
        <v>0</v>
      </c>
      <c r="H14" s="21">
        <f t="shared" si="1"/>
        <v>0</v>
      </c>
      <c r="I14" s="21">
        <f t="shared" si="1"/>
        <v>0</v>
      </c>
      <c r="J14" s="21">
        <f t="shared" si="1"/>
        <v>0</v>
      </c>
      <c r="K14" s="21">
        <f>G14</f>
        <v>0</v>
      </c>
      <c r="L14" s="21">
        <f t="shared" si="1"/>
        <v>0</v>
      </c>
      <c r="M14" s="21">
        <f t="shared" si="1"/>
        <v>0</v>
      </c>
      <c r="N14" s="21">
        <f t="shared" si="1"/>
        <v>0</v>
      </c>
      <c r="O14" s="21">
        <f t="shared" si="1"/>
        <v>0</v>
      </c>
      <c r="P14" s="21">
        <f t="shared" si="1"/>
        <v>0</v>
      </c>
      <c r="Q14" s="21">
        <f>O14</f>
        <v>0</v>
      </c>
      <c r="R14" s="21">
        <f>P14</f>
        <v>0</v>
      </c>
    </row>
    <row r="15" spans="1:18" x14ac:dyDescent="0.25">
      <c r="A15" s="214" t="s">
        <v>137</v>
      </c>
      <c r="B15" s="345"/>
      <c r="C15" s="219">
        <f t="shared" ref="C15:R15" si="2">C14*C13/1000</f>
        <v>0</v>
      </c>
      <c r="D15" s="219">
        <f t="shared" si="2"/>
        <v>0</v>
      </c>
      <c r="E15" s="219">
        <f t="shared" si="2"/>
        <v>0</v>
      </c>
      <c r="F15" s="219">
        <f t="shared" si="2"/>
        <v>0</v>
      </c>
      <c r="G15" s="219">
        <f t="shared" si="2"/>
        <v>0</v>
      </c>
      <c r="H15" s="219">
        <f t="shared" si="2"/>
        <v>0</v>
      </c>
      <c r="I15" s="219">
        <f t="shared" si="2"/>
        <v>0</v>
      </c>
      <c r="J15" s="219">
        <f t="shared" si="2"/>
        <v>0</v>
      </c>
      <c r="K15" s="219">
        <f t="shared" si="2"/>
        <v>0</v>
      </c>
      <c r="L15" s="219">
        <f t="shared" si="2"/>
        <v>0</v>
      </c>
      <c r="M15" s="219">
        <f t="shared" si="2"/>
        <v>0</v>
      </c>
      <c r="N15" s="219">
        <f t="shared" si="2"/>
        <v>0</v>
      </c>
      <c r="O15" s="219">
        <f t="shared" si="2"/>
        <v>0</v>
      </c>
      <c r="P15" s="219">
        <f t="shared" si="2"/>
        <v>0</v>
      </c>
      <c r="Q15" s="219">
        <f t="shared" si="2"/>
        <v>0</v>
      </c>
      <c r="R15" s="219">
        <f t="shared" si="2"/>
        <v>0</v>
      </c>
    </row>
    <row r="16" spans="1:18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</sheetData>
  <mergeCells count="2">
    <mergeCell ref="M2:O2"/>
    <mergeCell ref="M4:O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49"/>
  <sheetViews>
    <sheetView topLeftCell="A19" zoomScaleNormal="100" workbookViewId="0">
      <selection activeCell="L34" sqref="L34:M38"/>
    </sheetView>
  </sheetViews>
  <sheetFormatPr defaultRowHeight="15" x14ac:dyDescent="0.25"/>
  <cols>
    <col min="5" max="5" width="0.42578125" customWidth="1"/>
    <col min="7" max="7" width="3.5703125" customWidth="1"/>
    <col min="11" max="11" width="11" customWidth="1"/>
    <col min="12" max="13" width="6" customWidth="1"/>
  </cols>
  <sheetData>
    <row r="1" spans="1:20" x14ac:dyDescent="0.25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20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20" x14ac:dyDescent="0.25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</row>
    <row r="4" spans="1:20" x14ac:dyDescent="0.25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</row>
    <row r="5" spans="1:20" x14ac:dyDescent="0.25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</row>
    <row r="6" spans="1:20" x14ac:dyDescent="0.25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</row>
    <row r="7" spans="1:20" x14ac:dyDescent="0.25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</row>
    <row r="8" spans="1:20" x14ac:dyDescent="0.25">
      <c r="A8" s="104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</row>
    <row r="9" spans="1:20" ht="15.75" x14ac:dyDescent="0.25">
      <c r="A9" s="104"/>
      <c r="B9" s="104"/>
      <c r="C9" s="104"/>
      <c r="D9" s="104"/>
      <c r="E9" s="104"/>
      <c r="F9" s="104"/>
      <c r="G9" s="104"/>
      <c r="H9" s="104"/>
      <c r="I9" s="646" t="s">
        <v>138</v>
      </c>
      <c r="J9" s="646"/>
      <c r="K9" s="646"/>
      <c r="L9" s="646"/>
      <c r="M9" s="646"/>
      <c r="N9" s="646"/>
      <c r="O9" s="646"/>
      <c r="P9" s="646"/>
      <c r="Q9" s="250"/>
      <c r="R9" s="250"/>
      <c r="S9" s="250"/>
      <c r="T9" s="104"/>
    </row>
    <row r="10" spans="1:20" ht="15.75" x14ac:dyDescent="0.25">
      <c r="A10" s="104"/>
      <c r="B10" s="104"/>
      <c r="C10" s="104"/>
      <c r="D10" s="104"/>
      <c r="E10" s="104"/>
      <c r="F10" s="104"/>
      <c r="G10" s="104"/>
      <c r="H10" s="104"/>
      <c r="I10" s="351" t="s">
        <v>292</v>
      </c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104"/>
    </row>
    <row r="11" spans="1:20" ht="15.75" x14ac:dyDescent="0.25">
      <c r="A11" s="104"/>
      <c r="B11" s="104"/>
      <c r="C11" s="104"/>
      <c r="D11" s="104"/>
      <c r="E11" s="104"/>
      <c r="F11" s="104"/>
      <c r="G11" s="104"/>
      <c r="H11" s="104"/>
      <c r="I11" s="301" t="s">
        <v>293</v>
      </c>
      <c r="J11" s="301"/>
      <c r="K11" s="301"/>
      <c r="L11" s="301"/>
      <c r="M11" s="301"/>
      <c r="N11" s="301"/>
      <c r="O11" s="301"/>
      <c r="P11" s="301"/>
      <c r="Q11" s="301"/>
      <c r="R11" s="301"/>
      <c r="S11" s="301"/>
      <c r="T11" s="104"/>
    </row>
    <row r="12" spans="1:20" ht="15.75" x14ac:dyDescent="0.25">
      <c r="A12" s="104"/>
      <c r="B12" s="104"/>
      <c r="C12" s="104"/>
      <c r="D12" s="104"/>
      <c r="E12" s="104"/>
      <c r="F12" s="250"/>
      <c r="G12" s="250"/>
      <c r="H12" s="250"/>
      <c r="I12" s="250"/>
      <c r="J12" s="250"/>
      <c r="K12" s="250"/>
      <c r="L12" s="250"/>
      <c r="M12" s="250"/>
      <c r="N12" s="250"/>
      <c r="O12" s="250"/>
      <c r="P12" s="104"/>
    </row>
    <row r="13" spans="1:20" x14ac:dyDescent="0.25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</row>
    <row r="14" spans="1:20" ht="33" x14ac:dyDescent="0.25">
      <c r="A14" s="104"/>
      <c r="B14" s="104"/>
      <c r="C14" s="104"/>
      <c r="D14" s="613" t="s">
        <v>141</v>
      </c>
      <c r="E14" s="613"/>
      <c r="F14" s="613"/>
      <c r="G14" s="613"/>
      <c r="H14" s="613"/>
      <c r="I14" s="613"/>
      <c r="J14" s="104"/>
      <c r="K14" s="104"/>
      <c r="L14" s="104"/>
      <c r="M14" s="104"/>
      <c r="N14" s="104"/>
      <c r="O14" s="104"/>
      <c r="P14" s="104"/>
    </row>
    <row r="15" spans="1:20" ht="12.75" customHeight="1" x14ac:dyDescent="0.25">
      <c r="A15" s="104"/>
      <c r="B15" s="104"/>
      <c r="C15" s="104"/>
      <c r="D15" s="104"/>
      <c r="E15" s="349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</row>
    <row r="16" spans="1:20" ht="30.75" customHeight="1" x14ac:dyDescent="0.45">
      <c r="A16" s="104"/>
      <c r="B16" s="104"/>
      <c r="C16" s="614" t="s">
        <v>142</v>
      </c>
      <c r="D16" s="614"/>
      <c r="E16" s="614"/>
      <c r="F16" s="614"/>
      <c r="G16" s="614"/>
      <c r="H16" s="614"/>
      <c r="I16" s="614"/>
      <c r="J16" s="614"/>
      <c r="K16" s="350"/>
      <c r="L16" s="104"/>
      <c r="M16" s="104"/>
      <c r="N16" s="104"/>
      <c r="O16" s="104"/>
      <c r="P16" s="104"/>
    </row>
    <row r="17" spans="1:16" s="104" customFormat="1" ht="21" customHeight="1" x14ac:dyDescent="0.3">
      <c r="A17" s="482"/>
      <c r="B17" s="611" t="s">
        <v>259</v>
      </c>
      <c r="C17" s="611"/>
      <c r="D17" s="611"/>
      <c r="E17" s="611"/>
      <c r="F17" s="611"/>
      <c r="G17" s="611"/>
      <c r="H17" s="611"/>
      <c r="I17" s="611"/>
      <c r="J17" s="611"/>
      <c r="K17" s="611"/>
    </row>
    <row r="18" spans="1:16" s="104" customFormat="1" ht="24" customHeight="1" x14ac:dyDescent="0.45">
      <c r="C18" s="503"/>
      <c r="D18" s="503"/>
      <c r="E18" s="503"/>
      <c r="F18" s="503"/>
      <c r="G18" s="503"/>
      <c r="H18" s="503"/>
      <c r="I18" s="503"/>
      <c r="J18" s="503"/>
      <c r="K18" s="503"/>
    </row>
    <row r="19" spans="1:16" s="104" customFormat="1" ht="22.5" x14ac:dyDescent="0.3">
      <c r="C19" s="515"/>
      <c r="D19" s="515"/>
      <c r="E19" s="515"/>
      <c r="F19" s="611" t="s">
        <v>157</v>
      </c>
      <c r="G19" s="611"/>
      <c r="H19" s="611"/>
      <c r="I19" s="515"/>
      <c r="J19" s="515"/>
    </row>
    <row r="20" spans="1:16" s="104" customFormat="1" ht="20.25" x14ac:dyDescent="0.25">
      <c r="A20" s="612" t="s">
        <v>235</v>
      </c>
      <c r="B20" s="612"/>
      <c r="C20" s="612"/>
      <c r="D20" s="612"/>
      <c r="E20" s="612"/>
      <c r="F20" s="612"/>
      <c r="G20" s="612"/>
      <c r="H20" s="612"/>
      <c r="I20" s="612"/>
      <c r="J20" s="612"/>
      <c r="K20" s="612"/>
      <c r="L20" s="612"/>
    </row>
    <row r="21" spans="1:16" ht="20.25" x14ac:dyDescent="0.25">
      <c r="A21" s="607" t="s">
        <v>82</v>
      </c>
      <c r="B21" s="607"/>
      <c r="C21" s="607"/>
      <c r="D21" s="607"/>
      <c r="E21" s="607"/>
      <c r="F21" s="607" t="s">
        <v>143</v>
      </c>
      <c r="G21" s="607"/>
      <c r="H21" s="608" t="s">
        <v>144</v>
      </c>
      <c r="I21" s="609"/>
      <c r="J21" s="609"/>
      <c r="K21" s="610"/>
      <c r="L21" s="607" t="s">
        <v>86</v>
      </c>
      <c r="M21" s="607"/>
      <c r="N21" s="104"/>
      <c r="O21" s="104"/>
      <c r="P21" s="104"/>
    </row>
    <row r="22" spans="1:16" x14ac:dyDescent="0.25">
      <c r="A22" s="607"/>
      <c r="B22" s="607"/>
      <c r="C22" s="607"/>
      <c r="D22" s="607"/>
      <c r="E22" s="607"/>
      <c r="F22" s="607"/>
      <c r="G22" s="607"/>
      <c r="H22" s="223" t="s">
        <v>145</v>
      </c>
      <c r="I22" s="131" t="s">
        <v>146</v>
      </c>
      <c r="J22" s="179" t="s">
        <v>147</v>
      </c>
      <c r="K22" s="179" t="s">
        <v>148</v>
      </c>
      <c r="L22" s="607"/>
      <c r="M22" s="607"/>
      <c r="N22" s="104"/>
      <c r="O22" s="104"/>
      <c r="P22" s="104"/>
    </row>
    <row r="23" spans="1:16" ht="18.75" x14ac:dyDescent="0.3">
      <c r="A23" s="649" t="str">
        <f>Меню!A311</f>
        <v xml:space="preserve">Бутерброд с маслом </v>
      </c>
      <c r="B23" s="616"/>
      <c r="C23" s="616"/>
      <c r="D23" s="616"/>
      <c r="E23" s="617"/>
      <c r="F23" s="598" t="str">
        <f>Меню!D311</f>
        <v>20/10</v>
      </c>
      <c r="G23" s="623"/>
      <c r="H23" s="227">
        <v>1.6</v>
      </c>
      <c r="I23" s="227">
        <v>8.6999999999999993</v>
      </c>
      <c r="J23" s="227">
        <v>9.9</v>
      </c>
      <c r="K23" s="227">
        <v>124</v>
      </c>
      <c r="L23" s="618">
        <v>18.440000000000001</v>
      </c>
      <c r="M23" s="623"/>
      <c r="N23" s="73"/>
      <c r="O23" s="73"/>
      <c r="P23" s="73"/>
    </row>
    <row r="24" spans="1:16" ht="18.75" x14ac:dyDescent="0.25">
      <c r="A24" s="653" t="str">
        <f>Меню!A314</f>
        <v>Каша пшенная с маслом</v>
      </c>
      <c r="B24" s="654"/>
      <c r="C24" s="654"/>
      <c r="D24" s="654"/>
      <c r="E24" s="655"/>
      <c r="F24" s="645" t="str">
        <f>Меню!D314</f>
        <v>200</v>
      </c>
      <c r="G24" s="594"/>
      <c r="H24" s="227">
        <v>2.0099999999999998</v>
      </c>
      <c r="I24" s="227">
        <v>6.88</v>
      </c>
      <c r="J24" s="227">
        <v>29.53</v>
      </c>
      <c r="K24" s="227">
        <v>162</v>
      </c>
      <c r="L24" s="593">
        <v>15.859999999999998</v>
      </c>
      <c r="M24" s="594"/>
      <c r="N24" s="104"/>
      <c r="O24" s="104"/>
      <c r="P24" s="104"/>
    </row>
    <row r="25" spans="1:16" ht="38.25" customHeight="1" x14ac:dyDescent="0.25">
      <c r="A25" s="604" t="str">
        <f>Меню!A321</f>
        <v xml:space="preserve">Запеканка творожная со сгущенным молоком </v>
      </c>
      <c r="B25" s="605"/>
      <c r="C25" s="605"/>
      <c r="D25" s="605"/>
      <c r="E25" s="606"/>
      <c r="F25" s="598" t="str">
        <f>Меню!D321</f>
        <v>90/20</v>
      </c>
      <c r="G25" s="599"/>
      <c r="H25" s="227">
        <v>14.79</v>
      </c>
      <c r="I25" s="227">
        <v>4.3600000000000003</v>
      </c>
      <c r="J25" s="227">
        <v>20.86</v>
      </c>
      <c r="K25" s="227">
        <v>227.45</v>
      </c>
      <c r="L25" s="618">
        <v>69.149999999999991</v>
      </c>
      <c r="M25" s="619"/>
      <c r="N25" s="104"/>
      <c r="O25" s="104"/>
      <c r="P25" s="104"/>
    </row>
    <row r="26" spans="1:16" ht="18.75" x14ac:dyDescent="0.25">
      <c r="A26" s="595" t="str">
        <f>Меню!A331</f>
        <v>Чай с  лимоном</v>
      </c>
      <c r="B26" s="596"/>
      <c r="C26" s="596"/>
      <c r="D26" s="596"/>
      <c r="E26" s="597"/>
      <c r="F26" s="598">
        <f>Меню!D331</f>
        <v>200</v>
      </c>
      <c r="G26" s="599"/>
      <c r="H26" s="227">
        <v>0.01</v>
      </c>
      <c r="I26" s="227">
        <v>0</v>
      </c>
      <c r="J26" s="227">
        <v>9.98</v>
      </c>
      <c r="K26" s="227">
        <v>39.979999999999997</v>
      </c>
      <c r="L26" s="618">
        <v>2.0099999999999998</v>
      </c>
      <c r="M26" s="619"/>
      <c r="N26" s="104"/>
      <c r="O26" s="104"/>
      <c r="P26" s="104"/>
    </row>
    <row r="27" spans="1:16" ht="18.75" x14ac:dyDescent="0.25">
      <c r="A27" s="595" t="str">
        <f>Меню!A336</f>
        <v>Хлеб "Дарницкий" (нарезной)</v>
      </c>
      <c r="B27" s="596"/>
      <c r="C27" s="596"/>
      <c r="D27" s="596"/>
      <c r="E27" s="597"/>
      <c r="F27" s="598">
        <f>Меню!D336</f>
        <v>26</v>
      </c>
      <c r="G27" s="599"/>
      <c r="H27" s="227">
        <v>0.91</v>
      </c>
      <c r="I27" s="227">
        <v>0.13</v>
      </c>
      <c r="J27" s="227">
        <v>12.22</v>
      </c>
      <c r="K27" s="227">
        <v>53.69</v>
      </c>
      <c r="L27" s="618">
        <v>2.2400000000000002</v>
      </c>
      <c r="M27" s="619"/>
      <c r="N27" s="104"/>
      <c r="O27" s="104"/>
      <c r="P27" s="104"/>
    </row>
    <row r="28" spans="1:16" ht="22.5" x14ac:dyDescent="0.3">
      <c r="A28" s="586" t="s">
        <v>149</v>
      </c>
      <c r="B28" s="587"/>
      <c r="C28" s="587"/>
      <c r="D28" s="587"/>
      <c r="E28" s="588"/>
      <c r="F28" s="621">
        <f>F24+F26+F27+30+110</f>
        <v>566</v>
      </c>
      <c r="G28" s="625"/>
      <c r="H28" s="441">
        <f>SUM(H23:H27)</f>
        <v>19.32</v>
      </c>
      <c r="I28" s="441">
        <f>SUM(I23:I27)</f>
        <v>20.069999999999997</v>
      </c>
      <c r="J28" s="444">
        <f>SUM(J23:J27)</f>
        <v>82.49</v>
      </c>
      <c r="K28" s="441">
        <f>SUM(K23:K27)</f>
        <v>607.12000000000012</v>
      </c>
      <c r="L28" s="626">
        <f>SUM(L23:M27)</f>
        <v>107.69999999999999</v>
      </c>
      <c r="M28" s="627"/>
      <c r="N28" s="386"/>
      <c r="O28" s="104"/>
      <c r="P28" s="104"/>
    </row>
    <row r="29" spans="1:16" s="104" customFormat="1" ht="22.5" x14ac:dyDescent="0.3">
      <c r="A29" s="505"/>
      <c r="B29" s="505"/>
      <c r="C29" s="505"/>
      <c r="D29" s="505"/>
      <c r="E29" s="505"/>
      <c r="F29" s="521"/>
      <c r="G29" s="507"/>
      <c r="H29" s="522"/>
      <c r="I29" s="522"/>
      <c r="J29" s="516"/>
      <c r="K29" s="522"/>
      <c r="L29" s="508"/>
      <c r="M29" s="517"/>
      <c r="N29" s="386"/>
    </row>
    <row r="30" spans="1:16" s="104" customFormat="1" ht="22.5" x14ac:dyDescent="0.3">
      <c r="C30" s="515"/>
      <c r="D30" s="515"/>
      <c r="E30" s="515"/>
      <c r="F30" s="611" t="s">
        <v>194</v>
      </c>
      <c r="G30" s="611"/>
      <c r="H30" s="611"/>
      <c r="I30" s="515"/>
      <c r="J30" s="515"/>
    </row>
    <row r="31" spans="1:16" s="104" customFormat="1" ht="20.25" x14ac:dyDescent="0.25">
      <c r="A31" s="612" t="s">
        <v>235</v>
      </c>
      <c r="B31" s="612"/>
      <c r="C31" s="612"/>
      <c r="D31" s="612"/>
      <c r="E31" s="612"/>
      <c r="F31" s="612"/>
      <c r="G31" s="612"/>
      <c r="H31" s="612"/>
      <c r="I31" s="612"/>
      <c r="J31" s="612"/>
      <c r="K31" s="612"/>
      <c r="L31" s="612"/>
    </row>
    <row r="32" spans="1:16" ht="20.25" x14ac:dyDescent="0.25">
      <c r="A32" s="607" t="s">
        <v>82</v>
      </c>
      <c r="B32" s="607"/>
      <c r="C32" s="607"/>
      <c r="D32" s="607"/>
      <c r="E32" s="607"/>
      <c r="F32" s="607" t="s">
        <v>143</v>
      </c>
      <c r="G32" s="607"/>
      <c r="H32" s="608" t="s">
        <v>144</v>
      </c>
      <c r="I32" s="609"/>
      <c r="J32" s="609"/>
      <c r="K32" s="610"/>
      <c r="L32" s="607" t="s">
        <v>86</v>
      </c>
      <c r="M32" s="607"/>
    </row>
    <row r="33" spans="1:16" x14ac:dyDescent="0.25">
      <c r="A33" s="607"/>
      <c r="B33" s="607"/>
      <c r="C33" s="607"/>
      <c r="D33" s="607"/>
      <c r="E33" s="607"/>
      <c r="F33" s="607"/>
      <c r="G33" s="607"/>
      <c r="H33" s="223" t="s">
        <v>145</v>
      </c>
      <c r="I33" s="131" t="s">
        <v>146</v>
      </c>
      <c r="J33" s="179" t="s">
        <v>147</v>
      </c>
      <c r="K33" s="179" t="s">
        <v>148</v>
      </c>
      <c r="L33" s="607"/>
      <c r="M33" s="607"/>
    </row>
    <row r="34" spans="1:16" ht="22.5" customHeight="1" x14ac:dyDescent="0.25">
      <c r="A34" s="649" t="str">
        <f>Меню!A340</f>
        <v>Бутерброд с сыром</v>
      </c>
      <c r="B34" s="616"/>
      <c r="C34" s="616"/>
      <c r="D34" s="616"/>
      <c r="E34" s="617"/>
      <c r="F34" s="598" t="str">
        <f>Меню!D340</f>
        <v>20/15</v>
      </c>
      <c r="G34" s="623"/>
      <c r="H34" s="449">
        <v>5.3</v>
      </c>
      <c r="I34" s="227">
        <v>3.7</v>
      </c>
      <c r="J34" s="227">
        <v>7.2</v>
      </c>
      <c r="K34" s="227">
        <v>83.3</v>
      </c>
      <c r="L34" s="618">
        <v>19.119999999999997</v>
      </c>
      <c r="M34" s="623"/>
    </row>
    <row r="35" spans="1:16" ht="40.5" customHeight="1" x14ac:dyDescent="0.25">
      <c r="A35" s="602" t="str">
        <f>Меню!A343</f>
        <v>Суп гороховый с птицей и гренками</v>
      </c>
      <c r="B35" s="600"/>
      <c r="C35" s="600"/>
      <c r="D35" s="600"/>
      <c r="E35" s="601"/>
      <c r="F35" s="645">
        <f>Меню!D343</f>
        <v>250</v>
      </c>
      <c r="G35" s="594"/>
      <c r="H35" s="413">
        <v>9.1</v>
      </c>
      <c r="I35" s="413">
        <v>9.6</v>
      </c>
      <c r="J35" s="413">
        <v>30.5</v>
      </c>
      <c r="K35" s="413">
        <v>185</v>
      </c>
      <c r="L35" s="593">
        <v>25.48</v>
      </c>
      <c r="M35" s="594"/>
    </row>
    <row r="36" spans="1:16" ht="18" customHeight="1" x14ac:dyDescent="0.25">
      <c r="A36" s="604" t="str">
        <f>Меню!A355</f>
        <v>Какао с молоком</v>
      </c>
      <c r="B36" s="605"/>
      <c r="C36" s="605"/>
      <c r="D36" s="605"/>
      <c r="E36" s="606"/>
      <c r="F36" s="598">
        <f>Меню!D355</f>
        <v>200</v>
      </c>
      <c r="G36" s="599"/>
      <c r="H36" s="449">
        <v>3.8</v>
      </c>
      <c r="I36" s="227">
        <v>5.54</v>
      </c>
      <c r="J36" s="227">
        <v>18.579999999999998</v>
      </c>
      <c r="K36" s="227">
        <v>119.05</v>
      </c>
      <c r="L36" s="618">
        <v>14.030000000000001</v>
      </c>
      <c r="M36" s="619"/>
    </row>
    <row r="37" spans="1:16" ht="18" customHeight="1" x14ac:dyDescent="0.25">
      <c r="A37" s="595" t="str">
        <f>Меню!A360</f>
        <v>Фрукт (Мандарин) 1 шт</v>
      </c>
      <c r="B37" s="596"/>
      <c r="C37" s="596"/>
      <c r="D37" s="596"/>
      <c r="E37" s="597"/>
      <c r="F37" s="598">
        <f>Меню!D360</f>
        <v>155</v>
      </c>
      <c r="G37" s="599"/>
      <c r="H37" s="449">
        <v>0.86</v>
      </c>
      <c r="I37" s="227">
        <v>0</v>
      </c>
      <c r="J37" s="227">
        <v>21.02</v>
      </c>
      <c r="K37" s="227">
        <v>132.51</v>
      </c>
      <c r="L37" s="618">
        <v>47.35</v>
      </c>
      <c r="M37" s="619"/>
    </row>
    <row r="38" spans="1:16" ht="18" customHeight="1" x14ac:dyDescent="0.25">
      <c r="A38" s="595" t="str">
        <f>Меню!A361</f>
        <v>Хлеб "Дарницкий" (нарезной)</v>
      </c>
      <c r="B38" s="596"/>
      <c r="C38" s="596"/>
      <c r="D38" s="596"/>
      <c r="E38" s="597"/>
      <c r="F38" s="598">
        <f>Меню!D361</f>
        <v>20</v>
      </c>
      <c r="G38" s="599"/>
      <c r="H38" s="449">
        <v>0.7</v>
      </c>
      <c r="I38" s="227">
        <v>0.1</v>
      </c>
      <c r="J38" s="227">
        <v>9.4</v>
      </c>
      <c r="K38" s="227">
        <v>41.3</v>
      </c>
      <c r="L38" s="618">
        <v>1.72</v>
      </c>
      <c r="M38" s="619"/>
    </row>
    <row r="39" spans="1:16" ht="22.5" x14ac:dyDescent="0.3">
      <c r="A39" s="586" t="s">
        <v>149</v>
      </c>
      <c r="B39" s="587"/>
      <c r="C39" s="587"/>
      <c r="D39" s="587"/>
      <c r="E39" s="588"/>
      <c r="F39" s="621">
        <f>F35+F36+F37+F38+35</f>
        <v>660</v>
      </c>
      <c r="G39" s="625"/>
      <c r="H39" s="450">
        <f>SUM(H34:H38)</f>
        <v>19.759999999999998</v>
      </c>
      <c r="I39" s="484">
        <f>SUM(I34:I38)</f>
        <v>18.940000000000001</v>
      </c>
      <c r="J39" s="484">
        <f>SUM(J34:J38)</f>
        <v>86.7</v>
      </c>
      <c r="K39" s="484">
        <f>SUM(K34:K38)</f>
        <v>561.16</v>
      </c>
      <c r="L39" s="626">
        <f>SUM(L34:M38)</f>
        <v>107.69999999999999</v>
      </c>
      <c r="M39" s="627"/>
      <c r="N39" s="386"/>
    </row>
    <row r="40" spans="1:16" x14ac:dyDescent="0.25">
      <c r="A40" s="104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</row>
    <row r="41" spans="1:16" ht="21" x14ac:dyDescent="0.35">
      <c r="A41" s="230" t="s">
        <v>150</v>
      </c>
      <c r="B41" s="231"/>
      <c r="C41" s="231"/>
      <c r="D41" s="231"/>
      <c r="E41" s="231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</row>
    <row r="42" spans="1:16" ht="21" x14ac:dyDescent="0.35">
      <c r="A42" s="231"/>
      <c r="B42" s="231"/>
      <c r="C42" s="231"/>
      <c r="D42" s="231"/>
      <c r="E42" s="231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</row>
    <row r="43" spans="1:16" ht="21" x14ac:dyDescent="0.35">
      <c r="A43" s="230" t="s">
        <v>151</v>
      </c>
      <c r="B43" s="231"/>
      <c r="C43" s="231"/>
      <c r="D43" s="231"/>
      <c r="E43" s="231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</row>
    <row r="44" spans="1:16" x14ac:dyDescent="0.25">
      <c r="A44" s="104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</row>
    <row r="45" spans="1:16" x14ac:dyDescent="0.25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</row>
    <row r="46" spans="1:16" x14ac:dyDescent="0.25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</row>
    <row r="47" spans="1:16" x14ac:dyDescent="0.25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</row>
    <row r="48" spans="1:16" x14ac:dyDescent="0.25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</row>
    <row r="49" spans="1:16" x14ac:dyDescent="0.25">
      <c r="A49" s="104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</row>
  </sheetData>
  <mergeCells count="52">
    <mergeCell ref="I9:P9"/>
    <mergeCell ref="A21:E22"/>
    <mergeCell ref="F21:G22"/>
    <mergeCell ref="H21:K21"/>
    <mergeCell ref="L21:M22"/>
    <mergeCell ref="F19:H19"/>
    <mergeCell ref="A20:L20"/>
    <mergeCell ref="C16:J16"/>
    <mergeCell ref="D14:I14"/>
    <mergeCell ref="B17:K17"/>
    <mergeCell ref="A23:E23"/>
    <mergeCell ref="F23:G23"/>
    <mergeCell ref="L23:M23"/>
    <mergeCell ref="A24:E24"/>
    <mergeCell ref="F24:G24"/>
    <mergeCell ref="L24:M24"/>
    <mergeCell ref="A25:E25"/>
    <mergeCell ref="F25:G25"/>
    <mergeCell ref="L25:M25"/>
    <mergeCell ref="A26:E26"/>
    <mergeCell ref="F26:G26"/>
    <mergeCell ref="L26:M26"/>
    <mergeCell ref="A28:E28"/>
    <mergeCell ref="F28:G28"/>
    <mergeCell ref="L28:M28"/>
    <mergeCell ref="A27:E27"/>
    <mergeCell ref="F27:G27"/>
    <mergeCell ref="L27:M27"/>
    <mergeCell ref="A39:E39"/>
    <mergeCell ref="F39:G39"/>
    <mergeCell ref="L39:M39"/>
    <mergeCell ref="A38:E38"/>
    <mergeCell ref="F38:G38"/>
    <mergeCell ref="L38:M38"/>
    <mergeCell ref="A36:E36"/>
    <mergeCell ref="F36:G36"/>
    <mergeCell ref="L36:M36"/>
    <mergeCell ref="A37:E37"/>
    <mergeCell ref="F37:G37"/>
    <mergeCell ref="L37:M37"/>
    <mergeCell ref="A34:E34"/>
    <mergeCell ref="F34:G34"/>
    <mergeCell ref="L34:M34"/>
    <mergeCell ref="A35:E35"/>
    <mergeCell ref="F35:G35"/>
    <mergeCell ref="L35:M35"/>
    <mergeCell ref="A32:E33"/>
    <mergeCell ref="F32:G33"/>
    <mergeCell ref="H32:K32"/>
    <mergeCell ref="L32:M33"/>
    <mergeCell ref="F30:H30"/>
    <mergeCell ref="A31:L31"/>
  </mergeCells>
  <pageMargins left="0.7" right="0.7" top="0.75" bottom="0.75" header="0.3" footer="0.3"/>
  <pageSetup paperSize="9" scale="87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15"/>
  <sheetViews>
    <sheetView workbookViewId="0">
      <selection activeCell="A15" sqref="A14:XFD15"/>
    </sheetView>
  </sheetViews>
  <sheetFormatPr defaultRowHeight="15" x14ac:dyDescent="0.25"/>
  <cols>
    <col min="1" max="1" width="37" customWidth="1"/>
    <col min="16" max="19" width="9.140625" style="104"/>
  </cols>
  <sheetData>
    <row r="1" spans="1:20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</row>
    <row r="2" spans="1:20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584" t="s">
        <v>133</v>
      </c>
      <c r="M2" s="584"/>
      <c r="N2" s="584"/>
      <c r="O2" s="347"/>
      <c r="P2" s="347"/>
      <c r="Q2" s="446"/>
      <c r="R2" s="402"/>
      <c r="S2" s="347"/>
      <c r="T2" s="347"/>
    </row>
    <row r="3" spans="1:20" x14ac:dyDescent="0.25">
      <c r="A3" s="195" t="s">
        <v>134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</row>
    <row r="4" spans="1:20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585" t="s">
        <v>135</v>
      </c>
      <c r="M4" s="585"/>
      <c r="N4" s="585"/>
      <c r="O4" s="348"/>
      <c r="P4" s="348"/>
      <c r="Q4" s="447"/>
      <c r="R4" s="403"/>
      <c r="S4" s="348"/>
      <c r="T4" s="348"/>
    </row>
    <row r="5" spans="1:20" ht="15.75" x14ac:dyDescent="0.25">
      <c r="A5" s="442" t="s">
        <v>284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193"/>
      <c r="N5" s="44"/>
      <c r="O5" s="44"/>
      <c r="P5" s="44"/>
      <c r="Q5" s="44"/>
      <c r="R5" s="44"/>
      <c r="S5" s="44"/>
      <c r="T5" s="44"/>
    </row>
    <row r="6" spans="1:20" ht="125.25" customHeight="1" x14ac:dyDescent="0.25">
      <c r="A6" s="197" t="s">
        <v>0</v>
      </c>
      <c r="B6" s="198" t="s">
        <v>152</v>
      </c>
      <c r="C6" s="252" t="str">
        <f>Меню!A366</f>
        <v xml:space="preserve">картофель </v>
      </c>
      <c r="D6" s="253" t="str">
        <f>Меню!A368</f>
        <v xml:space="preserve">свекла </v>
      </c>
      <c r="E6" s="253" t="str">
        <f>Меню!A370</f>
        <v xml:space="preserve">морковь </v>
      </c>
      <c r="F6" s="253" t="str">
        <f>Меню!A373</f>
        <v>лук зеленый</v>
      </c>
      <c r="G6" s="253" t="str">
        <f>Меню!A372</f>
        <v>огурцы соленые</v>
      </c>
      <c r="H6" s="253" t="str">
        <f>Меню!A374</f>
        <v>масло растительное</v>
      </c>
      <c r="I6" s="253" t="str">
        <f>Меню!A375</f>
        <v>зелень свежая</v>
      </c>
      <c r="J6" s="253" t="str">
        <f>Меню!A376</f>
        <v>соль йодированная</v>
      </c>
      <c r="K6" s="253" t="str">
        <f>Меню!A378</f>
        <v>бедро куринное</v>
      </c>
      <c r="L6" s="253" t="str">
        <f>Меню!A379</f>
        <v>томатная паста</v>
      </c>
      <c r="M6" s="253" t="str">
        <f>Меню!A380</f>
        <v>чеснок</v>
      </c>
      <c r="N6" s="253" t="str">
        <f>Меню!A384</f>
        <v>макаронные изделия</v>
      </c>
      <c r="O6" s="254" t="str">
        <f>Меню!A387</f>
        <v>масло сливочное 72.5%</v>
      </c>
      <c r="P6" s="254" t="str">
        <f>Меню!A389</f>
        <v>яблоко кубик с/м</v>
      </c>
      <c r="Q6" s="254" t="str">
        <f>Меню!A390</f>
        <v>сахар песок</v>
      </c>
      <c r="R6" s="254" t="str">
        <f>Меню!A392</f>
        <v>аскорбиновая кислота</v>
      </c>
      <c r="S6" s="254" t="str">
        <f>Меню!A393</f>
        <v>Хлеб "Дарницкий" (нарезной)</v>
      </c>
      <c r="T6" s="254" t="str">
        <f>Меню!A394</f>
        <v>Хлеб "Свежий" пшеничный витамин.</v>
      </c>
    </row>
    <row r="7" spans="1:20" ht="25.5" customHeight="1" x14ac:dyDescent="0.25">
      <c r="A7" s="304" t="str">
        <f>Меню!A365</f>
        <v>Винегрет овощной</v>
      </c>
      <c r="B7" s="361">
        <f>Меню!D365</f>
        <v>60</v>
      </c>
      <c r="C7" s="340">
        <f>Меню!B366</f>
        <v>28.314</v>
      </c>
      <c r="D7" s="340">
        <f>Меню!B368</f>
        <v>20.625</v>
      </c>
      <c r="E7" s="340">
        <f>Меню!B370</f>
        <v>22</v>
      </c>
      <c r="F7" s="340">
        <f>Меню!B373</f>
        <v>1.01</v>
      </c>
      <c r="G7" s="340">
        <f>Меню!B372</f>
        <v>15.2</v>
      </c>
      <c r="H7" s="340">
        <f>Меню!B374</f>
        <v>3</v>
      </c>
      <c r="I7" s="340">
        <f>Меню!B375</f>
        <v>0.67500000000000004</v>
      </c>
      <c r="J7" s="340">
        <f>Меню!B376</f>
        <v>0.5</v>
      </c>
      <c r="K7" s="340"/>
      <c r="L7" s="340"/>
      <c r="M7" s="340"/>
      <c r="N7" s="340"/>
      <c r="O7" s="340"/>
      <c r="P7" s="340"/>
      <c r="Q7" s="340"/>
      <c r="R7" s="340"/>
      <c r="S7" s="340"/>
      <c r="T7" s="340"/>
    </row>
    <row r="8" spans="1:20" ht="25.5" customHeight="1" x14ac:dyDescent="0.25">
      <c r="A8" s="341" t="str">
        <f>Меню!A377</f>
        <v>Кура запеченная</v>
      </c>
      <c r="B8" s="360">
        <f>Меню!D377</f>
        <v>100</v>
      </c>
      <c r="C8" s="340"/>
      <c r="D8" s="340"/>
      <c r="E8" s="340"/>
      <c r="F8" s="340"/>
      <c r="G8" s="340"/>
      <c r="H8" s="340">
        <f>Меню!B382</f>
        <v>2.15</v>
      </c>
      <c r="I8" s="340"/>
      <c r="J8" s="340">
        <f>Меню!B381</f>
        <v>0.8</v>
      </c>
      <c r="K8" s="340">
        <f>Меню!B378</f>
        <v>163.9</v>
      </c>
      <c r="L8" s="340">
        <f>Меню!B379</f>
        <v>5</v>
      </c>
      <c r="M8" s="340">
        <f>Меню!B380</f>
        <v>0.64</v>
      </c>
      <c r="N8" s="340"/>
      <c r="O8" s="340"/>
      <c r="P8" s="340"/>
      <c r="Q8" s="340"/>
      <c r="R8" s="340"/>
      <c r="S8" s="340"/>
      <c r="T8" s="340"/>
    </row>
    <row r="9" spans="1:20" ht="25.5" customHeight="1" x14ac:dyDescent="0.25">
      <c r="A9" s="262" t="str">
        <f>Меню!A383</f>
        <v>Макароны отварные</v>
      </c>
      <c r="B9" s="361">
        <f>Меню!D383</f>
        <v>150</v>
      </c>
      <c r="C9" s="342"/>
      <c r="D9" s="342"/>
      <c r="E9" s="342"/>
      <c r="F9" s="342"/>
      <c r="G9" s="342"/>
      <c r="H9" s="342"/>
      <c r="I9" s="342"/>
      <c r="J9" s="342">
        <f>Меню!B385</f>
        <v>1.5</v>
      </c>
      <c r="K9" s="342"/>
      <c r="L9" s="342"/>
      <c r="M9" s="342"/>
      <c r="N9" s="342">
        <f>Меню!B384</f>
        <v>64</v>
      </c>
      <c r="O9" s="340">
        <f>Меню!B387</f>
        <v>3.9</v>
      </c>
      <c r="P9" s="340"/>
      <c r="Q9" s="340"/>
      <c r="R9" s="340"/>
      <c r="S9" s="340"/>
      <c r="T9" s="340"/>
    </row>
    <row r="10" spans="1:20" ht="25.5" customHeight="1" x14ac:dyDescent="0.25">
      <c r="A10" s="264" t="str">
        <f>Меню!A388</f>
        <v>Компот из яблок + Витамин С</v>
      </c>
      <c r="B10" s="361">
        <f>Меню!D388</f>
        <v>200</v>
      </c>
      <c r="C10" s="266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>
        <f>Меню!B389</f>
        <v>32</v>
      </c>
      <c r="Q10" s="284">
        <f>Меню!B390</f>
        <v>8</v>
      </c>
      <c r="R10" s="284">
        <f>Меню!B392</f>
        <v>0.06</v>
      </c>
      <c r="S10" s="284"/>
      <c r="T10" s="285"/>
    </row>
    <row r="11" spans="1:20" ht="25.5" customHeight="1" x14ac:dyDescent="0.25">
      <c r="A11" s="297" t="str">
        <f>Меню!A393</f>
        <v>Хлеб "Дарницкий" (нарезной)</v>
      </c>
      <c r="B11" s="361">
        <f>Меню!D393</f>
        <v>26</v>
      </c>
      <c r="C11" s="343"/>
      <c r="D11" s="285"/>
      <c r="E11" s="285"/>
      <c r="F11" s="285"/>
      <c r="G11" s="285"/>
      <c r="H11" s="285"/>
      <c r="I11" s="285"/>
      <c r="J11" s="285"/>
      <c r="K11" s="284"/>
      <c r="L11" s="284"/>
      <c r="M11" s="285"/>
      <c r="N11" s="285"/>
      <c r="O11" s="285"/>
      <c r="P11" s="285"/>
      <c r="Q11" s="285"/>
      <c r="R11" s="285"/>
      <c r="S11" s="344">
        <f>Меню!D393</f>
        <v>26</v>
      </c>
      <c r="T11" s="344"/>
    </row>
    <row r="12" spans="1:20" ht="25.5" customHeight="1" x14ac:dyDescent="0.25">
      <c r="A12" s="297" t="str">
        <f>Меню!A394</f>
        <v>Хлеб "Свежий" пшеничный витамин.</v>
      </c>
      <c r="B12" s="361">
        <f>Меню!D394</f>
        <v>18</v>
      </c>
      <c r="C12" s="343"/>
      <c r="D12" s="285"/>
      <c r="E12" s="285"/>
      <c r="F12" s="285"/>
      <c r="G12" s="285"/>
      <c r="H12" s="285"/>
      <c r="I12" s="285"/>
      <c r="J12" s="285"/>
      <c r="K12" s="284"/>
      <c r="L12" s="284"/>
      <c r="M12" s="285"/>
      <c r="N12" s="285"/>
      <c r="O12" s="285"/>
      <c r="P12" s="285"/>
      <c r="Q12" s="285"/>
      <c r="R12" s="285"/>
      <c r="S12" s="285"/>
      <c r="T12" s="344">
        <f>Меню!D394</f>
        <v>18</v>
      </c>
    </row>
    <row r="13" spans="1:20" x14ac:dyDescent="0.25">
      <c r="A13" s="214" t="s">
        <v>136</v>
      </c>
      <c r="B13" s="345"/>
      <c r="C13" s="323">
        <f t="shared" ref="C13:T13" si="0">SUM(C7:C12)</f>
        <v>28.314</v>
      </c>
      <c r="D13" s="323">
        <f t="shared" si="0"/>
        <v>20.625</v>
      </c>
      <c r="E13" s="323">
        <f t="shared" si="0"/>
        <v>22</v>
      </c>
      <c r="F13" s="323">
        <f t="shared" si="0"/>
        <v>1.01</v>
      </c>
      <c r="G13" s="323">
        <f t="shared" si="0"/>
        <v>15.2</v>
      </c>
      <c r="H13" s="323">
        <f t="shared" si="0"/>
        <v>5.15</v>
      </c>
      <c r="I13" s="323">
        <f t="shared" si="0"/>
        <v>0.67500000000000004</v>
      </c>
      <c r="J13" s="323">
        <f t="shared" si="0"/>
        <v>2.8</v>
      </c>
      <c r="K13" s="323">
        <f t="shared" si="0"/>
        <v>163.9</v>
      </c>
      <c r="L13" s="323">
        <f t="shared" si="0"/>
        <v>5</v>
      </c>
      <c r="M13" s="323">
        <f t="shared" si="0"/>
        <v>0.64</v>
      </c>
      <c r="N13" s="323">
        <f t="shared" si="0"/>
        <v>64</v>
      </c>
      <c r="O13" s="323">
        <f t="shared" si="0"/>
        <v>3.9</v>
      </c>
      <c r="P13" s="323">
        <f t="shared" si="0"/>
        <v>32</v>
      </c>
      <c r="Q13" s="323">
        <f t="shared" si="0"/>
        <v>8</v>
      </c>
      <c r="R13" s="323">
        <f t="shared" si="0"/>
        <v>0.06</v>
      </c>
      <c r="S13" s="323">
        <f t="shared" si="0"/>
        <v>26</v>
      </c>
      <c r="T13" s="323">
        <f t="shared" si="0"/>
        <v>18</v>
      </c>
    </row>
    <row r="14" spans="1:20" x14ac:dyDescent="0.25">
      <c r="A14" s="214" t="s">
        <v>12</v>
      </c>
      <c r="B14" s="14">
        <v>0</v>
      </c>
      <c r="C14" s="21">
        <f>B14</f>
        <v>0</v>
      </c>
      <c r="D14" s="21">
        <f>C14</f>
        <v>0</v>
      </c>
      <c r="E14" s="21">
        <f t="shared" ref="E14:O14" si="1">D14</f>
        <v>0</v>
      </c>
      <c r="F14" s="21">
        <f t="shared" si="1"/>
        <v>0</v>
      </c>
      <c r="G14" s="21">
        <f t="shared" si="1"/>
        <v>0</v>
      </c>
      <c r="H14" s="21">
        <f t="shared" si="1"/>
        <v>0</v>
      </c>
      <c r="I14" s="21">
        <f t="shared" si="1"/>
        <v>0</v>
      </c>
      <c r="J14" s="21">
        <f>F14</f>
        <v>0</v>
      </c>
      <c r="K14" s="21">
        <f t="shared" si="1"/>
        <v>0</v>
      </c>
      <c r="L14" s="21">
        <f t="shared" si="1"/>
        <v>0</v>
      </c>
      <c r="M14" s="21">
        <f t="shared" si="1"/>
        <v>0</v>
      </c>
      <c r="N14" s="21">
        <f t="shared" si="1"/>
        <v>0</v>
      </c>
      <c r="O14" s="21">
        <f t="shared" si="1"/>
        <v>0</v>
      </c>
      <c r="P14" s="21">
        <f t="shared" ref="P14" si="2">O14</f>
        <v>0</v>
      </c>
      <c r="Q14" s="21">
        <f>O14</f>
        <v>0</v>
      </c>
      <c r="R14" s="21">
        <f>P14</f>
        <v>0</v>
      </c>
      <c r="S14" s="21">
        <f t="shared" ref="S14" si="3">P14</f>
        <v>0</v>
      </c>
      <c r="T14" s="21">
        <f>O14</f>
        <v>0</v>
      </c>
    </row>
    <row r="15" spans="1:20" x14ac:dyDescent="0.25">
      <c r="A15" s="214" t="s">
        <v>137</v>
      </c>
      <c r="B15" s="345"/>
      <c r="C15" s="219">
        <f t="shared" ref="C15:T15" si="4">C14*C13/1000</f>
        <v>0</v>
      </c>
      <c r="D15" s="219">
        <f t="shared" si="4"/>
        <v>0</v>
      </c>
      <c r="E15" s="219">
        <f t="shared" si="4"/>
        <v>0</v>
      </c>
      <c r="F15" s="219">
        <f t="shared" si="4"/>
        <v>0</v>
      </c>
      <c r="G15" s="219">
        <f t="shared" si="4"/>
        <v>0</v>
      </c>
      <c r="H15" s="219">
        <f t="shared" si="4"/>
        <v>0</v>
      </c>
      <c r="I15" s="219">
        <f t="shared" si="4"/>
        <v>0</v>
      </c>
      <c r="J15" s="219">
        <f t="shared" si="4"/>
        <v>0</v>
      </c>
      <c r="K15" s="219">
        <f t="shared" si="4"/>
        <v>0</v>
      </c>
      <c r="L15" s="219">
        <f t="shared" si="4"/>
        <v>0</v>
      </c>
      <c r="M15" s="219">
        <f t="shared" si="4"/>
        <v>0</v>
      </c>
      <c r="N15" s="219">
        <f t="shared" si="4"/>
        <v>0</v>
      </c>
      <c r="O15" s="219">
        <f t="shared" si="4"/>
        <v>0</v>
      </c>
      <c r="P15" s="219">
        <f t="shared" si="4"/>
        <v>0</v>
      </c>
      <c r="Q15" s="219">
        <f t="shared" si="4"/>
        <v>0</v>
      </c>
      <c r="R15" s="219">
        <f t="shared" si="4"/>
        <v>0</v>
      </c>
      <c r="S15" s="219">
        <f t="shared" si="4"/>
        <v>0</v>
      </c>
      <c r="T15" s="219">
        <f t="shared" si="4"/>
        <v>0</v>
      </c>
    </row>
  </sheetData>
  <mergeCells count="2">
    <mergeCell ref="L2:N2"/>
    <mergeCell ref="L4:N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5"/>
  <sheetViews>
    <sheetView workbookViewId="0">
      <selection activeCell="A15" sqref="A14:XFD15"/>
    </sheetView>
  </sheetViews>
  <sheetFormatPr defaultRowHeight="15" x14ac:dyDescent="0.25"/>
  <cols>
    <col min="1" max="1" width="37.140625" customWidth="1"/>
    <col min="6" max="7" width="9.140625" style="104"/>
  </cols>
  <sheetData>
    <row r="1" spans="1:21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</row>
    <row r="2" spans="1:21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584" t="s">
        <v>133</v>
      </c>
      <c r="O2" s="584"/>
      <c r="P2" s="584"/>
      <c r="Q2" s="347"/>
      <c r="R2" s="347"/>
      <c r="S2" s="347"/>
      <c r="T2" s="347"/>
    </row>
    <row r="3" spans="1:21" x14ac:dyDescent="0.25">
      <c r="A3" s="195" t="s">
        <v>134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</row>
    <row r="4" spans="1:21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585" t="s">
        <v>135</v>
      </c>
      <c r="O4" s="585"/>
      <c r="P4" s="585"/>
      <c r="Q4" s="348"/>
      <c r="R4" s="348"/>
      <c r="S4" s="348"/>
      <c r="T4" s="348"/>
    </row>
    <row r="5" spans="1:21" ht="15.75" x14ac:dyDescent="0.25">
      <c r="A5" s="442" t="s">
        <v>285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193"/>
      <c r="P5" s="44"/>
      <c r="Q5" s="44"/>
      <c r="R5" s="44"/>
      <c r="S5" s="44"/>
      <c r="T5" s="44"/>
    </row>
    <row r="6" spans="1:21" ht="122.25" customHeight="1" x14ac:dyDescent="0.25">
      <c r="A6" s="197" t="s">
        <v>0</v>
      </c>
      <c r="B6" s="198" t="s">
        <v>152</v>
      </c>
      <c r="C6" s="252" t="str">
        <f>Меню!A400</f>
        <v>помидоры свежие парниковые</v>
      </c>
      <c r="D6" s="253" t="str">
        <f>Меню!A401</f>
        <v>масло растительное</v>
      </c>
      <c r="E6" s="253" t="str">
        <f>Меню!A410</f>
        <v>соль йодированная</v>
      </c>
      <c r="F6" s="253"/>
      <c r="G6" s="253"/>
      <c r="H6" s="253" t="str">
        <f>Меню!A402</f>
        <v>зелень свежая</v>
      </c>
      <c r="I6" s="253" t="str">
        <f>Меню!A404</f>
        <v>филе куриное</v>
      </c>
      <c r="J6" s="253" t="str">
        <f>Меню!A406</f>
        <v xml:space="preserve">картофель </v>
      </c>
      <c r="K6" s="253" t="str">
        <f>Меню!A407</f>
        <v>лук репчатый</v>
      </c>
      <c r="L6" s="253" t="str">
        <f>Меню!A408</f>
        <v xml:space="preserve">морковь </v>
      </c>
      <c r="M6" s="253" t="str">
        <f>Меню!A409</f>
        <v>томатная паста</v>
      </c>
      <c r="N6" s="253" t="str">
        <f>Меню!A411</f>
        <v>лавровый лист</v>
      </c>
      <c r="O6" s="253" t="str">
        <f>Меню!A415</f>
        <v>тесто слоеное п/п</v>
      </c>
      <c r="P6" s="253" t="str">
        <f>Меню!A416</f>
        <v>повидло</v>
      </c>
      <c r="Q6" s="254" t="str">
        <f>Меню!A419</f>
        <v>мука пшеничная</v>
      </c>
      <c r="R6" s="254" t="str">
        <f>Меню!A420</f>
        <v>яйцо куриное</v>
      </c>
      <c r="S6" s="254" t="str">
        <f>Меню!A423</f>
        <v>чай черный</v>
      </c>
      <c r="T6" s="254" t="str">
        <f>Меню!A425</f>
        <v>сахар песок</v>
      </c>
      <c r="U6" s="254" t="str">
        <f>Меню!A426</f>
        <v>Хлеб "Дарницкий" (нарезной)</v>
      </c>
    </row>
    <row r="7" spans="1:21" ht="33" customHeight="1" x14ac:dyDescent="0.25">
      <c r="A7" s="304" t="str">
        <f>Меню!A399</f>
        <v>Нарезка из свежих помидор с маслом</v>
      </c>
      <c r="B7" s="361">
        <f>Меню!D399</f>
        <v>60</v>
      </c>
      <c r="C7" s="340">
        <f>Меню!B400</f>
        <v>60.900000000000006</v>
      </c>
      <c r="D7" s="340">
        <f>Меню!B401</f>
        <v>2.5</v>
      </c>
      <c r="E7" s="340"/>
      <c r="F7" s="340"/>
      <c r="G7" s="340"/>
      <c r="H7" s="340">
        <f>Меню!B402</f>
        <v>0.67500000000000004</v>
      </c>
      <c r="I7" s="340"/>
      <c r="J7" s="340"/>
      <c r="K7" s="340"/>
      <c r="L7" s="340"/>
      <c r="M7" s="340"/>
      <c r="N7" s="340"/>
      <c r="O7" s="340"/>
      <c r="P7" s="340"/>
      <c r="Q7" s="340"/>
      <c r="R7" s="340"/>
      <c r="S7" s="340"/>
      <c r="T7" s="340"/>
      <c r="U7" s="340"/>
    </row>
    <row r="8" spans="1:21" ht="33" customHeight="1" x14ac:dyDescent="0.25">
      <c r="A8" s="341" t="str">
        <f>Меню!A403</f>
        <v>Жаркое по - домашнему</v>
      </c>
      <c r="B8" s="360">
        <f>Меню!D403</f>
        <v>230</v>
      </c>
      <c r="C8" s="340"/>
      <c r="D8" s="340">
        <f>Меню!B412</f>
        <v>5</v>
      </c>
      <c r="E8" s="340">
        <f>Меню!B410</f>
        <v>1.5</v>
      </c>
      <c r="F8" s="340"/>
      <c r="G8" s="340"/>
      <c r="H8" s="340"/>
      <c r="I8" s="340">
        <f>Меню!B404</f>
        <v>64.679999999999993</v>
      </c>
      <c r="J8" s="340">
        <f>Меню!B406</f>
        <v>214.5</v>
      </c>
      <c r="K8" s="340">
        <f>Меню!B407</f>
        <v>15.469999999999999</v>
      </c>
      <c r="L8" s="340">
        <f>Меню!B408</f>
        <v>30</v>
      </c>
      <c r="M8" s="340">
        <f>Меню!B409</f>
        <v>2.5</v>
      </c>
      <c r="N8" s="340">
        <f>Меню!B411</f>
        <v>0.01</v>
      </c>
      <c r="O8" s="340"/>
      <c r="P8" s="340"/>
      <c r="Q8" s="340"/>
      <c r="R8" s="340"/>
      <c r="S8" s="340"/>
      <c r="T8" s="340"/>
      <c r="U8" s="340"/>
    </row>
    <row r="9" spans="1:21" ht="33" customHeight="1" x14ac:dyDescent="0.25">
      <c r="A9" s="262" t="str">
        <f>Меню!A414</f>
        <v>Слойка с повидлом</v>
      </c>
      <c r="B9" s="361">
        <f>Меню!D414</f>
        <v>50</v>
      </c>
      <c r="C9" s="342"/>
      <c r="D9" s="342">
        <f>Меню!B421</f>
        <v>1</v>
      </c>
      <c r="E9" s="342"/>
      <c r="F9" s="342"/>
      <c r="G9" s="342"/>
      <c r="H9" s="342"/>
      <c r="I9" s="342"/>
      <c r="J9" s="342"/>
      <c r="K9" s="342"/>
      <c r="L9" s="342"/>
      <c r="M9" s="342"/>
      <c r="N9" s="342"/>
      <c r="O9" s="342">
        <f>Меню!B415</f>
        <v>52</v>
      </c>
      <c r="P9" s="342">
        <f>Меню!B416</f>
        <v>11</v>
      </c>
      <c r="Q9" s="340">
        <f>Меню!B419</f>
        <v>0.6</v>
      </c>
      <c r="R9" s="340">
        <f>Меню!B420</f>
        <v>0.63</v>
      </c>
      <c r="S9" s="340"/>
      <c r="T9" s="340"/>
      <c r="U9" s="340"/>
    </row>
    <row r="10" spans="1:21" ht="33" customHeight="1" x14ac:dyDescent="0.25">
      <c r="A10" s="264" t="str">
        <f>Меню!A422</f>
        <v>Чай с сахаром</v>
      </c>
      <c r="B10" s="361">
        <f>Меню!D422</f>
        <v>200</v>
      </c>
      <c r="C10" s="266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>
        <f>Меню!B423</f>
        <v>0.5</v>
      </c>
      <c r="T10" s="284">
        <f>Меню!B425</f>
        <v>8</v>
      </c>
      <c r="U10" s="284"/>
    </row>
    <row r="11" spans="1:21" ht="33" customHeight="1" x14ac:dyDescent="0.25">
      <c r="A11" s="297" t="str">
        <f>Меню!A426</f>
        <v>Хлеб "Дарницкий" (нарезной)</v>
      </c>
      <c r="B11" s="361">
        <f>Меню!D426</f>
        <v>36</v>
      </c>
      <c r="C11" s="343"/>
      <c r="D11" s="285"/>
      <c r="E11" s="285"/>
      <c r="F11" s="285"/>
      <c r="G11" s="285"/>
      <c r="H11" s="285"/>
      <c r="I11" s="285"/>
      <c r="J11" s="285"/>
      <c r="K11" s="285"/>
      <c r="L11" s="285"/>
      <c r="M11" s="284"/>
      <c r="N11" s="284"/>
      <c r="O11" s="285"/>
      <c r="P11" s="285"/>
      <c r="Q11" s="285"/>
      <c r="R11" s="285"/>
      <c r="S11" s="344"/>
      <c r="T11" s="344"/>
      <c r="U11" s="344">
        <f>Меню!D426</f>
        <v>36</v>
      </c>
    </row>
    <row r="12" spans="1:21" ht="33" customHeight="1" x14ac:dyDescent="0.25">
      <c r="A12" s="297"/>
      <c r="B12" s="361"/>
      <c r="C12" s="343"/>
      <c r="D12" s="285"/>
      <c r="E12" s="285"/>
      <c r="F12" s="285"/>
      <c r="G12" s="285"/>
      <c r="H12" s="285"/>
      <c r="I12" s="285"/>
      <c r="J12" s="285"/>
      <c r="K12" s="285"/>
      <c r="L12" s="285"/>
      <c r="M12" s="284"/>
      <c r="N12" s="284"/>
      <c r="O12" s="285"/>
      <c r="P12" s="285"/>
      <c r="Q12" s="285"/>
      <c r="R12" s="285"/>
      <c r="S12" s="285"/>
      <c r="T12" s="344"/>
      <c r="U12" s="344"/>
    </row>
    <row r="13" spans="1:21" x14ac:dyDescent="0.25">
      <c r="A13" s="214" t="s">
        <v>136</v>
      </c>
      <c r="B13" s="345"/>
      <c r="C13" s="323">
        <f>SUM(C7:C12)</f>
        <v>60.900000000000006</v>
      </c>
      <c r="D13" s="323">
        <f>SUM(D7:D12)</f>
        <v>8.5</v>
      </c>
      <c r="E13" s="323">
        <f t="shared" ref="E13:R13" si="0">SUM(E7:E12)</f>
        <v>1.5</v>
      </c>
      <c r="F13" s="323">
        <f t="shared" ref="F13:G13" si="1">SUM(F7:F12)</f>
        <v>0</v>
      </c>
      <c r="G13" s="323">
        <f t="shared" si="1"/>
        <v>0</v>
      </c>
      <c r="H13" s="323">
        <f t="shared" si="0"/>
        <v>0.67500000000000004</v>
      </c>
      <c r="I13" s="323">
        <f t="shared" si="0"/>
        <v>64.679999999999993</v>
      </c>
      <c r="J13" s="323">
        <f t="shared" si="0"/>
        <v>214.5</v>
      </c>
      <c r="K13" s="323">
        <f t="shared" si="0"/>
        <v>15.469999999999999</v>
      </c>
      <c r="L13" s="323">
        <f t="shared" si="0"/>
        <v>30</v>
      </c>
      <c r="M13" s="323">
        <f t="shared" si="0"/>
        <v>2.5</v>
      </c>
      <c r="N13" s="323">
        <f t="shared" si="0"/>
        <v>0.01</v>
      </c>
      <c r="O13" s="323">
        <f t="shared" si="0"/>
        <v>52</v>
      </c>
      <c r="P13" s="323">
        <f t="shared" si="0"/>
        <v>11</v>
      </c>
      <c r="Q13" s="323">
        <f t="shared" si="0"/>
        <v>0.6</v>
      </c>
      <c r="R13" s="323">
        <f t="shared" si="0"/>
        <v>0.63</v>
      </c>
      <c r="S13" s="323">
        <f>SUM(S7:S12)</f>
        <v>0.5</v>
      </c>
      <c r="T13" s="323">
        <f>SUM(T7:T12)</f>
        <v>8</v>
      </c>
      <c r="U13" s="323">
        <f>SUM(U7:U12)</f>
        <v>36</v>
      </c>
    </row>
    <row r="14" spans="1:21" x14ac:dyDescent="0.25">
      <c r="A14" s="214" t="s">
        <v>12</v>
      </c>
      <c r="B14" s="14">
        <v>0</v>
      </c>
      <c r="C14" s="21">
        <f>B14</f>
        <v>0</v>
      </c>
      <c r="D14" s="21">
        <f>C14</f>
        <v>0</v>
      </c>
      <c r="E14" s="21">
        <f t="shared" ref="E14:S14" si="2">D14</f>
        <v>0</v>
      </c>
      <c r="F14" s="21">
        <f>C14</f>
        <v>0</v>
      </c>
      <c r="G14" s="21">
        <f t="shared" ref="G14" si="3">F14</f>
        <v>0</v>
      </c>
      <c r="H14" s="21">
        <f>E14</f>
        <v>0</v>
      </c>
      <c r="I14" s="21">
        <f t="shared" si="2"/>
        <v>0</v>
      </c>
      <c r="J14" s="21">
        <f t="shared" si="2"/>
        <v>0</v>
      </c>
      <c r="K14" s="21">
        <f t="shared" si="2"/>
        <v>0</v>
      </c>
      <c r="L14" s="21">
        <f>H14</f>
        <v>0</v>
      </c>
      <c r="M14" s="21">
        <f t="shared" si="2"/>
        <v>0</v>
      </c>
      <c r="N14" s="21">
        <f t="shared" si="2"/>
        <v>0</v>
      </c>
      <c r="O14" s="21">
        <f t="shared" si="2"/>
        <v>0</v>
      </c>
      <c r="P14" s="21">
        <f t="shared" si="2"/>
        <v>0</v>
      </c>
      <c r="Q14" s="21">
        <f t="shared" si="2"/>
        <v>0</v>
      </c>
      <c r="R14" s="21">
        <f t="shared" si="2"/>
        <v>0</v>
      </c>
      <c r="S14" s="21">
        <f t="shared" si="2"/>
        <v>0</v>
      </c>
      <c r="T14" s="21">
        <f>Q14</f>
        <v>0</v>
      </c>
      <c r="U14" s="21">
        <f>R14</f>
        <v>0</v>
      </c>
    </row>
    <row r="15" spans="1:21" x14ac:dyDescent="0.25">
      <c r="A15" s="214" t="s">
        <v>137</v>
      </c>
      <c r="B15" s="345"/>
      <c r="C15" s="219">
        <f t="shared" ref="C15:Q15" si="4">C14*C13/1000</f>
        <v>0</v>
      </c>
      <c r="D15" s="219">
        <f t="shared" si="4"/>
        <v>0</v>
      </c>
      <c r="E15" s="219">
        <f t="shared" si="4"/>
        <v>0</v>
      </c>
      <c r="F15" s="219">
        <f t="shared" si="4"/>
        <v>0</v>
      </c>
      <c r="G15" s="219">
        <f t="shared" si="4"/>
        <v>0</v>
      </c>
      <c r="H15" s="219">
        <f t="shared" si="4"/>
        <v>0</v>
      </c>
      <c r="I15" s="219">
        <f t="shared" si="4"/>
        <v>0</v>
      </c>
      <c r="J15" s="219">
        <f t="shared" si="4"/>
        <v>0</v>
      </c>
      <c r="K15" s="219">
        <f t="shared" si="4"/>
        <v>0</v>
      </c>
      <c r="L15" s="219">
        <f t="shared" si="4"/>
        <v>0</v>
      </c>
      <c r="M15" s="219">
        <f t="shared" si="4"/>
        <v>0</v>
      </c>
      <c r="N15" s="219">
        <f t="shared" si="4"/>
        <v>0</v>
      </c>
      <c r="O15" s="219">
        <f t="shared" si="4"/>
        <v>0</v>
      </c>
      <c r="P15" s="219">
        <f t="shared" si="4"/>
        <v>0</v>
      </c>
      <c r="Q15" s="219">
        <f t="shared" si="4"/>
        <v>0</v>
      </c>
      <c r="R15" s="219">
        <f>R14*R13/40</f>
        <v>0</v>
      </c>
      <c r="S15" s="219">
        <f>S14*S13/1000</f>
        <v>0</v>
      </c>
      <c r="T15" s="219">
        <f>T14*T13/1000</f>
        <v>0</v>
      </c>
      <c r="U15" s="219">
        <f>U14*U13/1000</f>
        <v>0</v>
      </c>
    </row>
  </sheetData>
  <mergeCells count="2">
    <mergeCell ref="N2:P2"/>
    <mergeCell ref="N4:P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50"/>
  <sheetViews>
    <sheetView topLeftCell="A19" workbookViewId="0">
      <selection activeCell="D43" sqref="D43"/>
    </sheetView>
  </sheetViews>
  <sheetFormatPr defaultRowHeight="15" x14ac:dyDescent="0.25"/>
  <cols>
    <col min="7" max="7" width="5" customWidth="1"/>
    <col min="11" max="11" width="10.7109375" customWidth="1"/>
    <col min="12" max="13" width="6" customWidth="1"/>
  </cols>
  <sheetData>
    <row r="1" spans="1:16" x14ac:dyDescent="0.25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</row>
    <row r="2" spans="1:16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spans="1:16" x14ac:dyDescent="0.25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</row>
    <row r="4" spans="1:16" x14ac:dyDescent="0.25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</row>
    <row r="5" spans="1:16" x14ac:dyDescent="0.25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</row>
    <row r="6" spans="1:16" x14ac:dyDescent="0.25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</row>
    <row r="7" spans="1:16" x14ac:dyDescent="0.25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</row>
    <row r="8" spans="1:16" x14ac:dyDescent="0.25">
      <c r="A8" s="104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</row>
    <row r="9" spans="1:16" ht="15.75" x14ac:dyDescent="0.25">
      <c r="A9" s="104"/>
      <c r="B9" s="104"/>
      <c r="C9" s="104"/>
      <c r="D9" s="104"/>
      <c r="E9" s="104"/>
      <c r="F9" s="104"/>
      <c r="G9" s="104"/>
      <c r="H9" s="646" t="s">
        <v>138</v>
      </c>
      <c r="I9" s="646"/>
      <c r="J9" s="646"/>
      <c r="K9" s="646"/>
      <c r="L9" s="646"/>
      <c r="M9" s="646"/>
      <c r="N9" s="646"/>
      <c r="O9" s="646"/>
      <c r="P9" s="250"/>
    </row>
    <row r="10" spans="1:16" ht="15.75" x14ac:dyDescent="0.25">
      <c r="A10" s="104"/>
      <c r="B10" s="104"/>
      <c r="C10" s="104"/>
      <c r="D10" s="104"/>
      <c r="E10" s="104"/>
      <c r="F10" s="104"/>
      <c r="G10" s="104"/>
      <c r="H10" s="351" t="s">
        <v>139</v>
      </c>
      <c r="I10" s="351"/>
      <c r="J10" s="351"/>
      <c r="K10" s="351"/>
      <c r="L10" s="351"/>
      <c r="M10" s="351"/>
      <c r="N10" s="351"/>
      <c r="O10" s="351"/>
      <c r="P10" s="351"/>
    </row>
    <row r="11" spans="1:16" ht="15.75" x14ac:dyDescent="0.25">
      <c r="A11" s="104"/>
      <c r="B11" s="104"/>
      <c r="C11" s="104"/>
      <c r="D11" s="104"/>
      <c r="E11" s="104"/>
      <c r="F11" s="104"/>
      <c r="G11" s="104"/>
      <c r="H11" s="301" t="s">
        <v>140</v>
      </c>
      <c r="I11" s="301"/>
      <c r="J11" s="301"/>
      <c r="K11" s="301"/>
      <c r="L11" s="301"/>
      <c r="M11" s="301"/>
      <c r="N11" s="301"/>
      <c r="O11" s="301"/>
      <c r="P11" s="301"/>
    </row>
    <row r="12" spans="1:16" ht="15.75" x14ac:dyDescent="0.25">
      <c r="A12" s="104"/>
      <c r="B12" s="104"/>
      <c r="C12" s="104"/>
      <c r="D12" s="104"/>
      <c r="E12" s="104"/>
      <c r="F12" s="250"/>
      <c r="G12" s="250"/>
      <c r="H12" s="250"/>
      <c r="I12" s="250"/>
      <c r="J12" s="250"/>
      <c r="K12" s="250"/>
      <c r="L12" s="250"/>
      <c r="M12" s="250"/>
    </row>
    <row r="13" spans="1:16" x14ac:dyDescent="0.25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</row>
    <row r="14" spans="1:16" ht="33" x14ac:dyDescent="0.25">
      <c r="A14" s="104"/>
      <c r="B14" s="104"/>
      <c r="C14" s="104"/>
      <c r="D14" s="613" t="s">
        <v>141</v>
      </c>
      <c r="E14" s="613"/>
      <c r="F14" s="613"/>
      <c r="G14" s="613"/>
      <c r="H14" s="613"/>
      <c r="I14" s="613"/>
      <c r="J14" s="104"/>
      <c r="K14" s="104"/>
      <c r="L14" s="104"/>
      <c r="M14" s="104"/>
    </row>
    <row r="15" spans="1:16" ht="25.5" x14ac:dyDescent="0.25">
      <c r="A15" s="104"/>
      <c r="B15" s="104"/>
      <c r="C15" s="104"/>
      <c r="D15" s="104"/>
      <c r="E15" s="349"/>
      <c r="F15" s="104"/>
      <c r="G15" s="104"/>
      <c r="H15" s="104"/>
      <c r="I15" s="104"/>
      <c r="J15" s="104"/>
      <c r="K15" s="104"/>
      <c r="L15" s="104"/>
      <c r="M15" s="104"/>
    </row>
    <row r="16" spans="1:16" ht="33" x14ac:dyDescent="0.45">
      <c r="A16" s="104"/>
      <c r="B16" s="104"/>
      <c r="C16" s="614" t="s">
        <v>142</v>
      </c>
      <c r="D16" s="614"/>
      <c r="E16" s="614"/>
      <c r="F16" s="614"/>
      <c r="G16" s="614"/>
      <c r="H16" s="614"/>
      <c r="I16" s="614"/>
      <c r="J16" s="614"/>
      <c r="K16" s="350"/>
      <c r="L16" s="104"/>
      <c r="M16" s="104"/>
    </row>
    <row r="17" spans="1:17" s="104" customFormat="1" ht="21" customHeight="1" x14ac:dyDescent="0.3">
      <c r="A17" s="482"/>
      <c r="B17" s="611" t="s">
        <v>259</v>
      </c>
      <c r="C17" s="611"/>
      <c r="D17" s="611"/>
      <c r="E17" s="611"/>
      <c r="F17" s="611"/>
      <c r="G17" s="611"/>
      <c r="H17" s="611"/>
      <c r="I17" s="611"/>
      <c r="J17" s="611"/>
      <c r="K17" s="611"/>
    </row>
    <row r="18" spans="1:17" s="104" customFormat="1" ht="21" customHeight="1" x14ac:dyDescent="0.3">
      <c r="A18" s="482"/>
      <c r="B18" s="515"/>
      <c r="C18" s="515"/>
      <c r="D18" s="515"/>
      <c r="E18" s="515"/>
      <c r="F18" s="515"/>
      <c r="G18" s="515"/>
      <c r="H18" s="515"/>
      <c r="I18" s="515"/>
      <c r="J18" s="515"/>
      <c r="K18" s="515"/>
    </row>
    <row r="19" spans="1:17" s="104" customFormat="1" ht="22.5" x14ac:dyDescent="0.3">
      <c r="C19" s="515"/>
      <c r="D19" s="515"/>
      <c r="E19" s="515"/>
      <c r="F19" s="611" t="s">
        <v>161</v>
      </c>
      <c r="G19" s="611"/>
      <c r="H19" s="611"/>
      <c r="I19" s="515"/>
      <c r="J19" s="515"/>
    </row>
    <row r="20" spans="1:17" s="104" customFormat="1" ht="20.25" x14ac:dyDescent="0.25">
      <c r="A20" s="612" t="s">
        <v>235</v>
      </c>
      <c r="B20" s="612"/>
      <c r="C20" s="612"/>
      <c r="D20" s="612"/>
      <c r="E20" s="612"/>
      <c r="F20" s="612"/>
      <c r="G20" s="612"/>
      <c r="H20" s="612"/>
      <c r="I20" s="612"/>
      <c r="J20" s="612"/>
      <c r="K20" s="612"/>
      <c r="L20" s="612"/>
    </row>
    <row r="21" spans="1:17" ht="20.25" x14ac:dyDescent="0.25">
      <c r="A21" s="607" t="s">
        <v>82</v>
      </c>
      <c r="B21" s="607"/>
      <c r="C21" s="607"/>
      <c r="D21" s="607"/>
      <c r="E21" s="607"/>
      <c r="F21" s="607" t="s">
        <v>143</v>
      </c>
      <c r="G21" s="607"/>
      <c r="H21" s="608" t="s">
        <v>144</v>
      </c>
      <c r="I21" s="609"/>
      <c r="J21" s="609"/>
      <c r="K21" s="610"/>
      <c r="L21" s="607" t="s">
        <v>86</v>
      </c>
      <c r="M21" s="607"/>
    </row>
    <row r="22" spans="1:17" x14ac:dyDescent="0.25">
      <c r="A22" s="607"/>
      <c r="B22" s="607"/>
      <c r="C22" s="607"/>
      <c r="D22" s="607"/>
      <c r="E22" s="607"/>
      <c r="F22" s="607"/>
      <c r="G22" s="607"/>
      <c r="H22" s="223" t="s">
        <v>145</v>
      </c>
      <c r="I22" s="131" t="s">
        <v>146</v>
      </c>
      <c r="J22" s="179" t="s">
        <v>147</v>
      </c>
      <c r="K22" s="179" t="s">
        <v>148</v>
      </c>
      <c r="L22" s="607"/>
      <c r="M22" s="607"/>
    </row>
    <row r="23" spans="1:17" ht="18.75" x14ac:dyDescent="0.25">
      <c r="A23" s="649" t="str">
        <f>Меню!A365</f>
        <v>Винегрет овощной</v>
      </c>
      <c r="B23" s="616"/>
      <c r="C23" s="616"/>
      <c r="D23" s="616"/>
      <c r="E23" s="617"/>
      <c r="F23" s="598">
        <f>Меню!D365</f>
        <v>60</v>
      </c>
      <c r="G23" s="623"/>
      <c r="H23" s="227">
        <v>1.5</v>
      </c>
      <c r="I23" s="227">
        <v>5</v>
      </c>
      <c r="J23" s="227">
        <v>13.9</v>
      </c>
      <c r="K23" s="227">
        <v>111</v>
      </c>
      <c r="L23" s="618">
        <v>10.929999999999998</v>
      </c>
      <c r="M23" s="623"/>
    </row>
    <row r="24" spans="1:17" ht="18.75" x14ac:dyDescent="0.25">
      <c r="A24" s="602" t="str">
        <f>Меню!A377</f>
        <v>Кура запеченная</v>
      </c>
      <c r="B24" s="600"/>
      <c r="C24" s="600"/>
      <c r="D24" s="600"/>
      <c r="E24" s="601"/>
      <c r="F24" s="645">
        <f>Меню!D377</f>
        <v>100</v>
      </c>
      <c r="G24" s="594"/>
      <c r="H24" s="227">
        <v>10.3</v>
      </c>
      <c r="I24" s="227">
        <v>11.89</v>
      </c>
      <c r="J24" s="227">
        <v>10.119999999999999</v>
      </c>
      <c r="K24" s="227">
        <v>203.5</v>
      </c>
      <c r="L24" s="593">
        <v>72.429999999999993</v>
      </c>
      <c r="M24" s="594"/>
    </row>
    <row r="25" spans="1:17" ht="18.75" x14ac:dyDescent="0.25">
      <c r="A25" s="604" t="str">
        <f>Меню!A383</f>
        <v>Макароны отварные</v>
      </c>
      <c r="B25" s="605"/>
      <c r="C25" s="605"/>
      <c r="D25" s="605"/>
      <c r="E25" s="606"/>
      <c r="F25" s="598">
        <f>Меню!D383</f>
        <v>150</v>
      </c>
      <c r="G25" s="599"/>
      <c r="H25" s="227">
        <v>5.82</v>
      </c>
      <c r="I25" s="227">
        <v>1.9</v>
      </c>
      <c r="J25" s="227">
        <v>26.08</v>
      </c>
      <c r="K25" s="227">
        <v>128</v>
      </c>
      <c r="L25" s="618">
        <v>11.09</v>
      </c>
      <c r="M25" s="619"/>
    </row>
    <row r="26" spans="1:17" ht="18.75" x14ac:dyDescent="0.25">
      <c r="A26" s="628" t="str">
        <f>Меню!A388</f>
        <v>Компот из яблок + Витамин С</v>
      </c>
      <c r="B26" s="629"/>
      <c r="C26" s="629"/>
      <c r="D26" s="629"/>
      <c r="E26" s="630"/>
      <c r="F26" s="598">
        <f>Меню!D388</f>
        <v>200</v>
      </c>
      <c r="G26" s="599"/>
      <c r="H26" s="413">
        <v>0.08</v>
      </c>
      <c r="I26" s="413">
        <v>0.08</v>
      </c>
      <c r="J26" s="413">
        <v>13.94</v>
      </c>
      <c r="K26" s="413">
        <v>63.28</v>
      </c>
      <c r="L26" s="618">
        <v>9.65</v>
      </c>
      <c r="M26" s="619"/>
      <c r="N26" s="455"/>
      <c r="O26" s="386"/>
      <c r="P26" s="386"/>
      <c r="Q26" s="445"/>
    </row>
    <row r="27" spans="1:17" ht="18.75" x14ac:dyDescent="0.25">
      <c r="A27" s="595" t="str">
        <f>Меню!A393</f>
        <v>Хлеб "Дарницкий" (нарезной)</v>
      </c>
      <c r="B27" s="596"/>
      <c r="C27" s="596"/>
      <c r="D27" s="596"/>
      <c r="E27" s="597"/>
      <c r="F27" s="598">
        <f>Меню!D393</f>
        <v>26</v>
      </c>
      <c r="G27" s="599"/>
      <c r="H27" s="227">
        <v>0.7</v>
      </c>
      <c r="I27" s="227">
        <v>0.1</v>
      </c>
      <c r="J27" s="227">
        <v>9.4</v>
      </c>
      <c r="K27" s="227">
        <v>41.3</v>
      </c>
      <c r="L27" s="618">
        <v>2.2400000000000002</v>
      </c>
      <c r="M27" s="619"/>
    </row>
    <row r="28" spans="1:17" ht="18.75" x14ac:dyDescent="0.25">
      <c r="A28" s="595" t="str">
        <f>Меню!A394</f>
        <v>Хлеб "Свежий" пшеничный витамин.</v>
      </c>
      <c r="B28" s="596"/>
      <c r="C28" s="596"/>
      <c r="D28" s="596"/>
      <c r="E28" s="597"/>
      <c r="F28" s="598">
        <f>Меню!D394</f>
        <v>18</v>
      </c>
      <c r="G28" s="599"/>
      <c r="H28" s="227">
        <v>1.66</v>
      </c>
      <c r="I28" s="227">
        <v>0.26</v>
      </c>
      <c r="J28" s="227">
        <v>10.68</v>
      </c>
      <c r="K28" s="227">
        <v>50</v>
      </c>
      <c r="L28" s="618">
        <v>1.36</v>
      </c>
      <c r="M28" s="619"/>
    </row>
    <row r="29" spans="1:17" ht="23.25" x14ac:dyDescent="0.35">
      <c r="A29" s="586" t="s">
        <v>149</v>
      </c>
      <c r="B29" s="587"/>
      <c r="C29" s="587"/>
      <c r="D29" s="587"/>
      <c r="E29" s="588"/>
      <c r="F29" s="621">
        <f>SUM(F23:G28)</f>
        <v>554</v>
      </c>
      <c r="G29" s="625"/>
      <c r="H29" s="559">
        <f>SUM(H23:H28)</f>
        <v>20.059999999999999</v>
      </c>
      <c r="I29" s="559">
        <f>SUM(I23:I28)</f>
        <v>19.23</v>
      </c>
      <c r="J29" s="559">
        <f>SUM(J23:J28)</f>
        <v>84.12</v>
      </c>
      <c r="K29" s="559">
        <f>SUM(K23:K28)</f>
        <v>597.07999999999993</v>
      </c>
      <c r="L29" s="626">
        <f>SUM(L23:M28)</f>
        <v>107.69999999999999</v>
      </c>
      <c r="M29" s="627"/>
      <c r="N29" s="386"/>
    </row>
    <row r="30" spans="1:17" s="104" customFormat="1" ht="22.5" x14ac:dyDescent="0.3">
      <c r="A30" s="505"/>
      <c r="B30" s="505"/>
      <c r="C30" s="505"/>
      <c r="D30" s="505"/>
      <c r="E30" s="505"/>
      <c r="F30" s="521"/>
      <c r="G30" s="507"/>
      <c r="H30" s="522"/>
      <c r="I30" s="522"/>
      <c r="J30" s="522"/>
      <c r="K30" s="522"/>
      <c r="L30" s="508"/>
      <c r="M30" s="517"/>
      <c r="N30" s="386"/>
    </row>
    <row r="31" spans="1:17" s="104" customFormat="1" ht="22.5" x14ac:dyDescent="0.3">
      <c r="C31" s="515"/>
      <c r="D31" s="515"/>
      <c r="E31" s="515"/>
      <c r="F31" s="611" t="s">
        <v>163</v>
      </c>
      <c r="G31" s="611"/>
      <c r="H31" s="611"/>
      <c r="I31" s="515"/>
      <c r="J31" s="515"/>
    </row>
    <row r="32" spans="1:17" s="104" customFormat="1" ht="20.25" x14ac:dyDescent="0.25">
      <c r="A32" s="612" t="s">
        <v>235</v>
      </c>
      <c r="B32" s="612"/>
      <c r="C32" s="612"/>
      <c r="D32" s="612"/>
      <c r="E32" s="612"/>
      <c r="F32" s="612"/>
      <c r="G32" s="612"/>
      <c r="H32" s="612"/>
      <c r="I32" s="612"/>
      <c r="J32" s="612"/>
      <c r="K32" s="612"/>
      <c r="L32" s="612"/>
    </row>
    <row r="33" spans="1:14" ht="20.25" x14ac:dyDescent="0.25">
      <c r="A33" s="607" t="s">
        <v>82</v>
      </c>
      <c r="B33" s="607"/>
      <c r="C33" s="607"/>
      <c r="D33" s="607"/>
      <c r="E33" s="607"/>
      <c r="F33" s="607" t="s">
        <v>143</v>
      </c>
      <c r="G33" s="607"/>
      <c r="H33" s="608" t="s">
        <v>144</v>
      </c>
      <c r="I33" s="609"/>
      <c r="J33" s="609"/>
      <c r="K33" s="610"/>
      <c r="L33" s="607" t="s">
        <v>86</v>
      </c>
      <c r="M33" s="607"/>
      <c r="N33" s="104"/>
    </row>
    <row r="34" spans="1:14" x14ac:dyDescent="0.25">
      <c r="A34" s="607"/>
      <c r="B34" s="607"/>
      <c r="C34" s="607"/>
      <c r="D34" s="607"/>
      <c r="E34" s="607"/>
      <c r="F34" s="607"/>
      <c r="G34" s="607"/>
      <c r="H34" s="223" t="s">
        <v>145</v>
      </c>
      <c r="I34" s="131" t="s">
        <v>146</v>
      </c>
      <c r="J34" s="179" t="s">
        <v>147</v>
      </c>
      <c r="K34" s="179" t="s">
        <v>148</v>
      </c>
      <c r="L34" s="607"/>
      <c r="M34" s="607"/>
      <c r="N34" s="104"/>
    </row>
    <row r="35" spans="1:14" ht="18.75" x14ac:dyDescent="0.25">
      <c r="A35" s="649" t="str">
        <f>Меню!A399</f>
        <v>Нарезка из свежих помидор с маслом</v>
      </c>
      <c r="B35" s="616"/>
      <c r="C35" s="616"/>
      <c r="D35" s="616"/>
      <c r="E35" s="617"/>
      <c r="F35" s="598">
        <f>Меню!D399</f>
        <v>60</v>
      </c>
      <c r="G35" s="623"/>
      <c r="H35" s="227">
        <v>0.68</v>
      </c>
      <c r="I35" s="227">
        <v>3.5</v>
      </c>
      <c r="J35" s="227">
        <v>3.9</v>
      </c>
      <c r="K35" s="227">
        <v>53</v>
      </c>
      <c r="L35" s="618">
        <v>21.87</v>
      </c>
      <c r="M35" s="623"/>
      <c r="N35" s="104"/>
    </row>
    <row r="36" spans="1:14" ht="18.75" x14ac:dyDescent="0.25">
      <c r="A36" s="602" t="str">
        <f>Меню!A403</f>
        <v>Жаркое по - домашнему</v>
      </c>
      <c r="B36" s="600"/>
      <c r="C36" s="600"/>
      <c r="D36" s="600"/>
      <c r="E36" s="601"/>
      <c r="F36" s="645">
        <f>Меню!D403</f>
        <v>230</v>
      </c>
      <c r="G36" s="594"/>
      <c r="H36" s="227">
        <v>12.14</v>
      </c>
      <c r="I36" s="227">
        <v>7.4</v>
      </c>
      <c r="J36" s="227">
        <v>19.45</v>
      </c>
      <c r="K36" s="227">
        <v>213.45</v>
      </c>
      <c r="L36" s="593">
        <v>64.410000000000011</v>
      </c>
      <c r="M36" s="594"/>
      <c r="N36" s="104"/>
    </row>
    <row r="37" spans="1:14" ht="18.75" x14ac:dyDescent="0.25">
      <c r="A37" s="656" t="str">
        <f>Меню!A414</f>
        <v>Слойка с повидлом</v>
      </c>
      <c r="B37" s="657"/>
      <c r="C37" s="657"/>
      <c r="D37" s="657"/>
      <c r="E37" s="658"/>
      <c r="F37" s="598">
        <f>Меню!D414</f>
        <v>50</v>
      </c>
      <c r="G37" s="599"/>
      <c r="H37" s="227">
        <v>5.23</v>
      </c>
      <c r="I37" s="227">
        <v>9</v>
      </c>
      <c r="J37" s="227">
        <v>34.36</v>
      </c>
      <c r="K37" s="227">
        <v>179.12</v>
      </c>
      <c r="L37" s="618">
        <v>15.530000000000001</v>
      </c>
      <c r="M37" s="619"/>
      <c r="N37" s="104"/>
    </row>
    <row r="38" spans="1:14" ht="18.75" x14ac:dyDescent="0.25">
      <c r="A38" s="595" t="str">
        <f>Меню!A422</f>
        <v>Чай с сахаром</v>
      </c>
      <c r="B38" s="596"/>
      <c r="C38" s="596"/>
      <c r="D38" s="596"/>
      <c r="E38" s="597"/>
      <c r="F38" s="598">
        <f>Меню!D422</f>
        <v>200</v>
      </c>
      <c r="G38" s="599"/>
      <c r="H38" s="227">
        <v>0.01</v>
      </c>
      <c r="I38" s="227">
        <v>0</v>
      </c>
      <c r="J38" s="227">
        <v>9.98</v>
      </c>
      <c r="K38" s="227">
        <v>39.979999999999997</v>
      </c>
      <c r="L38" s="618">
        <v>2.79</v>
      </c>
      <c r="M38" s="619"/>
      <c r="N38" s="104"/>
    </row>
    <row r="39" spans="1:14" ht="18.75" x14ac:dyDescent="0.25">
      <c r="A39" s="595" t="str">
        <f>Меню!A426</f>
        <v>Хлеб "Дарницкий" (нарезной)</v>
      </c>
      <c r="B39" s="596"/>
      <c r="C39" s="596"/>
      <c r="D39" s="596"/>
      <c r="E39" s="597"/>
      <c r="F39" s="598">
        <f>Меню!D426</f>
        <v>36</v>
      </c>
      <c r="G39" s="599"/>
      <c r="H39" s="227">
        <v>2</v>
      </c>
      <c r="I39" s="227">
        <v>0.6</v>
      </c>
      <c r="J39" s="227">
        <v>16.2</v>
      </c>
      <c r="K39" s="227">
        <v>77.8</v>
      </c>
      <c r="L39" s="618">
        <v>3.1</v>
      </c>
      <c r="M39" s="619"/>
      <c r="N39" s="104"/>
    </row>
    <row r="40" spans="1:14" ht="23.25" x14ac:dyDescent="0.35">
      <c r="A40" s="586" t="s">
        <v>149</v>
      </c>
      <c r="B40" s="587"/>
      <c r="C40" s="587"/>
      <c r="D40" s="587"/>
      <c r="E40" s="588"/>
      <c r="F40" s="621">
        <f>SUM(F35:G39)</f>
        <v>576</v>
      </c>
      <c r="G40" s="625"/>
      <c r="H40" s="559">
        <f>SUM(H35:H39)</f>
        <v>20.060000000000002</v>
      </c>
      <c r="I40" s="559">
        <f>SUM(I35:I39)</f>
        <v>20.5</v>
      </c>
      <c r="J40" s="559">
        <f>SUM(J35:J39)</f>
        <v>83.89</v>
      </c>
      <c r="K40" s="559">
        <f>SUM(K35:K39)</f>
        <v>563.35</v>
      </c>
      <c r="L40" s="626">
        <f>SUM(L35:M39)</f>
        <v>107.70000000000002</v>
      </c>
      <c r="M40" s="627"/>
      <c r="N40" s="386"/>
    </row>
    <row r="41" spans="1:14" x14ac:dyDescent="0.25">
      <c r="A41" s="104"/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</row>
    <row r="42" spans="1:14" ht="21" x14ac:dyDescent="0.35">
      <c r="A42" s="230" t="s">
        <v>150</v>
      </c>
      <c r="B42" s="231"/>
      <c r="C42" s="231"/>
      <c r="D42" s="231"/>
      <c r="E42" s="231"/>
      <c r="F42" s="104"/>
      <c r="G42" s="104"/>
      <c r="H42" s="104"/>
      <c r="I42" s="104"/>
      <c r="J42" s="104"/>
      <c r="K42" s="104"/>
      <c r="L42" s="104"/>
      <c r="M42" s="104"/>
    </row>
    <row r="43" spans="1:14" ht="21" x14ac:dyDescent="0.35">
      <c r="A43" s="231"/>
      <c r="B43" s="231"/>
      <c r="C43" s="231"/>
      <c r="D43" s="231"/>
      <c r="E43" s="231"/>
      <c r="F43" s="104"/>
      <c r="G43" s="104"/>
      <c r="H43" s="104"/>
      <c r="I43" s="104"/>
      <c r="J43" s="104"/>
      <c r="K43" s="104"/>
      <c r="L43" s="104"/>
      <c r="M43" s="104"/>
    </row>
    <row r="44" spans="1:14" ht="21" x14ac:dyDescent="0.35">
      <c r="A44" s="230" t="s">
        <v>151</v>
      </c>
      <c r="B44" s="231"/>
      <c r="C44" s="231"/>
      <c r="D44" s="231"/>
      <c r="E44" s="231"/>
      <c r="F44" s="104"/>
      <c r="G44" s="104"/>
      <c r="H44" s="104"/>
      <c r="I44" s="104"/>
      <c r="J44" s="104"/>
      <c r="K44" s="104"/>
      <c r="L44" s="104"/>
      <c r="M44" s="104"/>
    </row>
    <row r="45" spans="1:14" x14ac:dyDescent="0.25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</row>
    <row r="46" spans="1:14" x14ac:dyDescent="0.25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</row>
    <row r="47" spans="1:14" x14ac:dyDescent="0.25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</row>
    <row r="48" spans="1:14" x14ac:dyDescent="0.25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</row>
    <row r="49" spans="1:13" x14ac:dyDescent="0.25">
      <c r="A49" s="104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</row>
    <row r="50" spans="1:13" x14ac:dyDescent="0.25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</row>
  </sheetData>
  <mergeCells count="55">
    <mergeCell ref="H9:O9"/>
    <mergeCell ref="A21:E22"/>
    <mergeCell ref="F21:G22"/>
    <mergeCell ref="H21:K21"/>
    <mergeCell ref="L21:M22"/>
    <mergeCell ref="F19:H19"/>
    <mergeCell ref="A20:L20"/>
    <mergeCell ref="C16:J16"/>
    <mergeCell ref="B17:K17"/>
    <mergeCell ref="D14:I14"/>
    <mergeCell ref="A23:E23"/>
    <mergeCell ref="F23:G23"/>
    <mergeCell ref="L23:M23"/>
    <mergeCell ref="A24:E24"/>
    <mergeCell ref="F24:G24"/>
    <mergeCell ref="L24:M24"/>
    <mergeCell ref="A25:E25"/>
    <mergeCell ref="F25:G25"/>
    <mergeCell ref="L25:M25"/>
    <mergeCell ref="A26:E26"/>
    <mergeCell ref="F26:G26"/>
    <mergeCell ref="L26:M26"/>
    <mergeCell ref="A29:E29"/>
    <mergeCell ref="F29:G29"/>
    <mergeCell ref="L29:M29"/>
    <mergeCell ref="A27:E27"/>
    <mergeCell ref="F27:G27"/>
    <mergeCell ref="L27:M27"/>
    <mergeCell ref="A28:E28"/>
    <mergeCell ref="F28:G28"/>
    <mergeCell ref="L28:M28"/>
    <mergeCell ref="A40:E40"/>
    <mergeCell ref="F40:G40"/>
    <mergeCell ref="L40:M40"/>
    <mergeCell ref="A39:E39"/>
    <mergeCell ref="F39:G39"/>
    <mergeCell ref="L39:M39"/>
    <mergeCell ref="A37:E37"/>
    <mergeCell ref="F37:G37"/>
    <mergeCell ref="L37:M37"/>
    <mergeCell ref="A38:E38"/>
    <mergeCell ref="F38:G38"/>
    <mergeCell ref="L38:M38"/>
    <mergeCell ref="A35:E35"/>
    <mergeCell ref="F35:G35"/>
    <mergeCell ref="L35:M35"/>
    <mergeCell ref="A36:E36"/>
    <mergeCell ref="F36:G36"/>
    <mergeCell ref="L36:M36"/>
    <mergeCell ref="A33:E34"/>
    <mergeCell ref="F33:G34"/>
    <mergeCell ref="H33:K33"/>
    <mergeCell ref="L33:M34"/>
    <mergeCell ref="F31:H31"/>
    <mergeCell ref="A32:L32"/>
  </mergeCells>
  <pageMargins left="0.7" right="0.7" top="0.75" bottom="0.75" header="0.3" footer="0.3"/>
  <pageSetup paperSize="9" scale="68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15"/>
  <sheetViews>
    <sheetView workbookViewId="0">
      <selection activeCell="A15" sqref="A14:XFD15"/>
    </sheetView>
  </sheetViews>
  <sheetFormatPr defaultRowHeight="15" x14ac:dyDescent="0.25"/>
  <cols>
    <col min="1" max="1" width="40.140625" customWidth="1"/>
    <col min="7" max="7" width="10.140625" customWidth="1"/>
    <col min="8" max="8" width="7.5703125" style="104" customWidth="1"/>
    <col min="18" max="18" width="9.140625" style="104"/>
  </cols>
  <sheetData>
    <row r="1" spans="1:20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104"/>
    </row>
    <row r="2" spans="1:20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584" t="s">
        <v>133</v>
      </c>
      <c r="N2" s="584"/>
      <c r="O2" s="584"/>
      <c r="P2" s="355"/>
      <c r="Q2" s="355"/>
      <c r="R2" s="476"/>
      <c r="S2" s="355"/>
      <c r="T2" s="104"/>
    </row>
    <row r="3" spans="1:20" x14ac:dyDescent="0.25">
      <c r="A3" s="195" t="s">
        <v>134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104"/>
    </row>
    <row r="4" spans="1:20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585" t="s">
        <v>135</v>
      </c>
      <c r="N4" s="585"/>
      <c r="O4" s="585"/>
      <c r="P4" s="356"/>
      <c r="Q4" s="356"/>
      <c r="R4" s="477"/>
      <c r="S4" s="356"/>
      <c r="T4" s="104"/>
    </row>
    <row r="5" spans="1:20" ht="15.75" x14ac:dyDescent="0.25">
      <c r="A5" s="442" t="s">
        <v>286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193"/>
      <c r="O5" s="44"/>
      <c r="P5" s="44"/>
      <c r="Q5" s="44"/>
      <c r="R5" s="44"/>
      <c r="S5" s="44"/>
      <c r="T5" s="104"/>
    </row>
    <row r="6" spans="1:20" ht="124.5" customHeight="1" x14ac:dyDescent="0.25">
      <c r="A6" s="197" t="s">
        <v>0</v>
      </c>
      <c r="B6" s="198" t="s">
        <v>152</v>
      </c>
      <c r="C6" s="252" t="str">
        <f>Меню!A431</f>
        <v xml:space="preserve">свекла </v>
      </c>
      <c r="D6" s="253" t="str">
        <f>Меню!A433</f>
        <v>соль йодированная</v>
      </c>
      <c r="E6" s="253" t="str">
        <f>Меню!A434</f>
        <v>огурцы соленые</v>
      </c>
      <c r="F6" s="253" t="str">
        <f>Меню!A435</f>
        <v>масло растительное</v>
      </c>
      <c r="G6" s="253" t="str">
        <f>Меню!A437</f>
        <v>филе минтая пром. произ.</v>
      </c>
      <c r="H6" s="253" t="str">
        <f>Меню!A439</f>
        <v>лук репчатый</v>
      </c>
      <c r="I6" s="253" t="str">
        <f>Меню!A444</f>
        <v>крупа рис круглый</v>
      </c>
      <c r="J6" s="253" t="str">
        <f>Меню!A446</f>
        <v>сухари панировочные</v>
      </c>
      <c r="K6" s="253" t="str">
        <f>Меню!A442</f>
        <v>батон Столовый</v>
      </c>
      <c r="L6" s="253" t="str">
        <f>Меню!A453</f>
        <v>молоко питьевое 2,5%</v>
      </c>
      <c r="M6" s="253" t="str">
        <f>Меню!A454</f>
        <v>масло сливочное 72.5%</v>
      </c>
      <c r="N6" s="253" t="str">
        <f>Меню!A456</f>
        <v>кофейный напиток</v>
      </c>
      <c r="O6" s="253" t="str">
        <f>Меню!A457</f>
        <v>сахар песок</v>
      </c>
      <c r="P6" s="254" t="str">
        <f>Меню!A451</f>
        <v xml:space="preserve">картофель </v>
      </c>
      <c r="Q6" s="254" t="str">
        <f>Меню!A447</f>
        <v>яйцо куриное</v>
      </c>
      <c r="R6" s="254"/>
      <c r="S6" s="254" t="str">
        <f>Меню!A460</f>
        <v>Хлеб "Свежий" пшеничный витамин.</v>
      </c>
      <c r="T6" s="104"/>
    </row>
    <row r="7" spans="1:20" ht="27.75" customHeight="1" x14ac:dyDescent="0.25">
      <c r="A7" s="304" t="str">
        <f>Меню!A430</f>
        <v>Салат из отварной свеклы с соленым огурцом</v>
      </c>
      <c r="B7" s="361">
        <f>Меню!D430</f>
        <v>60</v>
      </c>
      <c r="C7" s="48">
        <f>Меню!B431</f>
        <v>68.125000000000014</v>
      </c>
      <c r="D7" s="48">
        <f>Меню!B433</f>
        <v>1</v>
      </c>
      <c r="E7" s="48">
        <f>Меню!B434</f>
        <v>19</v>
      </c>
      <c r="F7" s="48">
        <f>Меню!B435</f>
        <v>3</v>
      </c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104"/>
    </row>
    <row r="8" spans="1:20" ht="27.75" customHeight="1" x14ac:dyDescent="0.25">
      <c r="A8" s="341" t="str">
        <f>Меню!A436</f>
        <v xml:space="preserve">Тефтели рыбные </v>
      </c>
      <c r="B8" s="298" t="str">
        <f>Меню!D436</f>
        <v>90</v>
      </c>
      <c r="C8" s="48"/>
      <c r="D8" s="48">
        <f>Меню!B441</f>
        <v>1.1100000000000001</v>
      </c>
      <c r="E8" s="48"/>
      <c r="F8" s="48">
        <f>Меню!B438+Меню!B449</f>
        <v>10</v>
      </c>
      <c r="G8" s="48">
        <f>Меню!B437</f>
        <v>96.544000000000011</v>
      </c>
      <c r="H8" s="48">
        <f>Меню!B439</f>
        <v>20.23</v>
      </c>
      <c r="I8" s="48">
        <f>Меню!B444</f>
        <v>6.5</v>
      </c>
      <c r="J8" s="48">
        <f>Меню!B446</f>
        <v>3</v>
      </c>
      <c r="K8" s="48">
        <f>Меню!B442</f>
        <v>13.33</v>
      </c>
      <c r="L8" s="48">
        <f>Меню!B443</f>
        <v>5.25</v>
      </c>
      <c r="M8" s="48"/>
      <c r="N8" s="48"/>
      <c r="O8" s="48"/>
      <c r="P8" s="48"/>
      <c r="Q8" s="48">
        <f>Меню!B447</f>
        <v>2.2200000000000002</v>
      </c>
      <c r="R8" s="48"/>
      <c r="S8" s="48"/>
      <c r="T8" s="104"/>
    </row>
    <row r="9" spans="1:20" ht="27.75" customHeight="1" x14ac:dyDescent="0.25">
      <c r="A9" s="262" t="str">
        <f>Меню!A450</f>
        <v>Картофельное пюре</v>
      </c>
      <c r="B9" s="361">
        <f>Меню!D450</f>
        <v>150</v>
      </c>
      <c r="C9" s="316"/>
      <c r="D9" s="316">
        <f>Меню!B452</f>
        <v>1.5</v>
      </c>
      <c r="E9" s="316"/>
      <c r="F9" s="316"/>
      <c r="G9" s="316"/>
      <c r="H9" s="316"/>
      <c r="I9" s="316"/>
      <c r="J9" s="316"/>
      <c r="K9" s="316"/>
      <c r="L9" s="316">
        <f>Меню!B453</f>
        <v>22.5</v>
      </c>
      <c r="M9" s="316">
        <f>Меню!B454</f>
        <v>5</v>
      </c>
      <c r="N9" s="316"/>
      <c r="O9" s="316"/>
      <c r="P9" s="48">
        <f>Меню!B451</f>
        <v>188.76</v>
      </c>
      <c r="Q9" s="48"/>
      <c r="R9" s="48"/>
      <c r="S9" s="48"/>
      <c r="T9" s="104"/>
    </row>
    <row r="10" spans="1:20" ht="27.75" customHeight="1" x14ac:dyDescent="0.25">
      <c r="A10" s="264" t="str">
        <f>Меню!A455</f>
        <v>Кофейный напиток</v>
      </c>
      <c r="B10" s="361">
        <f>Меню!D455</f>
        <v>200</v>
      </c>
      <c r="C10" s="269"/>
      <c r="D10" s="48"/>
      <c r="E10" s="48"/>
      <c r="F10" s="48"/>
      <c r="G10" s="48"/>
      <c r="H10" s="48"/>
      <c r="I10" s="48"/>
      <c r="J10" s="48"/>
      <c r="K10" s="48"/>
      <c r="L10" s="48">
        <f>Меню!B458</f>
        <v>120</v>
      </c>
      <c r="M10" s="48"/>
      <c r="N10" s="48">
        <f>Меню!B456</f>
        <v>2</v>
      </c>
      <c r="O10" s="48">
        <f>Меню!B457</f>
        <v>8</v>
      </c>
      <c r="P10" s="48"/>
      <c r="Q10" s="48"/>
      <c r="R10" s="48"/>
      <c r="S10" s="48"/>
      <c r="T10" s="104"/>
    </row>
    <row r="11" spans="1:20" ht="27.75" customHeight="1" x14ac:dyDescent="0.25">
      <c r="A11" s="297" t="str">
        <f>Меню!A460</f>
        <v>Хлеб "Свежий" пшеничный витамин.</v>
      </c>
      <c r="B11" s="361">
        <f>Меню!D460</f>
        <v>36</v>
      </c>
      <c r="C11" s="50"/>
      <c r="D11" s="49"/>
      <c r="E11" s="49"/>
      <c r="F11" s="49"/>
      <c r="G11" s="49"/>
      <c r="H11" s="49"/>
      <c r="I11" s="49"/>
      <c r="J11" s="49"/>
      <c r="K11" s="49"/>
      <c r="L11" s="48"/>
      <c r="M11" s="48"/>
      <c r="N11" s="49"/>
      <c r="O11" s="49"/>
      <c r="P11" s="49"/>
      <c r="Q11" s="49"/>
      <c r="R11" s="52"/>
      <c r="S11" s="52">
        <f>Меню!D460</f>
        <v>36</v>
      </c>
      <c r="T11" s="104"/>
    </row>
    <row r="12" spans="1:20" ht="27.75" customHeight="1" x14ac:dyDescent="0.25">
      <c r="A12" s="297"/>
      <c r="B12" s="361"/>
      <c r="C12" s="50"/>
      <c r="D12" s="49"/>
      <c r="E12" s="49"/>
      <c r="F12" s="49"/>
      <c r="G12" s="49"/>
      <c r="H12" s="49"/>
      <c r="I12" s="49"/>
      <c r="J12" s="52"/>
      <c r="K12" s="49"/>
      <c r="L12" s="48"/>
      <c r="M12" s="48"/>
      <c r="N12" s="49"/>
      <c r="O12" s="49"/>
      <c r="P12" s="49"/>
      <c r="Q12" s="49"/>
      <c r="R12" s="48"/>
      <c r="S12" s="52"/>
      <c r="T12" s="104"/>
    </row>
    <row r="13" spans="1:20" x14ac:dyDescent="0.25">
      <c r="A13" s="214" t="s">
        <v>136</v>
      </c>
      <c r="B13" s="345"/>
      <c r="C13" s="323">
        <f>SUM(C7:C12)</f>
        <v>68.125000000000014</v>
      </c>
      <c r="D13" s="323">
        <f>SUM(D7:D12)</f>
        <v>3.6100000000000003</v>
      </c>
      <c r="E13" s="323">
        <f t="shared" ref="E13:S13" si="0">SUM(E7:E12)</f>
        <v>19</v>
      </c>
      <c r="F13" s="323">
        <f t="shared" si="0"/>
        <v>13</v>
      </c>
      <c r="G13" s="323">
        <f t="shared" si="0"/>
        <v>96.544000000000011</v>
      </c>
      <c r="H13" s="323">
        <f t="shared" si="0"/>
        <v>20.23</v>
      </c>
      <c r="I13" s="323">
        <f t="shared" si="0"/>
        <v>6.5</v>
      </c>
      <c r="J13" s="323">
        <f t="shared" si="0"/>
        <v>3</v>
      </c>
      <c r="K13" s="323">
        <f t="shared" si="0"/>
        <v>13.33</v>
      </c>
      <c r="L13" s="323">
        <f t="shared" si="0"/>
        <v>147.75</v>
      </c>
      <c r="M13" s="323">
        <f t="shared" si="0"/>
        <v>5</v>
      </c>
      <c r="N13" s="323">
        <f t="shared" si="0"/>
        <v>2</v>
      </c>
      <c r="O13" s="323">
        <f t="shared" si="0"/>
        <v>8</v>
      </c>
      <c r="P13" s="323">
        <f t="shared" si="0"/>
        <v>188.76</v>
      </c>
      <c r="Q13" s="323">
        <f t="shared" si="0"/>
        <v>2.2200000000000002</v>
      </c>
      <c r="R13" s="323">
        <f t="shared" ref="R13" si="1">SUM(R7:R12)</f>
        <v>0</v>
      </c>
      <c r="S13" s="323">
        <f t="shared" si="0"/>
        <v>36</v>
      </c>
      <c r="T13" s="104"/>
    </row>
    <row r="14" spans="1:20" x14ac:dyDescent="0.25">
      <c r="A14" s="214" t="s">
        <v>12</v>
      </c>
      <c r="B14" s="14">
        <v>0</v>
      </c>
      <c r="C14" s="21">
        <f>B14</f>
        <v>0</v>
      </c>
      <c r="D14" s="21">
        <f>C14</f>
        <v>0</v>
      </c>
      <c r="E14" s="21">
        <f t="shared" ref="E14:Q14" si="2">D14</f>
        <v>0</v>
      </c>
      <c r="F14" s="21">
        <f t="shared" si="2"/>
        <v>0</v>
      </c>
      <c r="G14" s="21">
        <f t="shared" si="2"/>
        <v>0</v>
      </c>
      <c r="H14" s="21">
        <f t="shared" si="2"/>
        <v>0</v>
      </c>
      <c r="I14" s="21">
        <f>G14</f>
        <v>0</v>
      </c>
      <c r="J14" s="21">
        <f t="shared" si="2"/>
        <v>0</v>
      </c>
      <c r="K14" s="21">
        <f>F14</f>
        <v>0</v>
      </c>
      <c r="L14" s="21">
        <f t="shared" si="2"/>
        <v>0</v>
      </c>
      <c r="M14" s="21">
        <f t="shared" si="2"/>
        <v>0</v>
      </c>
      <c r="N14" s="21">
        <f t="shared" si="2"/>
        <v>0</v>
      </c>
      <c r="O14" s="21">
        <f t="shared" si="2"/>
        <v>0</v>
      </c>
      <c r="P14" s="21">
        <f t="shared" si="2"/>
        <v>0</v>
      </c>
      <c r="Q14" s="21">
        <f t="shared" si="2"/>
        <v>0</v>
      </c>
      <c r="R14" s="21">
        <f>P14</f>
        <v>0</v>
      </c>
      <c r="S14" s="21">
        <f>Q14</f>
        <v>0</v>
      </c>
      <c r="T14" s="104"/>
    </row>
    <row r="15" spans="1:20" x14ac:dyDescent="0.25">
      <c r="A15" s="214" t="s">
        <v>137</v>
      </c>
      <c r="B15" s="345"/>
      <c r="C15" s="219">
        <f t="shared" ref="C15:P15" si="3">C14*C13/1000</f>
        <v>0</v>
      </c>
      <c r="D15" s="219">
        <f t="shared" si="3"/>
        <v>0</v>
      </c>
      <c r="E15" s="219">
        <f t="shared" si="3"/>
        <v>0</v>
      </c>
      <c r="F15" s="219">
        <f t="shared" si="3"/>
        <v>0</v>
      </c>
      <c r="G15" s="219">
        <f t="shared" si="3"/>
        <v>0</v>
      </c>
      <c r="H15" s="219">
        <f t="shared" si="3"/>
        <v>0</v>
      </c>
      <c r="I15" s="219">
        <f t="shared" si="3"/>
        <v>0</v>
      </c>
      <c r="J15" s="219">
        <f t="shared" si="3"/>
        <v>0</v>
      </c>
      <c r="K15" s="219">
        <f t="shared" si="3"/>
        <v>0</v>
      </c>
      <c r="L15" s="219">
        <f t="shared" si="3"/>
        <v>0</v>
      </c>
      <c r="M15" s="219">
        <f t="shared" si="3"/>
        <v>0</v>
      </c>
      <c r="N15" s="219">
        <f t="shared" si="3"/>
        <v>0</v>
      </c>
      <c r="O15" s="219">
        <f t="shared" si="3"/>
        <v>0</v>
      </c>
      <c r="P15" s="219">
        <f t="shared" si="3"/>
        <v>0</v>
      </c>
      <c r="Q15" s="219">
        <f>Q14*Q13/40</f>
        <v>0</v>
      </c>
      <c r="R15" s="219">
        <f>R14*R13/1000</f>
        <v>0</v>
      </c>
      <c r="S15" s="219">
        <f>S14*S13/1000</f>
        <v>0</v>
      </c>
      <c r="T15" s="104"/>
    </row>
  </sheetData>
  <mergeCells count="2">
    <mergeCell ref="M2:O2"/>
    <mergeCell ref="M4:O4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15"/>
  <sheetViews>
    <sheetView workbookViewId="0">
      <selection activeCell="A14" sqref="A14:XFD15"/>
    </sheetView>
  </sheetViews>
  <sheetFormatPr defaultRowHeight="15" x14ac:dyDescent="0.25"/>
  <cols>
    <col min="1" max="1" width="36.28515625" customWidth="1"/>
    <col min="14" max="16" width="9.140625" style="104"/>
  </cols>
  <sheetData>
    <row r="1" spans="1:20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</row>
    <row r="2" spans="1:20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584" t="s">
        <v>133</v>
      </c>
      <c r="M2" s="584"/>
      <c r="N2" s="584"/>
      <c r="O2" s="584"/>
      <c r="P2" s="584"/>
      <c r="Q2" s="584"/>
      <c r="R2" s="355"/>
      <c r="S2" s="355"/>
      <c r="T2" s="355"/>
    </row>
    <row r="3" spans="1:20" x14ac:dyDescent="0.25">
      <c r="A3" s="195" t="s">
        <v>134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</row>
    <row r="4" spans="1:20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585" t="s">
        <v>135</v>
      </c>
      <c r="M4" s="585"/>
      <c r="N4" s="585"/>
      <c r="O4" s="585"/>
      <c r="P4" s="585"/>
      <c r="Q4" s="585"/>
      <c r="R4" s="356"/>
      <c r="S4" s="356"/>
      <c r="T4" s="356"/>
    </row>
    <row r="5" spans="1:20" ht="15.75" x14ac:dyDescent="0.25">
      <c r="A5" s="442" t="s">
        <v>287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193"/>
      <c r="N5" s="193"/>
      <c r="O5" s="193"/>
      <c r="P5" s="193"/>
      <c r="Q5" s="44"/>
      <c r="R5" s="44"/>
      <c r="S5" s="44"/>
      <c r="T5" s="44"/>
    </row>
    <row r="6" spans="1:20" ht="130.5" customHeight="1" x14ac:dyDescent="0.25">
      <c r="A6" s="197" t="s">
        <v>0</v>
      </c>
      <c r="B6" s="198" t="s">
        <v>152</v>
      </c>
      <c r="C6" s="467" t="str">
        <f>Меню!A465</f>
        <v>кефир 2,5% в выпечку 60%</v>
      </c>
      <c r="D6" s="467" t="str">
        <f>Меню!A466</f>
        <v xml:space="preserve">крупа манная </v>
      </c>
      <c r="E6" s="467" t="str">
        <f>Меню!A468</f>
        <v>масло сливочное 72.5%</v>
      </c>
      <c r="F6" s="467" t="str">
        <f>Меню!A469</f>
        <v>мука пшеничная</v>
      </c>
      <c r="G6" s="467" t="str">
        <f>Меню!A470</f>
        <v>сода пищевая</v>
      </c>
      <c r="H6" s="467" t="str">
        <f>Меню!A471</f>
        <v>сахар песок</v>
      </c>
      <c r="I6" s="467" t="str">
        <f>Меню!A474</f>
        <v>масло растительное для смазки листа</v>
      </c>
      <c r="J6" s="467" t="str">
        <f>Меню!A476</f>
        <v>курица-тушка</v>
      </c>
      <c r="K6" s="467" t="str">
        <f>Меню!A478</f>
        <v xml:space="preserve">картофель </v>
      </c>
      <c r="L6" s="467" t="str">
        <f>Меню!A479</f>
        <v>макаронные изделия (паутинка)</v>
      </c>
      <c r="M6" s="467" t="str">
        <f>Меню!A480</f>
        <v>лук репчатый</v>
      </c>
      <c r="N6" s="467" t="str">
        <f>Меню!A481</f>
        <v xml:space="preserve">морковь </v>
      </c>
      <c r="O6" s="467" t="str">
        <f>Меню!A484</f>
        <v>соль йодированная</v>
      </c>
      <c r="P6" s="467" t="str">
        <f>Меню!A486</f>
        <v>шиповник</v>
      </c>
      <c r="Q6" s="467" t="str">
        <f>Меню!A489</f>
        <v>Хлеб "Свежий" пшеничный витамин.</v>
      </c>
      <c r="R6" s="468" t="str">
        <f>Меню!A490</f>
        <v>Йогурт</v>
      </c>
      <c r="S6" s="468" t="str">
        <f>Меню!A472</f>
        <v>яйцо куриное</v>
      </c>
      <c r="T6" s="468" t="str">
        <f>Меню!A467</f>
        <v>ванилин</v>
      </c>
    </row>
    <row r="7" spans="1:20" ht="32.25" customHeight="1" x14ac:dyDescent="0.25">
      <c r="A7" s="304" t="str">
        <f>Меню!A464</f>
        <v>Манник "Ванилька"</v>
      </c>
      <c r="B7" s="361">
        <f>Меню!D464</f>
        <v>100</v>
      </c>
      <c r="C7" s="340">
        <f>Меню!B465</f>
        <v>40</v>
      </c>
      <c r="D7" s="340">
        <f>Меню!B466</f>
        <v>28</v>
      </c>
      <c r="E7" s="340">
        <f>Меню!B468</f>
        <v>12.5</v>
      </c>
      <c r="F7" s="340">
        <f>Меню!B469</f>
        <v>12</v>
      </c>
      <c r="G7" s="340">
        <f>Меню!B470</f>
        <v>0.5</v>
      </c>
      <c r="H7" s="340">
        <f>Меню!B471</f>
        <v>24</v>
      </c>
      <c r="I7" s="340">
        <f>Меню!B474</f>
        <v>2.8</v>
      </c>
      <c r="J7" s="340"/>
      <c r="K7" s="340"/>
      <c r="L7" s="340"/>
      <c r="M7" s="340"/>
      <c r="N7" s="340"/>
      <c r="O7" s="340"/>
      <c r="P7" s="340"/>
      <c r="Q7" s="340"/>
      <c r="R7" s="340"/>
      <c r="S7" s="340">
        <f>Меню!B472</f>
        <v>9.5</v>
      </c>
      <c r="T7" s="340">
        <f>Меню!B467</f>
        <v>0.06</v>
      </c>
    </row>
    <row r="8" spans="1:20" ht="32.25" customHeight="1" x14ac:dyDescent="0.25">
      <c r="A8" s="341" t="str">
        <f>Меню!A475</f>
        <v>Суп с макаронными изделиями, картофелем и курицей</v>
      </c>
      <c r="B8" s="298" t="str">
        <f>Меню!D475</f>
        <v>250</v>
      </c>
      <c r="C8" s="340"/>
      <c r="D8" s="340"/>
      <c r="E8" s="340"/>
      <c r="F8" s="340"/>
      <c r="G8" s="340"/>
      <c r="H8" s="340"/>
      <c r="I8" s="340">
        <f>Меню!B482</f>
        <v>3</v>
      </c>
      <c r="J8" s="340">
        <f>Меню!B476</f>
        <v>38.0625</v>
      </c>
      <c r="K8" s="340">
        <f>Меню!B478</f>
        <v>71.5</v>
      </c>
      <c r="L8" s="340">
        <f>Меню!B479</f>
        <v>14</v>
      </c>
      <c r="M8" s="340">
        <f>Меню!B480</f>
        <v>11.899999999999999</v>
      </c>
      <c r="N8" s="340">
        <f>Меню!B481</f>
        <v>15</v>
      </c>
      <c r="O8" s="340">
        <f>Меню!B484</f>
        <v>1.5</v>
      </c>
      <c r="P8" s="340"/>
      <c r="Q8" s="340"/>
      <c r="R8" s="340"/>
      <c r="S8" s="340"/>
      <c r="T8" s="340"/>
    </row>
    <row r="9" spans="1:20" ht="32.25" customHeight="1" x14ac:dyDescent="0.25">
      <c r="A9" s="262" t="str">
        <f>Меню!A485</f>
        <v>Отвар из шиповника</v>
      </c>
      <c r="B9" s="361">
        <f>Меню!D485</f>
        <v>200</v>
      </c>
      <c r="C9" s="342"/>
      <c r="D9" s="342"/>
      <c r="E9" s="342"/>
      <c r="F9" s="342"/>
      <c r="G9" s="342"/>
      <c r="H9" s="342">
        <f>Меню!B487</f>
        <v>11</v>
      </c>
      <c r="I9" s="342"/>
      <c r="J9" s="342"/>
      <c r="K9" s="342"/>
      <c r="L9" s="342"/>
      <c r="M9" s="342"/>
      <c r="N9" s="342"/>
      <c r="O9" s="342"/>
      <c r="P9" s="342">
        <f>Меню!B486</f>
        <v>17</v>
      </c>
      <c r="Q9" s="342"/>
      <c r="R9" s="340"/>
      <c r="S9" s="340"/>
      <c r="T9" s="340"/>
    </row>
    <row r="10" spans="1:20" ht="32.25" customHeight="1" x14ac:dyDescent="0.25">
      <c r="A10" s="264" t="str">
        <f>Меню!A489</f>
        <v>Хлеб "Свежий" пшеничный витамин.</v>
      </c>
      <c r="B10" s="361">
        <f>Меню!D489</f>
        <v>20</v>
      </c>
      <c r="C10" s="266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>
        <f>Меню!D489</f>
        <v>20</v>
      </c>
      <c r="R10" s="284"/>
      <c r="S10" s="284"/>
      <c r="T10" s="284"/>
    </row>
    <row r="11" spans="1:20" ht="32.25" customHeight="1" x14ac:dyDescent="0.25">
      <c r="A11" s="297" t="str">
        <f>Меню!A490</f>
        <v>Йогурт</v>
      </c>
      <c r="B11" s="361">
        <f>Меню!D490</f>
        <v>125</v>
      </c>
      <c r="C11" s="343"/>
      <c r="D11" s="285"/>
      <c r="E11" s="285"/>
      <c r="F11" s="285"/>
      <c r="G11" s="285"/>
      <c r="H11" s="285"/>
      <c r="I11" s="285"/>
      <c r="J11" s="285"/>
      <c r="K11" s="284"/>
      <c r="L11" s="284"/>
      <c r="M11" s="285"/>
      <c r="N11" s="285"/>
      <c r="O11" s="285"/>
      <c r="P11" s="285"/>
      <c r="Q11" s="285"/>
      <c r="R11" s="344">
        <f>Меню!D490</f>
        <v>125</v>
      </c>
      <c r="S11" s="285"/>
      <c r="T11" s="344"/>
    </row>
    <row r="12" spans="1:20" ht="32.25" customHeight="1" x14ac:dyDescent="0.25">
      <c r="A12" s="297"/>
      <c r="B12" s="361"/>
      <c r="C12" s="343"/>
      <c r="D12" s="285"/>
      <c r="E12" s="285"/>
      <c r="F12" s="285"/>
      <c r="G12" s="285"/>
      <c r="H12" s="285"/>
      <c r="I12" s="285"/>
      <c r="J12" s="285"/>
      <c r="K12" s="284"/>
      <c r="L12" s="284"/>
      <c r="M12" s="285"/>
      <c r="N12" s="285"/>
      <c r="O12" s="285"/>
      <c r="P12" s="285"/>
      <c r="Q12" s="285"/>
      <c r="R12" s="285"/>
      <c r="S12" s="285"/>
      <c r="T12" s="344"/>
    </row>
    <row r="13" spans="1:20" x14ac:dyDescent="0.25">
      <c r="A13" s="214" t="s">
        <v>136</v>
      </c>
      <c r="B13" s="345"/>
      <c r="C13" s="323">
        <f>SUM(C7:C12)</f>
        <v>40</v>
      </c>
      <c r="D13" s="323">
        <f>SUM(D7:D12)</f>
        <v>28</v>
      </c>
      <c r="E13" s="323">
        <f t="shared" ref="E13:T13" si="0">SUM(E7:E12)</f>
        <v>12.5</v>
      </c>
      <c r="F13" s="323">
        <f t="shared" si="0"/>
        <v>12</v>
      </c>
      <c r="G13" s="323">
        <f t="shared" si="0"/>
        <v>0.5</v>
      </c>
      <c r="H13" s="323">
        <f t="shared" si="0"/>
        <v>35</v>
      </c>
      <c r="I13" s="323">
        <f t="shared" si="0"/>
        <v>5.8</v>
      </c>
      <c r="J13" s="323">
        <f t="shared" si="0"/>
        <v>38.0625</v>
      </c>
      <c r="K13" s="323">
        <f t="shared" si="0"/>
        <v>71.5</v>
      </c>
      <c r="L13" s="323">
        <f t="shared" si="0"/>
        <v>14</v>
      </c>
      <c r="M13" s="323">
        <f t="shared" si="0"/>
        <v>11.899999999999999</v>
      </c>
      <c r="N13" s="323">
        <f t="shared" si="0"/>
        <v>15</v>
      </c>
      <c r="O13" s="323">
        <f t="shared" si="0"/>
        <v>1.5</v>
      </c>
      <c r="P13" s="323">
        <f t="shared" si="0"/>
        <v>17</v>
      </c>
      <c r="Q13" s="323">
        <f t="shared" si="0"/>
        <v>20</v>
      </c>
      <c r="R13" s="323">
        <f t="shared" si="0"/>
        <v>125</v>
      </c>
      <c r="S13" s="323">
        <f t="shared" si="0"/>
        <v>9.5</v>
      </c>
      <c r="T13" s="323">
        <f t="shared" si="0"/>
        <v>0.06</v>
      </c>
    </row>
    <row r="14" spans="1:20" x14ac:dyDescent="0.25">
      <c r="A14" s="214" t="s">
        <v>12</v>
      </c>
      <c r="B14" s="14">
        <v>0</v>
      </c>
      <c r="C14" s="21">
        <f>B14</f>
        <v>0</v>
      </c>
      <c r="D14" s="21">
        <f>C14</f>
        <v>0</v>
      </c>
      <c r="E14" s="21">
        <f t="shared" ref="E14:T14" si="1">D14</f>
        <v>0</v>
      </c>
      <c r="F14" s="21">
        <f t="shared" si="1"/>
        <v>0</v>
      </c>
      <c r="G14" s="21">
        <f t="shared" si="1"/>
        <v>0</v>
      </c>
      <c r="H14" s="21">
        <f t="shared" si="1"/>
        <v>0</v>
      </c>
      <c r="I14" s="21">
        <f t="shared" si="1"/>
        <v>0</v>
      </c>
      <c r="J14" s="21">
        <f>F14</f>
        <v>0</v>
      </c>
      <c r="K14" s="21">
        <f t="shared" si="1"/>
        <v>0</v>
      </c>
      <c r="L14" s="21">
        <f t="shared" si="1"/>
        <v>0</v>
      </c>
      <c r="M14" s="21">
        <f t="shared" si="1"/>
        <v>0</v>
      </c>
      <c r="N14" s="21">
        <f t="shared" ref="N14" si="2">M14</f>
        <v>0</v>
      </c>
      <c r="O14" s="21">
        <f t="shared" ref="O14" si="3">N14</f>
        <v>0</v>
      </c>
      <c r="P14" s="21">
        <f t="shared" ref="P14" si="4">O14</f>
        <v>0</v>
      </c>
      <c r="Q14" s="21">
        <f>M14</f>
        <v>0</v>
      </c>
      <c r="R14" s="21">
        <f t="shared" si="1"/>
        <v>0</v>
      </c>
      <c r="S14" s="21">
        <f t="shared" si="1"/>
        <v>0</v>
      </c>
      <c r="T14" s="21">
        <f t="shared" si="1"/>
        <v>0</v>
      </c>
    </row>
    <row r="15" spans="1:20" x14ac:dyDescent="0.25">
      <c r="A15" s="214" t="s">
        <v>137</v>
      </c>
      <c r="B15" s="345"/>
      <c r="C15" s="219">
        <f t="shared" ref="C15:Q15" si="5">C14*C13/1000</f>
        <v>0</v>
      </c>
      <c r="D15" s="219">
        <f t="shared" si="5"/>
        <v>0</v>
      </c>
      <c r="E15" s="219">
        <f t="shared" si="5"/>
        <v>0</v>
      </c>
      <c r="F15" s="219">
        <f t="shared" si="5"/>
        <v>0</v>
      </c>
      <c r="G15" s="219">
        <f t="shared" si="5"/>
        <v>0</v>
      </c>
      <c r="H15" s="219">
        <f t="shared" si="5"/>
        <v>0</v>
      </c>
      <c r="I15" s="219">
        <f t="shared" si="5"/>
        <v>0</v>
      </c>
      <c r="J15" s="219">
        <f t="shared" si="5"/>
        <v>0</v>
      </c>
      <c r="K15" s="219">
        <f t="shared" si="5"/>
        <v>0</v>
      </c>
      <c r="L15" s="219">
        <f t="shared" si="5"/>
        <v>0</v>
      </c>
      <c r="M15" s="219">
        <f t="shared" si="5"/>
        <v>0</v>
      </c>
      <c r="N15" s="219">
        <f t="shared" si="5"/>
        <v>0</v>
      </c>
      <c r="O15" s="219">
        <f t="shared" si="5"/>
        <v>0</v>
      </c>
      <c r="P15" s="219">
        <f t="shared" si="5"/>
        <v>0</v>
      </c>
      <c r="Q15" s="219">
        <f t="shared" si="5"/>
        <v>0</v>
      </c>
      <c r="R15" s="219">
        <f>R14*R13/125</f>
        <v>0</v>
      </c>
      <c r="S15" s="219">
        <f>S14*S13/40</f>
        <v>0</v>
      </c>
      <c r="T15" s="219">
        <f>T14*T13/1000</f>
        <v>0</v>
      </c>
    </row>
  </sheetData>
  <mergeCells count="2">
    <mergeCell ref="L2:Q2"/>
    <mergeCell ref="L4:Q4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0"/>
  <sheetViews>
    <sheetView topLeftCell="A25" workbookViewId="0">
      <selection activeCell="L35" sqref="L35:M39"/>
    </sheetView>
  </sheetViews>
  <sheetFormatPr defaultRowHeight="15" x14ac:dyDescent="0.25"/>
  <cols>
    <col min="7" max="7" width="1.5703125" customWidth="1"/>
    <col min="9" max="9" width="8.5703125" customWidth="1"/>
    <col min="10" max="10" width="10.42578125" customWidth="1"/>
    <col min="11" max="11" width="11.140625" customWidth="1"/>
    <col min="13" max="13" width="2.28515625" customWidth="1"/>
  </cols>
  <sheetData>
    <row r="1" spans="1:16" x14ac:dyDescent="0.25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</row>
    <row r="2" spans="1:16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spans="1:16" x14ac:dyDescent="0.25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</row>
    <row r="4" spans="1:16" x14ac:dyDescent="0.25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</row>
    <row r="5" spans="1:16" x14ac:dyDescent="0.25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</row>
    <row r="6" spans="1:16" x14ac:dyDescent="0.25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</row>
    <row r="7" spans="1:16" x14ac:dyDescent="0.25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</row>
    <row r="8" spans="1:16" x14ac:dyDescent="0.25">
      <c r="A8" s="104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</row>
    <row r="9" spans="1:16" ht="15.75" x14ac:dyDescent="0.25">
      <c r="A9" s="104"/>
      <c r="B9" s="104"/>
      <c r="C9" s="104"/>
      <c r="D9" s="104"/>
      <c r="E9" s="104"/>
      <c r="F9" s="104"/>
      <c r="G9" s="104"/>
      <c r="H9" s="646" t="s">
        <v>138</v>
      </c>
      <c r="I9" s="646"/>
      <c r="J9" s="646"/>
      <c r="K9" s="646"/>
      <c r="L9" s="646"/>
      <c r="M9" s="646"/>
      <c r="N9" s="646"/>
      <c r="O9" s="646"/>
      <c r="P9" s="250"/>
    </row>
    <row r="10" spans="1:16" ht="15.75" x14ac:dyDescent="0.25">
      <c r="A10" s="104"/>
      <c r="B10" s="104"/>
      <c r="C10" s="104"/>
      <c r="D10" s="104"/>
      <c r="E10" s="104"/>
      <c r="F10" s="104"/>
      <c r="G10" s="104"/>
      <c r="H10" s="359" t="s">
        <v>139</v>
      </c>
      <c r="I10" s="359"/>
      <c r="J10" s="359"/>
      <c r="K10" s="359"/>
      <c r="L10" s="359"/>
      <c r="M10" s="359"/>
      <c r="N10" s="359"/>
      <c r="O10" s="359"/>
      <c r="P10" s="359"/>
    </row>
    <row r="11" spans="1:16" ht="15.75" x14ac:dyDescent="0.25">
      <c r="A11" s="104"/>
      <c r="B11" s="104"/>
      <c r="C11" s="104"/>
      <c r="D11" s="104"/>
      <c r="E11" s="104"/>
      <c r="F11" s="104"/>
      <c r="G11" s="104"/>
      <c r="H11" s="301" t="s">
        <v>140</v>
      </c>
      <c r="I11" s="301"/>
      <c r="J11" s="301"/>
      <c r="K11" s="301"/>
      <c r="L11" s="301"/>
      <c r="M11" s="301"/>
      <c r="N11" s="301"/>
      <c r="O11" s="301"/>
      <c r="P11" s="301"/>
    </row>
    <row r="12" spans="1:16" ht="15.75" x14ac:dyDescent="0.25">
      <c r="A12" s="104"/>
      <c r="B12" s="104"/>
      <c r="C12" s="104"/>
      <c r="D12" s="104"/>
      <c r="E12" s="104"/>
      <c r="F12" s="250"/>
      <c r="G12" s="250"/>
      <c r="H12" s="250"/>
      <c r="I12" s="250"/>
      <c r="J12" s="250"/>
      <c r="K12" s="250"/>
      <c r="L12" s="250"/>
      <c r="M12" s="250"/>
    </row>
    <row r="13" spans="1:16" x14ac:dyDescent="0.25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</row>
    <row r="14" spans="1:16" ht="33" x14ac:dyDescent="0.25">
      <c r="A14" s="104"/>
      <c r="B14" s="104"/>
      <c r="C14" s="104"/>
      <c r="D14" s="613" t="s">
        <v>141</v>
      </c>
      <c r="E14" s="613"/>
      <c r="F14" s="613"/>
      <c r="G14" s="613"/>
      <c r="H14" s="613"/>
      <c r="I14" s="104"/>
      <c r="J14" s="104"/>
      <c r="K14" s="104"/>
      <c r="L14" s="104"/>
      <c r="M14" s="104"/>
    </row>
    <row r="15" spans="1:16" ht="25.5" x14ac:dyDescent="0.25">
      <c r="A15" s="104"/>
      <c r="B15" s="104"/>
      <c r="C15" s="104"/>
      <c r="D15" s="104"/>
      <c r="E15" s="357"/>
      <c r="F15" s="104"/>
      <c r="G15" s="104"/>
      <c r="H15" s="104"/>
      <c r="I15" s="104"/>
      <c r="J15" s="104"/>
      <c r="K15" s="104"/>
      <c r="L15" s="104"/>
      <c r="M15" s="104"/>
    </row>
    <row r="16" spans="1:16" ht="33" x14ac:dyDescent="0.45">
      <c r="A16" s="104"/>
      <c r="B16" s="104"/>
      <c r="C16" s="614" t="s">
        <v>142</v>
      </c>
      <c r="D16" s="614"/>
      <c r="E16" s="614"/>
      <c r="F16" s="614"/>
      <c r="G16" s="614"/>
      <c r="H16" s="614"/>
      <c r="I16" s="614"/>
      <c r="J16" s="614"/>
      <c r="K16" s="358"/>
      <c r="L16" s="104"/>
      <c r="M16" s="104"/>
    </row>
    <row r="17" spans="1:14" s="104" customFormat="1" ht="23.25" customHeight="1" x14ac:dyDescent="0.3">
      <c r="A17" s="482"/>
      <c r="B17" s="611" t="s">
        <v>259</v>
      </c>
      <c r="C17" s="611"/>
      <c r="D17" s="611"/>
      <c r="E17" s="611"/>
      <c r="F17" s="611"/>
      <c r="G17" s="611"/>
      <c r="H17" s="611"/>
      <c r="I17" s="611"/>
      <c r="J17" s="611"/>
      <c r="K17" s="611"/>
    </row>
    <row r="18" spans="1:14" s="104" customFormat="1" ht="23.25" customHeight="1" x14ac:dyDescent="0.3">
      <c r="A18" s="482"/>
      <c r="B18" s="515"/>
      <c r="C18" s="515"/>
      <c r="D18" s="515"/>
      <c r="E18" s="515"/>
      <c r="F18" s="515"/>
      <c r="G18" s="515"/>
      <c r="H18" s="515"/>
      <c r="I18" s="515"/>
      <c r="J18" s="515"/>
      <c r="K18" s="515"/>
    </row>
    <row r="19" spans="1:14" s="104" customFormat="1" ht="22.5" x14ac:dyDescent="0.3">
      <c r="C19" s="515"/>
      <c r="D19" s="515"/>
      <c r="E19" s="515"/>
      <c r="F19" s="611" t="s">
        <v>166</v>
      </c>
      <c r="G19" s="611"/>
      <c r="H19" s="611"/>
      <c r="I19" s="515"/>
      <c r="J19" s="515"/>
    </row>
    <row r="20" spans="1:14" s="104" customFormat="1" ht="20.25" x14ac:dyDescent="0.25">
      <c r="A20" s="612" t="s">
        <v>235</v>
      </c>
      <c r="B20" s="612"/>
      <c r="C20" s="612"/>
      <c r="D20" s="612"/>
      <c r="E20" s="612"/>
      <c r="F20" s="612"/>
      <c r="G20" s="612"/>
      <c r="H20" s="612"/>
      <c r="I20" s="612"/>
      <c r="J20" s="612"/>
      <c r="K20" s="612"/>
      <c r="L20" s="612"/>
    </row>
    <row r="21" spans="1:14" ht="20.25" x14ac:dyDescent="0.25">
      <c r="A21" s="607" t="s">
        <v>82</v>
      </c>
      <c r="B21" s="607"/>
      <c r="C21" s="607"/>
      <c r="D21" s="607"/>
      <c r="E21" s="607"/>
      <c r="F21" s="607" t="s">
        <v>143</v>
      </c>
      <c r="G21" s="607"/>
      <c r="H21" s="608" t="s">
        <v>144</v>
      </c>
      <c r="I21" s="609"/>
      <c r="J21" s="609"/>
      <c r="K21" s="610"/>
      <c r="L21" s="607" t="s">
        <v>86</v>
      </c>
      <c r="M21" s="607"/>
    </row>
    <row r="22" spans="1:14" x14ac:dyDescent="0.25">
      <c r="A22" s="607"/>
      <c r="B22" s="607"/>
      <c r="C22" s="607"/>
      <c r="D22" s="607"/>
      <c r="E22" s="607"/>
      <c r="F22" s="607"/>
      <c r="G22" s="607"/>
      <c r="H22" s="223" t="s">
        <v>145</v>
      </c>
      <c r="I22" s="131" t="s">
        <v>146</v>
      </c>
      <c r="J22" s="179" t="s">
        <v>147</v>
      </c>
      <c r="K22" s="179" t="s">
        <v>148</v>
      </c>
      <c r="L22" s="607"/>
      <c r="M22" s="607"/>
    </row>
    <row r="23" spans="1:14" ht="41.25" customHeight="1" x14ac:dyDescent="0.25">
      <c r="A23" s="659" t="str">
        <f>Меню!A430</f>
        <v>Салат из отварной свеклы с соленым огурцом</v>
      </c>
      <c r="B23" s="600"/>
      <c r="C23" s="600"/>
      <c r="D23" s="600"/>
      <c r="E23" s="601"/>
      <c r="F23" s="598">
        <f>Меню!D430</f>
        <v>60</v>
      </c>
      <c r="G23" s="623"/>
      <c r="H23" s="227">
        <v>1.2</v>
      </c>
      <c r="I23" s="227">
        <v>2.06</v>
      </c>
      <c r="J23" s="227">
        <v>7.06</v>
      </c>
      <c r="K23" s="227">
        <v>78.400000000000006</v>
      </c>
      <c r="L23" s="618">
        <v>10.43</v>
      </c>
      <c r="M23" s="623"/>
    </row>
    <row r="24" spans="1:14" ht="23.25" customHeight="1" x14ac:dyDescent="0.25">
      <c r="A24" s="602" t="str">
        <f>Меню!A436</f>
        <v xml:space="preserve">Тефтели рыбные </v>
      </c>
      <c r="B24" s="600"/>
      <c r="C24" s="600"/>
      <c r="D24" s="600"/>
      <c r="E24" s="601"/>
      <c r="F24" s="645" t="str">
        <f>Меню!D436</f>
        <v>90</v>
      </c>
      <c r="G24" s="594"/>
      <c r="H24" s="227">
        <v>9.0399999999999991</v>
      </c>
      <c r="I24" s="227">
        <v>3.14</v>
      </c>
      <c r="J24" s="227">
        <v>6.87</v>
      </c>
      <c r="K24" s="227">
        <v>100.89</v>
      </c>
      <c r="L24" s="593">
        <v>48.13</v>
      </c>
      <c r="M24" s="594"/>
    </row>
    <row r="25" spans="1:14" ht="23.25" customHeight="1" x14ac:dyDescent="0.25">
      <c r="A25" s="604" t="str">
        <f>Меню!A450</f>
        <v>Картофельное пюре</v>
      </c>
      <c r="B25" s="605"/>
      <c r="C25" s="605"/>
      <c r="D25" s="605"/>
      <c r="E25" s="606"/>
      <c r="F25" s="598">
        <f>Меню!D450</f>
        <v>150</v>
      </c>
      <c r="G25" s="599"/>
      <c r="H25" s="227">
        <v>3.04</v>
      </c>
      <c r="I25" s="227">
        <v>4.3899999999999997</v>
      </c>
      <c r="J25" s="227">
        <v>19.64</v>
      </c>
      <c r="K25" s="227">
        <v>134.36000000000001</v>
      </c>
      <c r="L25" s="618">
        <v>31.369999999999997</v>
      </c>
      <c r="M25" s="619"/>
    </row>
    <row r="26" spans="1:14" ht="23.25" customHeight="1" x14ac:dyDescent="0.25">
      <c r="A26" s="595" t="str">
        <f>Меню!A455</f>
        <v>Кофейный напиток</v>
      </c>
      <c r="B26" s="596"/>
      <c r="C26" s="596"/>
      <c r="D26" s="596"/>
      <c r="E26" s="597"/>
      <c r="F26" s="598">
        <f>Меню!D455</f>
        <v>200</v>
      </c>
      <c r="G26" s="599"/>
      <c r="H26" s="227">
        <v>1.1200000000000001</v>
      </c>
      <c r="I26" s="227">
        <v>2.9</v>
      </c>
      <c r="J26" s="227">
        <v>8.4</v>
      </c>
      <c r="K26" s="227">
        <v>96</v>
      </c>
      <c r="L26" s="618">
        <v>15.06</v>
      </c>
      <c r="M26" s="619"/>
    </row>
    <row r="27" spans="1:14" ht="23.25" customHeight="1" x14ac:dyDescent="0.25">
      <c r="A27" s="595" t="str">
        <f>Меню!A460</f>
        <v>Хлеб "Свежий" пшеничный витамин.</v>
      </c>
      <c r="B27" s="596"/>
      <c r="C27" s="596"/>
      <c r="D27" s="596"/>
      <c r="E27" s="597"/>
      <c r="F27" s="598">
        <f>Меню!D460</f>
        <v>36</v>
      </c>
      <c r="G27" s="599"/>
      <c r="H27" s="227">
        <v>1.1000000000000001</v>
      </c>
      <c r="I27" s="227">
        <v>0.2</v>
      </c>
      <c r="J27" s="227">
        <v>14.1</v>
      </c>
      <c r="K27" s="227">
        <v>76</v>
      </c>
      <c r="L27" s="618">
        <v>2.71</v>
      </c>
      <c r="M27" s="619"/>
    </row>
    <row r="28" spans="1:14" s="104" customFormat="1" ht="23.25" customHeight="1" x14ac:dyDescent="0.25">
      <c r="A28" s="595"/>
      <c r="B28" s="596"/>
      <c r="C28" s="596"/>
      <c r="D28" s="596"/>
      <c r="E28" s="597"/>
      <c r="F28" s="598"/>
      <c r="G28" s="599"/>
      <c r="H28" s="413"/>
      <c r="I28" s="413"/>
      <c r="J28" s="413"/>
      <c r="K28" s="413"/>
      <c r="L28" s="618"/>
      <c r="M28" s="619"/>
    </row>
    <row r="29" spans="1:14" ht="23.25" x14ac:dyDescent="0.35">
      <c r="A29" s="586" t="s">
        <v>149</v>
      </c>
      <c r="B29" s="587"/>
      <c r="C29" s="587"/>
      <c r="D29" s="587"/>
      <c r="E29" s="588"/>
      <c r="F29" s="621">
        <f>F28+F27+F26+F25+F24+F23</f>
        <v>536</v>
      </c>
      <c r="G29" s="625"/>
      <c r="H29" s="559">
        <f>SUM(H23:H28)</f>
        <v>15.499999999999998</v>
      </c>
      <c r="I29" s="559">
        <f>SUM(I23:I28)</f>
        <v>12.69</v>
      </c>
      <c r="J29" s="559">
        <f>SUM(J23:J28)</f>
        <v>56.07</v>
      </c>
      <c r="K29" s="565">
        <f>SUM(K23:K28)</f>
        <v>485.65000000000003</v>
      </c>
      <c r="L29" s="626">
        <f>SUM(L23:M28)</f>
        <v>107.7</v>
      </c>
      <c r="M29" s="627"/>
      <c r="N29" s="386"/>
    </row>
    <row r="30" spans="1:14" s="104" customFormat="1" ht="22.5" x14ac:dyDescent="0.3">
      <c r="A30" s="505"/>
      <c r="B30" s="505"/>
      <c r="C30" s="505"/>
      <c r="D30" s="505"/>
      <c r="E30" s="505"/>
      <c r="F30" s="521"/>
      <c r="G30" s="507"/>
      <c r="H30" s="522"/>
      <c r="I30" s="522"/>
      <c r="J30" s="522"/>
      <c r="K30" s="523"/>
      <c r="L30" s="508"/>
      <c r="M30" s="517"/>
      <c r="N30" s="386"/>
    </row>
    <row r="31" spans="1:14" s="104" customFormat="1" ht="22.5" x14ac:dyDescent="0.3">
      <c r="C31" s="515"/>
      <c r="D31" s="515"/>
      <c r="E31" s="515"/>
      <c r="F31" s="611" t="s">
        <v>169</v>
      </c>
      <c r="G31" s="611"/>
      <c r="H31" s="611"/>
      <c r="I31" s="515"/>
      <c r="J31" s="515"/>
    </row>
    <row r="32" spans="1:14" s="104" customFormat="1" ht="20.25" x14ac:dyDescent="0.25">
      <c r="A32" s="612" t="s">
        <v>235</v>
      </c>
      <c r="B32" s="612"/>
      <c r="C32" s="612"/>
      <c r="D32" s="612"/>
      <c r="E32" s="612"/>
      <c r="F32" s="612"/>
      <c r="G32" s="612"/>
      <c r="H32" s="612"/>
      <c r="I32" s="612"/>
      <c r="J32" s="612"/>
      <c r="K32" s="612"/>
      <c r="L32" s="612"/>
    </row>
    <row r="33" spans="1:14" ht="20.25" x14ac:dyDescent="0.25">
      <c r="A33" s="607" t="s">
        <v>82</v>
      </c>
      <c r="B33" s="607"/>
      <c r="C33" s="607"/>
      <c r="D33" s="607"/>
      <c r="E33" s="607"/>
      <c r="F33" s="607" t="s">
        <v>143</v>
      </c>
      <c r="G33" s="607"/>
      <c r="H33" s="608" t="s">
        <v>144</v>
      </c>
      <c r="I33" s="609"/>
      <c r="J33" s="609"/>
      <c r="K33" s="610"/>
      <c r="L33" s="607" t="s">
        <v>86</v>
      </c>
      <c r="M33" s="607"/>
    </row>
    <row r="34" spans="1:14" x14ac:dyDescent="0.25">
      <c r="A34" s="607"/>
      <c r="B34" s="607"/>
      <c r="C34" s="607"/>
      <c r="D34" s="607"/>
      <c r="E34" s="607"/>
      <c r="F34" s="607"/>
      <c r="G34" s="607"/>
      <c r="H34" s="223" t="s">
        <v>145</v>
      </c>
      <c r="I34" s="131" t="s">
        <v>146</v>
      </c>
      <c r="J34" s="179" t="s">
        <v>147</v>
      </c>
      <c r="K34" s="179" t="s">
        <v>148</v>
      </c>
      <c r="L34" s="607"/>
      <c r="M34" s="607"/>
    </row>
    <row r="35" spans="1:14" ht="38.25" customHeight="1" x14ac:dyDescent="0.25">
      <c r="A35" s="602" t="str">
        <f>Меню!A475</f>
        <v>Суп с макаронными изделиями, картофелем и курицей</v>
      </c>
      <c r="B35" s="600"/>
      <c r="C35" s="600"/>
      <c r="D35" s="600"/>
      <c r="E35" s="601"/>
      <c r="F35" s="645" t="str">
        <f>Меню!D475</f>
        <v>250</v>
      </c>
      <c r="G35" s="594"/>
      <c r="H35" s="227">
        <v>9.98</v>
      </c>
      <c r="I35" s="227">
        <v>6.9</v>
      </c>
      <c r="J35" s="227">
        <v>14.32</v>
      </c>
      <c r="K35" s="227">
        <v>130</v>
      </c>
      <c r="L35" s="593">
        <v>26.15</v>
      </c>
      <c r="M35" s="594"/>
    </row>
    <row r="36" spans="1:14" ht="21" customHeight="1" x14ac:dyDescent="0.25">
      <c r="A36" s="604" t="str">
        <f>Меню!A485</f>
        <v>Отвар из шиповника</v>
      </c>
      <c r="B36" s="605"/>
      <c r="C36" s="605"/>
      <c r="D36" s="605"/>
      <c r="E36" s="606"/>
      <c r="F36" s="598">
        <f>Меню!D485</f>
        <v>200</v>
      </c>
      <c r="G36" s="599"/>
      <c r="H36" s="227">
        <v>0.68</v>
      </c>
      <c r="I36" s="227">
        <v>0.28000000000000003</v>
      </c>
      <c r="J36" s="227">
        <v>19.600000000000001</v>
      </c>
      <c r="K36" s="227">
        <v>104.68</v>
      </c>
      <c r="L36" s="618">
        <v>8.64</v>
      </c>
      <c r="M36" s="623"/>
    </row>
    <row r="37" spans="1:14" ht="21" customHeight="1" x14ac:dyDescent="0.25">
      <c r="A37" s="595" t="str">
        <f>Меню!A489</f>
        <v>Хлеб "Свежий" пшеничный витамин.</v>
      </c>
      <c r="B37" s="596"/>
      <c r="C37" s="596"/>
      <c r="D37" s="596"/>
      <c r="E37" s="597"/>
      <c r="F37" s="660">
        <f>Меню!D489</f>
        <v>20</v>
      </c>
      <c r="G37" s="661"/>
      <c r="H37" s="227">
        <v>2</v>
      </c>
      <c r="I37" s="227">
        <v>0.6</v>
      </c>
      <c r="J37" s="227">
        <v>16.2</v>
      </c>
      <c r="K37" s="227">
        <v>77.8</v>
      </c>
      <c r="L37" s="618">
        <v>1.51</v>
      </c>
      <c r="M37" s="619"/>
    </row>
    <row r="38" spans="1:14" ht="21" customHeight="1" x14ac:dyDescent="0.25">
      <c r="A38" s="649" t="str">
        <f>Меню!A464</f>
        <v>Манник "Ванилька"</v>
      </c>
      <c r="B38" s="616"/>
      <c r="C38" s="616"/>
      <c r="D38" s="616"/>
      <c r="E38" s="617"/>
      <c r="F38" s="598">
        <f>Меню!D464</f>
        <v>100</v>
      </c>
      <c r="G38" s="623"/>
      <c r="H38" s="227">
        <v>5.13</v>
      </c>
      <c r="I38" s="227">
        <v>8.56</v>
      </c>
      <c r="J38" s="227">
        <v>25.14</v>
      </c>
      <c r="K38" s="227">
        <v>218.25</v>
      </c>
      <c r="L38" s="618">
        <v>36.300000000000004</v>
      </c>
      <c r="M38" s="619"/>
    </row>
    <row r="39" spans="1:14" ht="21" customHeight="1" x14ac:dyDescent="0.25">
      <c r="A39" s="595" t="str">
        <f>Меню!A490</f>
        <v>Йогурт</v>
      </c>
      <c r="B39" s="596"/>
      <c r="C39" s="596"/>
      <c r="D39" s="596"/>
      <c r="E39" s="597"/>
      <c r="F39" s="598">
        <f>Меню!D490</f>
        <v>125</v>
      </c>
      <c r="G39" s="599"/>
      <c r="H39" s="227">
        <v>2.2000000000000002</v>
      </c>
      <c r="I39" s="227">
        <v>2.8</v>
      </c>
      <c r="J39" s="227">
        <v>11</v>
      </c>
      <c r="K39" s="227">
        <v>78</v>
      </c>
      <c r="L39" s="618">
        <v>35.1</v>
      </c>
      <c r="M39" s="619"/>
    </row>
    <row r="40" spans="1:14" ht="23.25" x14ac:dyDescent="0.35">
      <c r="A40" s="586" t="s">
        <v>149</v>
      </c>
      <c r="B40" s="587"/>
      <c r="C40" s="587"/>
      <c r="D40" s="587"/>
      <c r="E40" s="588"/>
      <c r="F40" s="621">
        <f>F39+F38+F37+F36+F35</f>
        <v>695</v>
      </c>
      <c r="G40" s="625"/>
      <c r="H40" s="559">
        <f>SUM(H35:H39)</f>
        <v>19.989999999999998</v>
      </c>
      <c r="I40" s="559">
        <f>SUM(I35:I39)</f>
        <v>19.14</v>
      </c>
      <c r="J40" s="559">
        <f>SUM(J35:J39)</f>
        <v>86.26</v>
      </c>
      <c r="K40" s="559">
        <f>SUM(K35:K39)</f>
        <v>608.73</v>
      </c>
      <c r="L40" s="626">
        <f>SUM(L35:M39)</f>
        <v>107.69999999999999</v>
      </c>
      <c r="M40" s="627"/>
      <c r="N40" s="386"/>
    </row>
    <row r="41" spans="1:14" x14ac:dyDescent="0.25">
      <c r="A41" s="104"/>
      <c r="B41" s="104"/>
      <c r="C41" s="104"/>
      <c r="D41" s="104"/>
      <c r="E41" s="104"/>
      <c r="F41" s="128"/>
      <c r="G41" s="104"/>
      <c r="H41" s="104"/>
      <c r="I41" s="104"/>
      <c r="J41" s="104"/>
      <c r="K41" s="104"/>
      <c r="L41" s="104"/>
      <c r="M41" s="104"/>
    </row>
    <row r="42" spans="1:14" ht="21" x14ac:dyDescent="0.35">
      <c r="A42" s="230" t="s">
        <v>150</v>
      </c>
      <c r="B42" s="231"/>
      <c r="C42" s="231"/>
      <c r="D42" s="231"/>
      <c r="E42" s="231"/>
      <c r="F42" s="104"/>
      <c r="G42" s="104"/>
      <c r="H42" s="104"/>
      <c r="I42" s="104"/>
      <c r="J42" s="104"/>
      <c r="K42" s="104"/>
      <c r="L42" s="104"/>
      <c r="M42" s="104"/>
    </row>
    <row r="43" spans="1:14" ht="21" x14ac:dyDescent="0.35">
      <c r="A43" s="231"/>
      <c r="B43" s="231"/>
      <c r="C43" s="231"/>
      <c r="D43" s="231"/>
      <c r="E43" s="231"/>
      <c r="F43" s="104"/>
      <c r="G43" s="104"/>
      <c r="H43" s="104"/>
      <c r="I43" s="104"/>
      <c r="J43" s="104"/>
      <c r="K43" s="104"/>
      <c r="L43" s="104"/>
      <c r="M43" s="104"/>
    </row>
    <row r="44" spans="1:14" ht="21" x14ac:dyDescent="0.35">
      <c r="A44" s="230" t="s">
        <v>151</v>
      </c>
      <c r="B44" s="231"/>
      <c r="C44" s="231"/>
      <c r="D44" s="231"/>
      <c r="E44" s="231"/>
      <c r="F44" s="104"/>
      <c r="G44" s="104"/>
      <c r="H44" s="104"/>
      <c r="I44" s="104"/>
      <c r="J44" s="104"/>
      <c r="K44" s="104"/>
      <c r="L44" s="104"/>
      <c r="M44" s="104"/>
    </row>
    <row r="45" spans="1:14" x14ac:dyDescent="0.25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</row>
    <row r="46" spans="1:14" x14ac:dyDescent="0.25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</row>
    <row r="47" spans="1:14" x14ac:dyDescent="0.25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</row>
    <row r="48" spans="1:14" x14ac:dyDescent="0.25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</row>
    <row r="49" spans="1:13" x14ac:dyDescent="0.25">
      <c r="A49" s="104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</row>
    <row r="50" spans="1:13" x14ac:dyDescent="0.25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</row>
  </sheetData>
  <mergeCells count="55">
    <mergeCell ref="A33:E34"/>
    <mergeCell ref="F33:G34"/>
    <mergeCell ref="H33:K33"/>
    <mergeCell ref="L33:M34"/>
    <mergeCell ref="F31:H31"/>
    <mergeCell ref="A32:L32"/>
    <mergeCell ref="A38:E38"/>
    <mergeCell ref="F38:G38"/>
    <mergeCell ref="L38:M38"/>
    <mergeCell ref="A35:E35"/>
    <mergeCell ref="F35:G35"/>
    <mergeCell ref="L35:M35"/>
    <mergeCell ref="A36:E36"/>
    <mergeCell ref="F36:G36"/>
    <mergeCell ref="L36:M36"/>
    <mergeCell ref="A37:E37"/>
    <mergeCell ref="F37:G37"/>
    <mergeCell ref="L37:M37"/>
    <mergeCell ref="A40:E40"/>
    <mergeCell ref="F40:G40"/>
    <mergeCell ref="L40:M40"/>
    <mergeCell ref="A39:E39"/>
    <mergeCell ref="F39:G39"/>
    <mergeCell ref="L39:M39"/>
    <mergeCell ref="A29:E29"/>
    <mergeCell ref="F29:G29"/>
    <mergeCell ref="L29:M29"/>
    <mergeCell ref="A27:E27"/>
    <mergeCell ref="F27:G27"/>
    <mergeCell ref="L27:M27"/>
    <mergeCell ref="A28:E28"/>
    <mergeCell ref="F28:G28"/>
    <mergeCell ref="L28:M28"/>
    <mergeCell ref="A25:E25"/>
    <mergeCell ref="F25:G25"/>
    <mergeCell ref="L25:M25"/>
    <mergeCell ref="A26:E26"/>
    <mergeCell ref="F26:G26"/>
    <mergeCell ref="L26:M26"/>
    <mergeCell ref="A23:E23"/>
    <mergeCell ref="F23:G23"/>
    <mergeCell ref="L23:M23"/>
    <mergeCell ref="A24:E24"/>
    <mergeCell ref="F24:G24"/>
    <mergeCell ref="L24:M24"/>
    <mergeCell ref="H9:O9"/>
    <mergeCell ref="A21:E22"/>
    <mergeCell ref="F21:G22"/>
    <mergeCell ref="H21:K21"/>
    <mergeCell ref="L21:M22"/>
    <mergeCell ref="F19:H19"/>
    <mergeCell ref="A20:L20"/>
    <mergeCell ref="D14:H14"/>
    <mergeCell ref="B17:K17"/>
    <mergeCell ref="C16:J16"/>
  </mergeCells>
  <pageMargins left="0.7" right="0.7" top="0.75" bottom="0.75" header="0.3" footer="0.3"/>
  <pageSetup paperSize="9" scale="70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V15"/>
  <sheetViews>
    <sheetView topLeftCell="C1" workbookViewId="0">
      <selection activeCell="C14" sqref="A14:XFD15"/>
    </sheetView>
  </sheetViews>
  <sheetFormatPr defaultRowHeight="15" x14ac:dyDescent="0.25"/>
  <cols>
    <col min="1" max="1" width="39.5703125" customWidth="1"/>
    <col min="3" max="4" width="9.140625" style="104"/>
    <col min="14" max="14" width="9.140625" style="104"/>
  </cols>
  <sheetData>
    <row r="1" spans="1:22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</row>
    <row r="2" spans="1:22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584" t="s">
        <v>133</v>
      </c>
      <c r="P2" s="584"/>
      <c r="Q2" s="584"/>
      <c r="R2" s="584"/>
      <c r="S2" s="584"/>
      <c r="T2" s="584"/>
      <c r="U2" s="355"/>
      <c r="V2" s="355"/>
    </row>
    <row r="3" spans="1:22" x14ac:dyDescent="0.25">
      <c r="A3" s="195" t="s">
        <v>134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585" t="s">
        <v>135</v>
      </c>
      <c r="P4" s="585"/>
      <c r="Q4" s="585"/>
      <c r="R4" s="585"/>
      <c r="S4" s="585"/>
      <c r="T4" s="585"/>
      <c r="U4" s="356"/>
      <c r="V4" s="356"/>
    </row>
    <row r="5" spans="1:22" ht="15.75" x14ac:dyDescent="0.25">
      <c r="A5" s="442" t="s">
        <v>288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193"/>
      <c r="Q5" s="193"/>
      <c r="R5" s="193"/>
      <c r="S5" s="193"/>
      <c r="T5" s="44"/>
      <c r="U5" s="44"/>
      <c r="V5" s="44"/>
    </row>
    <row r="6" spans="1:22" ht="132" customHeight="1" x14ac:dyDescent="0.25">
      <c r="A6" s="197" t="s">
        <v>0</v>
      </c>
      <c r="B6" s="198" t="s">
        <v>152</v>
      </c>
      <c r="C6" s="198" t="str">
        <f>Меню!A495</f>
        <v>капуста б/к</v>
      </c>
      <c r="D6" s="198" t="str">
        <f>Меню!A496</f>
        <v>лимонная кислота</v>
      </c>
      <c r="E6" s="252"/>
      <c r="F6" s="253"/>
      <c r="G6" s="253" t="str">
        <f>Меню!A506</f>
        <v>масло растительное</v>
      </c>
      <c r="H6" s="253" t="str">
        <f>Меню!A509</f>
        <v>соль йодированная</v>
      </c>
      <c r="I6" s="253" t="str">
        <f>Меню!A501</f>
        <v>зелень свежая</v>
      </c>
      <c r="J6" s="253" t="str">
        <f>Меню!A503</f>
        <v>говядина  гуляш</v>
      </c>
      <c r="K6" s="253" t="str">
        <f>Меню!A505</f>
        <v>крупа рис пропаренный</v>
      </c>
      <c r="L6" s="253" t="str">
        <f>Меню!A507</f>
        <v>лук репчатый</v>
      </c>
      <c r="M6" s="253"/>
      <c r="N6" s="253" t="str">
        <f>Меню!A508</f>
        <v xml:space="preserve">морковь </v>
      </c>
      <c r="O6" s="253"/>
      <c r="P6" s="253"/>
      <c r="Q6" s="253" t="str">
        <f>Меню!A511</f>
        <v>какао-порошок</v>
      </c>
      <c r="R6" s="253" t="str">
        <f>Меню!A513</f>
        <v>молоко питьевое 2,5%</v>
      </c>
      <c r="S6" s="253" t="str">
        <f>Меню!A514</f>
        <v>сахар песок</v>
      </c>
      <c r="T6" s="253" t="str">
        <f>Меню!A515</f>
        <v>Хлеб "Свежий" пшеничный витамин.</v>
      </c>
      <c r="U6" s="254" t="str">
        <f>Меню!A516</f>
        <v>Хлеб "Дарницкий" (нарезной)</v>
      </c>
      <c r="V6" s="254"/>
    </row>
    <row r="7" spans="1:22" s="104" customFormat="1" ht="31.5" customHeight="1" x14ac:dyDescent="0.25">
      <c r="A7" s="542" t="str">
        <f>Меню!A494</f>
        <v>Салат из белокочанной капусты с зеленью</v>
      </c>
      <c r="B7" s="543">
        <f>Меню!D494</f>
        <v>60</v>
      </c>
      <c r="C7" s="409">
        <f>Меню!B495</f>
        <v>72.5</v>
      </c>
      <c r="D7" s="409">
        <f>Меню!B496</f>
        <v>0.2</v>
      </c>
      <c r="E7" s="409"/>
      <c r="F7" s="409"/>
      <c r="G7" s="409">
        <f>Меню!B499</f>
        <v>3</v>
      </c>
      <c r="H7" s="409">
        <f>Меню!B500</f>
        <v>0.8</v>
      </c>
      <c r="I7" s="409">
        <f>Меню!B501</f>
        <v>2.7</v>
      </c>
      <c r="J7" s="409"/>
      <c r="K7" s="409"/>
      <c r="L7" s="409"/>
      <c r="M7" s="409"/>
      <c r="N7" s="409"/>
      <c r="O7" s="409"/>
      <c r="P7" s="409"/>
      <c r="Q7" s="409"/>
      <c r="R7" s="409"/>
      <c r="S7" s="409">
        <f>Меню!B498</f>
        <v>1</v>
      </c>
      <c r="T7" s="409"/>
      <c r="U7" s="409"/>
      <c r="V7" s="409"/>
    </row>
    <row r="8" spans="1:22" ht="29.25" customHeight="1" x14ac:dyDescent="0.25">
      <c r="A8" s="341" t="str">
        <f>Меню!A502</f>
        <v>Плов с мясом</v>
      </c>
      <c r="B8" s="360">
        <f>Меню!D502</f>
        <v>220</v>
      </c>
      <c r="C8" s="407"/>
      <c r="D8" s="407"/>
      <c r="E8" s="340"/>
      <c r="F8" s="340"/>
      <c r="G8" s="340">
        <f>Меню!B506</f>
        <v>8.8000000000000007</v>
      </c>
      <c r="H8" s="340">
        <f>Меню!B509</f>
        <v>1.6</v>
      </c>
      <c r="I8" s="340"/>
      <c r="J8" s="340">
        <f>Меню!B503</f>
        <v>73.080000000000013</v>
      </c>
      <c r="K8" s="340">
        <f>Меню!B505</f>
        <v>66</v>
      </c>
      <c r="L8" s="340">
        <f>Меню!B507</f>
        <v>23.799999999999997</v>
      </c>
      <c r="M8" s="340"/>
      <c r="N8" s="340">
        <f>Меню!B508</f>
        <v>31.25</v>
      </c>
      <c r="O8" s="340"/>
      <c r="P8" s="340"/>
      <c r="Q8" s="340"/>
      <c r="R8" s="340"/>
      <c r="S8" s="340"/>
      <c r="T8" s="340"/>
      <c r="U8" s="340"/>
      <c r="V8" s="340"/>
    </row>
    <row r="9" spans="1:22" ht="29.25" customHeight="1" x14ac:dyDescent="0.25">
      <c r="A9" s="262" t="str">
        <f>Меню!A510</f>
        <v>Какао с молоком</v>
      </c>
      <c r="B9" s="361">
        <f>Меню!D510</f>
        <v>200</v>
      </c>
      <c r="C9" s="408"/>
      <c r="D9" s="408"/>
      <c r="E9" s="342"/>
      <c r="F9" s="342"/>
      <c r="G9" s="342"/>
      <c r="H9" s="342"/>
      <c r="I9" s="342"/>
      <c r="J9" s="342"/>
      <c r="K9" s="342"/>
      <c r="L9" s="342"/>
      <c r="M9" s="342"/>
      <c r="N9" s="342"/>
      <c r="O9" s="342"/>
      <c r="P9" s="342"/>
      <c r="Q9" s="342">
        <f>Меню!B511</f>
        <v>2</v>
      </c>
      <c r="R9" s="342">
        <f>Меню!B513</f>
        <v>95</v>
      </c>
      <c r="S9" s="342">
        <f>Меню!B514</f>
        <v>8</v>
      </c>
      <c r="T9" s="342"/>
      <c r="U9" s="340"/>
      <c r="V9" s="340"/>
    </row>
    <row r="10" spans="1:22" ht="29.25" customHeight="1" x14ac:dyDescent="0.25">
      <c r="A10" s="264" t="str">
        <f>Меню!A515</f>
        <v>Хлеб "Свежий" пшеничный витамин.</v>
      </c>
      <c r="B10" s="361">
        <f>Меню!D515</f>
        <v>20</v>
      </c>
      <c r="C10" s="406"/>
      <c r="D10" s="406"/>
      <c r="E10" s="266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4">
        <f>Меню!D515</f>
        <v>20</v>
      </c>
      <c r="U10" s="284"/>
      <c r="V10" s="284"/>
    </row>
    <row r="11" spans="1:22" ht="29.25" customHeight="1" x14ac:dyDescent="0.25">
      <c r="A11" s="297" t="str">
        <f>Меню!A516</f>
        <v>Хлеб "Дарницкий" (нарезной)</v>
      </c>
      <c r="B11" s="361">
        <f>Меню!D516</f>
        <v>20</v>
      </c>
      <c r="C11" s="406"/>
      <c r="D11" s="406"/>
      <c r="E11" s="343"/>
      <c r="F11" s="285"/>
      <c r="G11" s="285"/>
      <c r="H11" s="285"/>
      <c r="I11" s="285"/>
      <c r="J11" s="285"/>
      <c r="K11" s="285"/>
      <c r="L11" s="285"/>
      <c r="M11" s="284"/>
      <c r="N11" s="284"/>
      <c r="O11" s="284"/>
      <c r="P11" s="285"/>
      <c r="Q11" s="285"/>
      <c r="R11" s="285"/>
      <c r="S11" s="285"/>
      <c r="T11" s="285"/>
      <c r="U11" s="344">
        <f>Меню!D516</f>
        <v>20</v>
      </c>
      <c r="V11" s="344"/>
    </row>
    <row r="12" spans="1:22" ht="29.25" customHeight="1" x14ac:dyDescent="0.25">
      <c r="A12" s="297"/>
      <c r="B12" s="361"/>
      <c r="C12" s="406"/>
      <c r="D12" s="406"/>
      <c r="E12" s="343"/>
      <c r="F12" s="285"/>
      <c r="G12" s="285"/>
      <c r="H12" s="285"/>
      <c r="I12" s="285"/>
      <c r="J12" s="285"/>
      <c r="K12" s="285"/>
      <c r="L12" s="285"/>
      <c r="M12" s="284"/>
      <c r="N12" s="284"/>
      <c r="O12" s="284"/>
      <c r="P12" s="285"/>
      <c r="Q12" s="285"/>
      <c r="R12" s="285"/>
      <c r="S12" s="285"/>
      <c r="T12" s="285"/>
      <c r="U12" s="285"/>
      <c r="V12" s="344"/>
    </row>
    <row r="13" spans="1:22" x14ac:dyDescent="0.25">
      <c r="A13" s="214" t="s">
        <v>136</v>
      </c>
      <c r="B13" s="345"/>
      <c r="C13" s="323">
        <f>SUM(C7:C12)</f>
        <v>72.5</v>
      </c>
      <c r="D13" s="323">
        <f t="shared" ref="D13:V13" si="0">SUM(D7:D12)</f>
        <v>0.2</v>
      </c>
      <c r="E13" s="323">
        <f t="shared" si="0"/>
        <v>0</v>
      </c>
      <c r="F13" s="323">
        <f t="shared" si="0"/>
        <v>0</v>
      </c>
      <c r="G13" s="323">
        <f t="shared" si="0"/>
        <v>11.8</v>
      </c>
      <c r="H13" s="323">
        <f t="shared" si="0"/>
        <v>2.4000000000000004</v>
      </c>
      <c r="I13" s="323">
        <f t="shared" si="0"/>
        <v>2.7</v>
      </c>
      <c r="J13" s="323">
        <f t="shared" si="0"/>
        <v>73.080000000000013</v>
      </c>
      <c r="K13" s="323">
        <f t="shared" si="0"/>
        <v>66</v>
      </c>
      <c r="L13" s="323">
        <f t="shared" si="0"/>
        <v>23.799999999999997</v>
      </c>
      <c r="M13" s="323">
        <f t="shared" si="0"/>
        <v>0</v>
      </c>
      <c r="N13" s="323">
        <f t="shared" si="0"/>
        <v>31.25</v>
      </c>
      <c r="O13" s="323">
        <f t="shared" si="0"/>
        <v>0</v>
      </c>
      <c r="P13" s="323">
        <f t="shared" si="0"/>
        <v>0</v>
      </c>
      <c r="Q13" s="323">
        <f t="shared" si="0"/>
        <v>2</v>
      </c>
      <c r="R13" s="323">
        <f t="shared" si="0"/>
        <v>95</v>
      </c>
      <c r="S13" s="323">
        <f t="shared" si="0"/>
        <v>9</v>
      </c>
      <c r="T13" s="323">
        <f t="shared" si="0"/>
        <v>20</v>
      </c>
      <c r="U13" s="323">
        <f t="shared" si="0"/>
        <v>20</v>
      </c>
      <c r="V13" s="323">
        <f t="shared" si="0"/>
        <v>0</v>
      </c>
    </row>
    <row r="14" spans="1:22" x14ac:dyDescent="0.25">
      <c r="A14" s="214" t="s">
        <v>12</v>
      </c>
      <c r="B14" s="14">
        <v>0</v>
      </c>
      <c r="C14" s="21">
        <f>B14</f>
        <v>0</v>
      </c>
      <c r="D14" s="21">
        <f>C14</f>
        <v>0</v>
      </c>
      <c r="E14" s="21">
        <f>B14</f>
        <v>0</v>
      </c>
      <c r="F14" s="21">
        <f>E14</f>
        <v>0</v>
      </c>
      <c r="G14" s="21">
        <f t="shared" ref="G14:V14" si="1">F14</f>
        <v>0</v>
      </c>
      <c r="H14" s="21">
        <f t="shared" si="1"/>
        <v>0</v>
      </c>
      <c r="I14" s="21">
        <f t="shared" si="1"/>
        <v>0</v>
      </c>
      <c r="J14" s="21">
        <f t="shared" si="1"/>
        <v>0</v>
      </c>
      <c r="K14" s="21">
        <f t="shared" si="1"/>
        <v>0</v>
      </c>
      <c r="L14" s="21">
        <f>H14</f>
        <v>0</v>
      </c>
      <c r="M14" s="21">
        <f t="shared" si="1"/>
        <v>0</v>
      </c>
      <c r="N14" s="21">
        <f t="shared" si="1"/>
        <v>0</v>
      </c>
      <c r="O14" s="21">
        <f>M14</f>
        <v>0</v>
      </c>
      <c r="P14" s="21">
        <f t="shared" si="1"/>
        <v>0</v>
      </c>
      <c r="Q14" s="21">
        <f t="shared" si="1"/>
        <v>0</v>
      </c>
      <c r="R14" s="21">
        <f t="shared" si="1"/>
        <v>0</v>
      </c>
      <c r="S14" s="21">
        <f t="shared" si="1"/>
        <v>0</v>
      </c>
      <c r="T14" s="21">
        <f>P14</f>
        <v>0</v>
      </c>
      <c r="U14" s="21">
        <f t="shared" si="1"/>
        <v>0</v>
      </c>
      <c r="V14" s="21">
        <f t="shared" si="1"/>
        <v>0</v>
      </c>
    </row>
    <row r="15" spans="1:22" x14ac:dyDescent="0.25">
      <c r="A15" s="214" t="s">
        <v>137</v>
      </c>
      <c r="B15" s="345"/>
      <c r="C15" s="219">
        <f t="shared" ref="C15:T15" si="2">C14*C13/1000</f>
        <v>0</v>
      </c>
      <c r="D15" s="219">
        <f t="shared" si="2"/>
        <v>0</v>
      </c>
      <c r="E15" s="219">
        <f t="shared" si="2"/>
        <v>0</v>
      </c>
      <c r="F15" s="219">
        <f t="shared" si="2"/>
        <v>0</v>
      </c>
      <c r="G15" s="219">
        <f t="shared" si="2"/>
        <v>0</v>
      </c>
      <c r="H15" s="219">
        <f t="shared" si="2"/>
        <v>0</v>
      </c>
      <c r="I15" s="219">
        <f t="shared" si="2"/>
        <v>0</v>
      </c>
      <c r="J15" s="219">
        <f t="shared" si="2"/>
        <v>0</v>
      </c>
      <c r="K15" s="219">
        <f t="shared" si="2"/>
        <v>0</v>
      </c>
      <c r="L15" s="219">
        <f t="shared" si="2"/>
        <v>0</v>
      </c>
      <c r="M15" s="219">
        <f t="shared" si="2"/>
        <v>0</v>
      </c>
      <c r="N15" s="219">
        <f t="shared" si="2"/>
        <v>0</v>
      </c>
      <c r="O15" s="219">
        <f t="shared" si="2"/>
        <v>0</v>
      </c>
      <c r="P15" s="219">
        <f t="shared" si="2"/>
        <v>0</v>
      </c>
      <c r="Q15" s="219">
        <f t="shared" si="2"/>
        <v>0</v>
      </c>
      <c r="R15" s="219">
        <f t="shared" si="2"/>
        <v>0</v>
      </c>
      <c r="S15" s="219">
        <f t="shared" si="2"/>
        <v>0</v>
      </c>
      <c r="T15" s="219">
        <f t="shared" si="2"/>
        <v>0</v>
      </c>
      <c r="U15" s="219">
        <f>U14*U13/125</f>
        <v>0</v>
      </c>
      <c r="V15" s="219">
        <f>V14*V13/1000</f>
        <v>0</v>
      </c>
    </row>
  </sheetData>
  <mergeCells count="2">
    <mergeCell ref="O2:T2"/>
    <mergeCell ref="O4:T4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6"/>
  <sheetViews>
    <sheetView workbookViewId="0">
      <selection activeCell="A15" sqref="A15:XFD16"/>
    </sheetView>
  </sheetViews>
  <sheetFormatPr defaultRowHeight="15" x14ac:dyDescent="0.25"/>
  <cols>
    <col min="1" max="1" width="40.28515625" customWidth="1"/>
    <col min="3" max="3" width="0" hidden="1" customWidth="1"/>
    <col min="4" max="4" width="9.140625" style="104"/>
  </cols>
  <sheetData>
    <row r="1" spans="1:21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</row>
    <row r="2" spans="1:21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584" t="s">
        <v>133</v>
      </c>
      <c r="O2" s="584"/>
      <c r="P2" s="584"/>
      <c r="Q2" s="584"/>
      <c r="R2" s="584"/>
      <c r="S2" s="584"/>
      <c r="T2" s="355"/>
      <c r="U2" s="355"/>
    </row>
    <row r="3" spans="1:21" x14ac:dyDescent="0.25">
      <c r="A3" s="195" t="s">
        <v>134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</row>
    <row r="4" spans="1:21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585" t="s">
        <v>135</v>
      </c>
      <c r="O4" s="585"/>
      <c r="P4" s="585"/>
      <c r="Q4" s="585"/>
      <c r="R4" s="585"/>
      <c r="S4" s="585"/>
      <c r="T4" s="356"/>
      <c r="U4" s="356"/>
    </row>
    <row r="5" spans="1:21" ht="15.75" x14ac:dyDescent="0.25">
      <c r="A5" s="442" t="s">
        <v>289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193"/>
      <c r="P5" s="193"/>
      <c r="Q5" s="193"/>
      <c r="R5" s="193"/>
      <c r="S5" s="44"/>
      <c r="T5" s="44"/>
      <c r="U5" s="44"/>
    </row>
    <row r="6" spans="1:21" ht="126.75" customHeight="1" x14ac:dyDescent="0.25">
      <c r="A6" s="197" t="s">
        <v>0</v>
      </c>
      <c r="B6" s="198" t="s">
        <v>152</v>
      </c>
      <c r="C6" s="252"/>
      <c r="D6" s="252" t="str">
        <f>Меню!A521</f>
        <v>огурцы соленые</v>
      </c>
      <c r="E6" s="253" t="str">
        <f>Меню!A523</f>
        <v>котлета столовая п/ф (100 гр)</v>
      </c>
      <c r="F6" s="253"/>
      <c r="G6" s="253" t="str">
        <f>Меню!A541</f>
        <v>Хлеб "Свежий" пшеничный витамин.</v>
      </c>
      <c r="H6" s="253"/>
      <c r="I6" s="253"/>
      <c r="J6" s="253" t="str">
        <f>Меню!A529</f>
        <v>соль йодированная</v>
      </c>
      <c r="K6" s="253" t="str">
        <f>Меню!A524</f>
        <v>масло растительное</v>
      </c>
      <c r="L6" s="253" t="str">
        <f>Меню!A527</f>
        <v>крупа гречневая</v>
      </c>
      <c r="M6" s="253"/>
      <c r="N6" s="253" t="str">
        <f>Меню!A532</f>
        <v>сметана 15%</v>
      </c>
      <c r="O6" s="253" t="str">
        <f>Меню!A533</f>
        <v>томатная паста</v>
      </c>
      <c r="P6" s="253" t="str">
        <f>Меню!A534</f>
        <v>мука пшеничная</v>
      </c>
      <c r="Q6" s="253" t="str">
        <f>Меню!A538</f>
        <v>клубника с/м</v>
      </c>
      <c r="R6" s="253" t="str">
        <f>Меню!A539</f>
        <v>сахар песок</v>
      </c>
      <c r="S6" s="253"/>
      <c r="T6" s="254" t="str">
        <f>Меню!A542</f>
        <v>Хлеб "Дарницкий" (нарезной)</v>
      </c>
      <c r="U6" s="254"/>
    </row>
    <row r="7" spans="1:21" ht="30.75" customHeight="1" x14ac:dyDescent="0.25">
      <c r="A7" s="304" t="str">
        <f>Меню!A520</f>
        <v>Овощи натуральные соленые</v>
      </c>
      <c r="B7" s="361">
        <f>Меню!D520</f>
        <v>60</v>
      </c>
      <c r="C7" s="340"/>
      <c r="D7" s="340">
        <f>Меню!B521</f>
        <v>114</v>
      </c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  <c r="S7" s="340"/>
      <c r="T7" s="340"/>
      <c r="U7" s="340"/>
    </row>
    <row r="8" spans="1:21" ht="30.75" customHeight="1" x14ac:dyDescent="0.25">
      <c r="A8" s="341" t="str">
        <f>Меню!A522</f>
        <v>Котлета столовая (говядина)</v>
      </c>
      <c r="B8" s="360">
        <f>Меню!D522</f>
        <v>90</v>
      </c>
      <c r="C8" s="340"/>
      <c r="D8" s="340"/>
      <c r="E8" s="340">
        <f>Меню!B523</f>
        <v>1</v>
      </c>
      <c r="F8" s="340"/>
      <c r="G8" s="340"/>
      <c r="H8" s="340"/>
      <c r="I8" s="340"/>
      <c r="J8" s="340"/>
      <c r="K8" s="340">
        <f>Меню!B524</f>
        <v>2</v>
      </c>
      <c r="L8" s="340"/>
      <c r="M8" s="340"/>
      <c r="N8" s="340"/>
      <c r="O8" s="340"/>
      <c r="P8" s="340"/>
      <c r="Q8" s="340"/>
      <c r="R8" s="340"/>
      <c r="S8" s="340"/>
      <c r="T8" s="340"/>
      <c r="U8" s="340"/>
    </row>
    <row r="9" spans="1:21" ht="30.75" customHeight="1" x14ac:dyDescent="0.25">
      <c r="A9" s="262" t="str">
        <f>Меню!A526</f>
        <v>Гречка рассыпчатая</v>
      </c>
      <c r="B9" s="361">
        <f>Меню!D526</f>
        <v>150</v>
      </c>
      <c r="C9" s="342"/>
      <c r="D9" s="342"/>
      <c r="E9" s="342"/>
      <c r="F9" s="342"/>
      <c r="G9" s="342"/>
      <c r="H9" s="342"/>
      <c r="I9" s="342"/>
      <c r="J9" s="342">
        <f>Меню!B529</f>
        <v>1.5</v>
      </c>
      <c r="K9" s="342">
        <f>Меню!B530</f>
        <v>6</v>
      </c>
      <c r="L9" s="342">
        <f>Меню!B527</f>
        <v>55</v>
      </c>
      <c r="M9" s="342"/>
      <c r="N9" s="342"/>
      <c r="O9" s="342"/>
      <c r="P9" s="342"/>
      <c r="Q9" s="342"/>
      <c r="R9" s="342"/>
      <c r="S9" s="342"/>
      <c r="T9" s="340"/>
      <c r="U9" s="340"/>
    </row>
    <row r="10" spans="1:21" ht="30.75" customHeight="1" x14ac:dyDescent="0.25">
      <c r="A10" s="264" t="str">
        <f>Меню!A531</f>
        <v>Соус сметанно-томатный</v>
      </c>
      <c r="B10" s="361">
        <f>Меню!D531</f>
        <v>30</v>
      </c>
      <c r="C10" s="266"/>
      <c r="D10" s="266"/>
      <c r="E10" s="284"/>
      <c r="F10" s="284"/>
      <c r="G10" s="284"/>
      <c r="H10" s="284"/>
      <c r="I10" s="284"/>
      <c r="J10" s="284">
        <f>Меню!B535</f>
        <v>0.2</v>
      </c>
      <c r="K10" s="284"/>
      <c r="L10" s="284"/>
      <c r="M10" s="284"/>
      <c r="N10" s="284">
        <f>Меню!B532</f>
        <v>6</v>
      </c>
      <c r="O10" s="284">
        <f>Меню!B533</f>
        <v>2.5</v>
      </c>
      <c r="P10" s="284">
        <f>Меню!B534</f>
        <v>1.5</v>
      </c>
      <c r="Q10" s="284"/>
      <c r="R10" s="284"/>
      <c r="S10" s="284"/>
      <c r="T10" s="284"/>
      <c r="U10" s="284"/>
    </row>
    <row r="11" spans="1:21" ht="30.75" customHeight="1" x14ac:dyDescent="0.25">
      <c r="A11" s="297" t="str">
        <f>Меню!A537</f>
        <v>Компот из свежих ягод</v>
      </c>
      <c r="B11" s="361">
        <f>Меню!D537</f>
        <v>200</v>
      </c>
      <c r="C11" s="343"/>
      <c r="D11" s="343"/>
      <c r="E11" s="285"/>
      <c r="F11" s="285"/>
      <c r="G11" s="285"/>
      <c r="H11" s="285"/>
      <c r="I11" s="285"/>
      <c r="J11" s="285"/>
      <c r="K11" s="285"/>
      <c r="L11" s="284"/>
      <c r="M11" s="284"/>
      <c r="N11" s="284"/>
      <c r="O11" s="285"/>
      <c r="P11" s="285"/>
      <c r="Q11" s="284">
        <f>Меню!B538</f>
        <v>30</v>
      </c>
      <c r="R11" s="284">
        <f>Меню!B539</f>
        <v>9</v>
      </c>
      <c r="S11" s="285"/>
      <c r="T11" s="344"/>
      <c r="U11" s="344"/>
    </row>
    <row r="12" spans="1:21" s="104" customFormat="1" ht="30.75" customHeight="1" x14ac:dyDescent="0.25">
      <c r="A12" s="297" t="str">
        <f>Меню!A541</f>
        <v>Хлеб "Свежий" пшеничный витамин.</v>
      </c>
      <c r="B12" s="361">
        <f>Меню!D541</f>
        <v>18</v>
      </c>
      <c r="C12" s="343"/>
      <c r="D12" s="343"/>
      <c r="E12" s="285"/>
      <c r="F12" s="285"/>
      <c r="G12" s="284">
        <f>Меню!D541</f>
        <v>18</v>
      </c>
      <c r="H12" s="285"/>
      <c r="I12" s="285"/>
      <c r="J12" s="285"/>
      <c r="K12" s="285"/>
      <c r="L12" s="284"/>
      <c r="M12" s="284"/>
      <c r="N12" s="284"/>
      <c r="O12" s="285"/>
      <c r="P12" s="285"/>
      <c r="Q12" s="285"/>
      <c r="R12" s="285"/>
      <c r="S12" s="344"/>
      <c r="T12" s="344"/>
      <c r="U12" s="344"/>
    </row>
    <row r="13" spans="1:21" ht="30.75" customHeight="1" x14ac:dyDescent="0.25">
      <c r="A13" s="366" t="str">
        <f>Меню!A542</f>
        <v>Хлеб "Дарницкий" (нарезной)</v>
      </c>
      <c r="B13" s="361">
        <f>Меню!D542</f>
        <v>26</v>
      </c>
      <c r="C13" s="343"/>
      <c r="D13" s="343"/>
      <c r="E13" s="285"/>
      <c r="F13" s="285"/>
      <c r="G13" s="285"/>
      <c r="H13" s="285"/>
      <c r="I13" s="285"/>
      <c r="J13" s="285"/>
      <c r="K13" s="285"/>
      <c r="L13" s="284"/>
      <c r="M13" s="284"/>
      <c r="N13" s="284"/>
      <c r="O13" s="285"/>
      <c r="P13" s="285"/>
      <c r="Q13" s="285"/>
      <c r="R13" s="285"/>
      <c r="S13" s="285"/>
      <c r="T13" s="344">
        <f>Меню!D542</f>
        <v>26</v>
      </c>
      <c r="U13" s="344"/>
    </row>
    <row r="14" spans="1:21" x14ac:dyDescent="0.25">
      <c r="A14" s="214" t="s">
        <v>136</v>
      </c>
      <c r="B14" s="345"/>
      <c r="C14" s="323">
        <f>SUM(C7:C13)</f>
        <v>0</v>
      </c>
      <c r="D14" s="323">
        <f>SUM(D7:D13)</f>
        <v>114</v>
      </c>
      <c r="E14" s="323">
        <f>SUM(E7:E13)</f>
        <v>1</v>
      </c>
      <c r="F14" s="323">
        <f t="shared" ref="F14:U14" si="0">SUM(F7:F13)</f>
        <v>0</v>
      </c>
      <c r="G14" s="323">
        <f t="shared" si="0"/>
        <v>18</v>
      </c>
      <c r="H14" s="323">
        <f t="shared" si="0"/>
        <v>0</v>
      </c>
      <c r="I14" s="323">
        <f t="shared" si="0"/>
        <v>0</v>
      </c>
      <c r="J14" s="323">
        <f t="shared" si="0"/>
        <v>1.7</v>
      </c>
      <c r="K14" s="323">
        <f t="shared" si="0"/>
        <v>8</v>
      </c>
      <c r="L14" s="323">
        <f t="shared" si="0"/>
        <v>55</v>
      </c>
      <c r="M14" s="323">
        <f t="shared" si="0"/>
        <v>0</v>
      </c>
      <c r="N14" s="323">
        <f t="shared" si="0"/>
        <v>6</v>
      </c>
      <c r="O14" s="323">
        <f t="shared" si="0"/>
        <v>2.5</v>
      </c>
      <c r="P14" s="323">
        <f t="shared" si="0"/>
        <v>1.5</v>
      </c>
      <c r="Q14" s="323">
        <f t="shared" si="0"/>
        <v>30</v>
      </c>
      <c r="R14" s="323">
        <f t="shared" si="0"/>
        <v>9</v>
      </c>
      <c r="S14" s="323">
        <f t="shared" si="0"/>
        <v>0</v>
      </c>
      <c r="T14" s="323">
        <f t="shared" si="0"/>
        <v>26</v>
      </c>
      <c r="U14" s="323">
        <f t="shared" si="0"/>
        <v>0</v>
      </c>
    </row>
    <row r="15" spans="1:21" x14ac:dyDescent="0.25">
      <c r="A15" s="214" t="s">
        <v>12</v>
      </c>
      <c r="B15" s="14">
        <v>0</v>
      </c>
      <c r="C15" s="21">
        <f>B15</f>
        <v>0</v>
      </c>
      <c r="D15" s="21">
        <f>C15</f>
        <v>0</v>
      </c>
      <c r="E15" s="21">
        <f>C15</f>
        <v>0</v>
      </c>
      <c r="F15" s="21">
        <f t="shared" ref="F15:U15" si="1">E15</f>
        <v>0</v>
      </c>
      <c r="G15" s="21">
        <f t="shared" si="1"/>
        <v>0</v>
      </c>
      <c r="H15" s="21">
        <f t="shared" si="1"/>
        <v>0</v>
      </c>
      <c r="I15" s="21">
        <f t="shared" si="1"/>
        <v>0</v>
      </c>
      <c r="J15" s="21">
        <f t="shared" si="1"/>
        <v>0</v>
      </c>
      <c r="K15" s="21">
        <f>G15</f>
        <v>0</v>
      </c>
      <c r="L15" s="21">
        <f t="shared" si="1"/>
        <v>0</v>
      </c>
      <c r="M15" s="21">
        <f t="shared" si="1"/>
        <v>0</v>
      </c>
      <c r="N15" s="21">
        <f>L15</f>
        <v>0</v>
      </c>
      <c r="O15" s="21">
        <f t="shared" si="1"/>
        <v>0</v>
      </c>
      <c r="P15" s="21">
        <f t="shared" si="1"/>
        <v>0</v>
      </c>
      <c r="Q15" s="21">
        <f t="shared" si="1"/>
        <v>0</v>
      </c>
      <c r="R15" s="21">
        <f t="shared" si="1"/>
        <v>0</v>
      </c>
      <c r="S15" s="21">
        <f>O15</f>
        <v>0</v>
      </c>
      <c r="T15" s="21">
        <f t="shared" si="1"/>
        <v>0</v>
      </c>
      <c r="U15" s="21">
        <f t="shared" si="1"/>
        <v>0</v>
      </c>
    </row>
    <row r="16" spans="1:21" x14ac:dyDescent="0.25">
      <c r="A16" s="214" t="s">
        <v>137</v>
      </c>
      <c r="B16" s="345"/>
      <c r="C16" s="219">
        <f>C15*C14/1000</f>
        <v>0</v>
      </c>
      <c r="D16" s="219">
        <f>D15*D14/1000</f>
        <v>0</v>
      </c>
      <c r="E16" s="219">
        <f>E15*E14/1000</f>
        <v>0</v>
      </c>
      <c r="F16" s="219">
        <f>F15*F14/1000</f>
        <v>0</v>
      </c>
      <c r="G16" s="219">
        <f>G15*G14/1000</f>
        <v>0</v>
      </c>
      <c r="H16" s="219">
        <f>H15*H14/40</f>
        <v>0</v>
      </c>
      <c r="I16" s="219">
        <f t="shared" ref="I16:S16" si="2">I15*I14/1000</f>
        <v>0</v>
      </c>
      <c r="J16" s="219">
        <f t="shared" si="2"/>
        <v>0</v>
      </c>
      <c r="K16" s="219">
        <f t="shared" si="2"/>
        <v>0</v>
      </c>
      <c r="L16" s="219">
        <f t="shared" si="2"/>
        <v>0</v>
      </c>
      <c r="M16" s="219">
        <f t="shared" si="2"/>
        <v>0</v>
      </c>
      <c r="N16" s="219">
        <f t="shared" si="2"/>
        <v>0</v>
      </c>
      <c r="O16" s="219">
        <f t="shared" si="2"/>
        <v>0</v>
      </c>
      <c r="P16" s="219">
        <f t="shared" si="2"/>
        <v>0</v>
      </c>
      <c r="Q16" s="219">
        <f t="shared" si="2"/>
        <v>0</v>
      </c>
      <c r="R16" s="219">
        <f t="shared" si="2"/>
        <v>0</v>
      </c>
      <c r="S16" s="219">
        <f t="shared" si="2"/>
        <v>0</v>
      </c>
      <c r="T16" s="219">
        <f>T15*T14/125</f>
        <v>0</v>
      </c>
      <c r="U16" s="219">
        <f>U15*U14/1000</f>
        <v>0</v>
      </c>
    </row>
  </sheetData>
  <mergeCells count="2">
    <mergeCell ref="N2:S2"/>
    <mergeCell ref="N4:S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"/>
  </sheetPr>
  <dimension ref="A1:K616"/>
  <sheetViews>
    <sheetView tabSelected="1" zoomScale="130" zoomScaleNormal="130" workbookViewId="0">
      <selection activeCell="A15" sqref="A15"/>
    </sheetView>
  </sheetViews>
  <sheetFormatPr defaultRowHeight="15" x14ac:dyDescent="0.25"/>
  <cols>
    <col min="1" max="1" width="42.42578125" style="55" customWidth="1"/>
    <col min="2" max="2" width="7.28515625" style="56" customWidth="1"/>
    <col min="3" max="3" width="7.28515625" style="57" customWidth="1"/>
    <col min="4" max="4" width="8.42578125" style="58" customWidth="1"/>
    <col min="5" max="5" width="10.85546875" style="18" customWidth="1"/>
    <col min="6" max="8" width="9.140625" style="18" customWidth="1"/>
  </cols>
  <sheetData>
    <row r="1" spans="1:8" s="18" customFormat="1" ht="10.5" customHeight="1" x14ac:dyDescent="0.25">
      <c r="A1" s="59"/>
      <c r="B1" s="60"/>
      <c r="C1" s="61"/>
      <c r="D1" s="62"/>
      <c r="E1" s="386"/>
      <c r="F1" s="386"/>
      <c r="G1" s="386"/>
      <c r="H1" s="386"/>
    </row>
    <row r="2" spans="1:8" s="63" customFormat="1" ht="10.5" customHeight="1" x14ac:dyDescent="0.3">
      <c r="A2" s="64"/>
      <c r="B2" s="572" t="s">
        <v>78</v>
      </c>
      <c r="C2" s="572"/>
      <c r="D2" s="572"/>
    </row>
    <row r="3" spans="1:8" s="66" customFormat="1" ht="10.5" customHeight="1" x14ac:dyDescent="0.25">
      <c r="A3" s="65"/>
      <c r="B3" s="573" t="s">
        <v>79</v>
      </c>
      <c r="C3" s="573"/>
      <c r="D3" s="573"/>
      <c r="E3" s="67"/>
    </row>
    <row r="4" spans="1:8" s="66" customFormat="1" ht="10.5" customHeight="1" x14ac:dyDescent="0.25">
      <c r="A4" s="65"/>
      <c r="B4" s="573" t="s">
        <v>80</v>
      </c>
      <c r="C4" s="573"/>
      <c r="D4" s="573"/>
      <c r="E4" s="67"/>
    </row>
    <row r="5" spans="1:8" s="66" customFormat="1" ht="10.5" customHeight="1" x14ac:dyDescent="0.25">
      <c r="A5" s="68"/>
      <c r="B5" s="69"/>
      <c r="C5" s="572" t="s">
        <v>81</v>
      </c>
      <c r="D5" s="572"/>
      <c r="E5" s="67"/>
    </row>
    <row r="6" spans="1:8" s="66" customFormat="1" ht="10.5" customHeight="1" x14ac:dyDescent="0.25">
      <c r="A6" s="68"/>
      <c r="B6" s="69"/>
      <c r="C6" s="574" t="s">
        <v>335</v>
      </c>
      <c r="D6" s="574"/>
      <c r="E6" s="70"/>
    </row>
    <row r="7" spans="1:8" s="17" customFormat="1" ht="10.5" customHeight="1" x14ac:dyDescent="0.25">
      <c r="A7" s="575" t="s">
        <v>234</v>
      </c>
      <c r="B7" s="575"/>
      <c r="C7" s="575"/>
      <c r="D7" s="575"/>
      <c r="E7" s="71"/>
    </row>
    <row r="8" spans="1:8" s="17" customFormat="1" ht="10.5" customHeight="1" x14ac:dyDescent="0.25">
      <c r="A8" s="575" t="s">
        <v>221</v>
      </c>
      <c r="B8" s="575"/>
      <c r="C8" s="575"/>
      <c r="D8" s="575"/>
      <c r="E8" s="71"/>
    </row>
    <row r="9" spans="1:8" s="17" customFormat="1" ht="10.5" customHeight="1" x14ac:dyDescent="0.25">
      <c r="A9" s="575" t="s">
        <v>336</v>
      </c>
      <c r="B9" s="575"/>
      <c r="C9" s="575"/>
      <c r="D9" s="575"/>
      <c r="E9" s="71"/>
    </row>
    <row r="10" spans="1:8" s="17" customFormat="1" ht="10.5" customHeight="1" x14ac:dyDescent="0.25">
      <c r="A10" s="575" t="s">
        <v>344</v>
      </c>
      <c r="B10" s="575"/>
      <c r="C10" s="575"/>
      <c r="D10" s="575"/>
      <c r="E10" s="72"/>
      <c r="F10" s="72"/>
    </row>
    <row r="11" spans="1:8" s="17" customFormat="1" ht="10.5" customHeight="1" x14ac:dyDescent="0.25">
      <c r="A11" s="575" t="s">
        <v>184</v>
      </c>
      <c r="B11" s="575"/>
      <c r="C11" s="575"/>
      <c r="D11" s="575"/>
      <c r="E11" s="72"/>
      <c r="F11" s="72"/>
    </row>
    <row r="12" spans="1:8" s="73" customFormat="1" ht="21.95" customHeight="1" x14ac:dyDescent="0.3">
      <c r="A12" s="74" t="s">
        <v>67</v>
      </c>
      <c r="B12" s="75"/>
      <c r="C12" s="75"/>
      <c r="D12" s="75"/>
    </row>
    <row r="13" spans="1:8" s="76" customFormat="1" ht="12.95" customHeight="1" x14ac:dyDescent="0.25">
      <c r="A13" s="580" t="s">
        <v>82</v>
      </c>
      <c r="B13" s="580" t="s">
        <v>83</v>
      </c>
      <c r="C13" s="580" t="s">
        <v>84</v>
      </c>
      <c r="D13" s="582" t="s">
        <v>85</v>
      </c>
      <c r="E13" s="18"/>
      <c r="F13" s="18"/>
      <c r="G13" s="18"/>
      <c r="H13" s="18"/>
    </row>
    <row r="14" spans="1:8" s="77" customFormat="1" ht="12.95" customHeight="1" x14ac:dyDescent="0.2">
      <c r="A14" s="581"/>
      <c r="B14" s="581"/>
      <c r="C14" s="581"/>
      <c r="D14" s="583"/>
    </row>
    <row r="15" spans="1:8" s="77" customFormat="1" ht="12.95" customHeight="1" x14ac:dyDescent="0.2">
      <c r="A15" s="133" t="s">
        <v>228</v>
      </c>
      <c r="B15" s="418"/>
      <c r="C15" s="419"/>
      <c r="D15" s="78" t="s">
        <v>323</v>
      </c>
    </row>
    <row r="16" spans="1:8" s="77" customFormat="1" ht="12.95" customHeight="1" x14ac:dyDescent="0.2">
      <c r="A16" s="81" t="s">
        <v>87</v>
      </c>
      <c r="B16" s="82">
        <f t="shared" ref="B16:B37" si="0">C16</f>
        <v>5</v>
      </c>
      <c r="C16" s="82">
        <v>5</v>
      </c>
      <c r="D16" s="83"/>
    </row>
    <row r="17" spans="1:10" s="77" customFormat="1" ht="12.95" customHeight="1" x14ac:dyDescent="0.2">
      <c r="A17" s="452" t="s">
        <v>343</v>
      </c>
      <c r="B17" s="82">
        <f t="shared" si="0"/>
        <v>20</v>
      </c>
      <c r="C17" s="85">
        <v>20</v>
      </c>
      <c r="D17" s="83"/>
      <c r="E17" s="567"/>
      <c r="F17" s="567"/>
      <c r="G17" s="567"/>
      <c r="H17" s="567"/>
      <c r="I17" s="567"/>
      <c r="J17" s="567"/>
    </row>
    <row r="18" spans="1:10" s="77" customFormat="1" ht="12.95" customHeight="1" x14ac:dyDescent="0.2">
      <c r="A18" s="416"/>
      <c r="B18" s="416"/>
      <c r="C18" s="416"/>
      <c r="D18" s="421"/>
    </row>
    <row r="19" spans="1:10" s="77" customFormat="1" ht="12.95" customHeight="1" x14ac:dyDescent="0.2">
      <c r="A19" s="86" t="s">
        <v>88</v>
      </c>
      <c r="B19" s="79"/>
      <c r="C19" s="79"/>
      <c r="D19" s="78" t="s">
        <v>116</v>
      </c>
    </row>
    <row r="20" spans="1:10" s="77" customFormat="1" ht="12.95" customHeight="1" x14ac:dyDescent="0.2">
      <c r="A20" s="87" t="s">
        <v>272</v>
      </c>
      <c r="B20" s="82">
        <f>C20</f>
        <v>25</v>
      </c>
      <c r="C20" s="88">
        <v>25</v>
      </c>
      <c r="D20" s="89"/>
    </row>
    <row r="21" spans="1:10" s="77" customFormat="1" ht="12.95" customHeight="1" x14ac:dyDescent="0.2">
      <c r="A21" s="90" t="s">
        <v>89</v>
      </c>
      <c r="B21" s="82">
        <f t="shared" ref="B21:B24" si="1">C21</f>
        <v>120</v>
      </c>
      <c r="C21" s="82">
        <v>120</v>
      </c>
      <c r="D21" s="89"/>
    </row>
    <row r="22" spans="1:10" s="77" customFormat="1" ht="12.95" customHeight="1" x14ac:dyDescent="0.2">
      <c r="A22" s="90" t="s">
        <v>90</v>
      </c>
      <c r="B22" s="82">
        <f t="shared" si="1"/>
        <v>90</v>
      </c>
      <c r="C22" s="82">
        <v>90</v>
      </c>
      <c r="D22" s="89"/>
    </row>
    <row r="23" spans="1:10" s="77" customFormat="1" ht="12.95" customHeight="1" x14ac:dyDescent="0.2">
      <c r="A23" s="91" t="s">
        <v>91</v>
      </c>
      <c r="B23" s="82">
        <f t="shared" si="1"/>
        <v>1</v>
      </c>
      <c r="C23" s="82">
        <v>1</v>
      </c>
      <c r="D23" s="89"/>
    </row>
    <row r="24" spans="1:10" s="77" customFormat="1" ht="12.95" customHeight="1" x14ac:dyDescent="0.2">
      <c r="A24" s="93" t="s">
        <v>92</v>
      </c>
      <c r="B24" s="82">
        <f t="shared" si="1"/>
        <v>5</v>
      </c>
      <c r="C24" s="82">
        <v>5</v>
      </c>
      <c r="D24" s="89"/>
    </row>
    <row r="25" spans="1:10" s="77" customFormat="1" ht="12.95" customHeight="1" x14ac:dyDescent="0.2">
      <c r="A25" s="81" t="s">
        <v>87</v>
      </c>
      <c r="B25" s="94">
        <f>C25</f>
        <v>3</v>
      </c>
      <c r="C25" s="94">
        <v>3</v>
      </c>
      <c r="D25" s="89"/>
    </row>
    <row r="26" spans="1:10" s="104" customFormat="1" x14ac:dyDescent="0.25">
      <c r="A26" s="86" t="s">
        <v>322</v>
      </c>
      <c r="B26" s="79"/>
      <c r="C26" s="79"/>
      <c r="D26" s="78" t="s">
        <v>339</v>
      </c>
    </row>
    <row r="27" spans="1:10" s="104" customFormat="1" x14ac:dyDescent="0.25">
      <c r="A27" s="147" t="s">
        <v>319</v>
      </c>
      <c r="B27" s="82">
        <f>C27*1.02</f>
        <v>95.88</v>
      </c>
      <c r="C27" s="88">
        <v>94</v>
      </c>
      <c r="D27" s="89"/>
    </row>
    <row r="28" spans="1:10" s="104" customFormat="1" x14ac:dyDescent="0.25">
      <c r="A28" s="90" t="s">
        <v>320</v>
      </c>
      <c r="B28" s="82">
        <f>C28</f>
        <v>11</v>
      </c>
      <c r="C28" s="82">
        <v>11</v>
      </c>
      <c r="D28" s="146"/>
    </row>
    <row r="29" spans="1:10" s="104" customFormat="1" x14ac:dyDescent="0.25">
      <c r="A29" s="90" t="s">
        <v>97</v>
      </c>
      <c r="B29" s="82">
        <f>C29</f>
        <v>2</v>
      </c>
      <c r="C29" s="82">
        <v>2</v>
      </c>
      <c r="D29" s="146"/>
    </row>
    <row r="30" spans="1:10" s="104" customFormat="1" ht="11.25" customHeight="1" x14ac:dyDescent="0.25">
      <c r="A30" s="90" t="s">
        <v>95</v>
      </c>
      <c r="B30" s="82">
        <f t="shared" ref="B30:B32" si="2">C30</f>
        <v>3</v>
      </c>
      <c r="C30" s="82">
        <v>3</v>
      </c>
      <c r="D30" s="146"/>
    </row>
    <row r="31" spans="1:10" s="104" customFormat="1" ht="11.25" customHeight="1" x14ac:dyDescent="0.25">
      <c r="A31" s="90" t="s">
        <v>303</v>
      </c>
      <c r="B31" s="82">
        <f t="shared" si="2"/>
        <v>2</v>
      </c>
      <c r="C31" s="82">
        <v>2</v>
      </c>
      <c r="D31" s="146"/>
    </row>
    <row r="32" spans="1:10" s="77" customFormat="1" ht="12.95" customHeight="1" x14ac:dyDescent="0.2">
      <c r="A32" s="93" t="s">
        <v>92</v>
      </c>
      <c r="B32" s="82">
        <f t="shared" si="2"/>
        <v>15</v>
      </c>
      <c r="C32" s="82">
        <v>15</v>
      </c>
      <c r="D32" s="89"/>
    </row>
    <row r="33" spans="1:5" s="104" customFormat="1" x14ac:dyDescent="0.25">
      <c r="A33" s="148" t="s">
        <v>316</v>
      </c>
      <c r="B33" s="82"/>
      <c r="C33" s="183">
        <f>SUM(C27:C32)</f>
        <v>127</v>
      </c>
      <c r="D33" s="89"/>
    </row>
    <row r="34" spans="1:5" s="104" customFormat="1" x14ac:dyDescent="0.25">
      <c r="A34" s="98" t="s">
        <v>40</v>
      </c>
      <c r="B34" s="82">
        <f t="shared" ref="B34:B35" si="3">C34</f>
        <v>1</v>
      </c>
      <c r="C34" s="82">
        <v>1</v>
      </c>
      <c r="D34" s="89"/>
    </row>
    <row r="35" spans="1:5" s="104" customFormat="1" x14ac:dyDescent="0.25">
      <c r="A35" s="98" t="s">
        <v>334</v>
      </c>
      <c r="B35" s="82">
        <f t="shared" si="3"/>
        <v>2</v>
      </c>
      <c r="C35" s="82">
        <v>2</v>
      </c>
      <c r="D35" s="89"/>
      <c r="E35" s="77"/>
    </row>
    <row r="36" spans="1:5" s="77" customFormat="1" ht="12.95" customHeight="1" x14ac:dyDescent="0.2">
      <c r="A36" s="165" t="s">
        <v>220</v>
      </c>
      <c r="B36" s="95"/>
      <c r="C36" s="96"/>
      <c r="D36" s="79">
        <v>200</v>
      </c>
    </row>
    <row r="37" spans="1:5" s="77" customFormat="1" ht="12.95" customHeight="1" x14ac:dyDescent="0.2">
      <c r="A37" s="98" t="s">
        <v>25</v>
      </c>
      <c r="B37" s="82">
        <f t="shared" si="0"/>
        <v>1.5</v>
      </c>
      <c r="C37" s="82">
        <v>1.5</v>
      </c>
      <c r="D37" s="89"/>
    </row>
    <row r="38" spans="1:5" s="77" customFormat="1" ht="12.95" customHeight="1" x14ac:dyDescent="0.2">
      <c r="A38" s="90" t="s">
        <v>57</v>
      </c>
      <c r="B38" s="82">
        <f>C38*1.14</f>
        <v>2.2799999999999998</v>
      </c>
      <c r="C38" s="88">
        <v>2</v>
      </c>
      <c r="D38" s="89"/>
    </row>
    <row r="39" spans="1:5" s="77" customFormat="1" ht="12.95" customHeight="1" x14ac:dyDescent="0.2">
      <c r="A39" s="90" t="s">
        <v>111</v>
      </c>
      <c r="B39" s="82">
        <f>C39*1.14</f>
        <v>2.2799999999999998</v>
      </c>
      <c r="C39" s="88">
        <v>2</v>
      </c>
      <c r="D39" s="89"/>
    </row>
    <row r="40" spans="1:5" s="77" customFormat="1" ht="12.95" customHeight="1" x14ac:dyDescent="0.2">
      <c r="A40" s="93" t="s">
        <v>92</v>
      </c>
      <c r="B40" s="82">
        <f t="shared" ref="B40:B41" si="4">C40</f>
        <v>8</v>
      </c>
      <c r="C40" s="82">
        <v>8</v>
      </c>
      <c r="D40" s="89"/>
    </row>
    <row r="41" spans="1:5" s="77" customFormat="1" ht="12.95" customHeight="1" x14ac:dyDescent="0.2">
      <c r="A41" s="90" t="s">
        <v>89</v>
      </c>
      <c r="B41" s="99">
        <f t="shared" si="4"/>
        <v>220</v>
      </c>
      <c r="C41" s="88">
        <v>220</v>
      </c>
      <c r="D41" s="89"/>
    </row>
    <row r="42" spans="1:5" s="77" customFormat="1" ht="12.95" customHeight="1" x14ac:dyDescent="0.2">
      <c r="A42" s="100" t="s">
        <v>342</v>
      </c>
      <c r="B42" s="79"/>
      <c r="C42" s="101"/>
      <c r="D42" s="78" t="s">
        <v>246</v>
      </c>
    </row>
    <row r="43" spans="1:5" s="18" customFormat="1" ht="11.25" customHeight="1" x14ac:dyDescent="0.25">
      <c r="A43" s="102"/>
      <c r="B43" s="79"/>
      <c r="C43" s="101"/>
      <c r="D43" s="103"/>
      <c r="E43" s="104"/>
    </row>
    <row r="44" spans="1:5" s="77" customFormat="1" ht="16.5" customHeight="1" x14ac:dyDescent="0.2">
      <c r="A44" s="105" t="s">
        <v>94</v>
      </c>
      <c r="B44" s="106"/>
      <c r="C44" s="107"/>
      <c r="D44" s="108"/>
      <c r="E44" s="109"/>
    </row>
    <row r="45" spans="1:5" s="77" customFormat="1" ht="20.25" customHeight="1" x14ac:dyDescent="0.3">
      <c r="A45" s="110" t="s">
        <v>69</v>
      </c>
      <c r="B45" s="111"/>
      <c r="C45" s="111"/>
      <c r="D45" s="111"/>
    </row>
    <row r="46" spans="1:5" s="77" customFormat="1" ht="11.25" customHeight="1" x14ac:dyDescent="0.2">
      <c r="A46" s="415" t="s">
        <v>82</v>
      </c>
      <c r="B46" s="415" t="s">
        <v>83</v>
      </c>
      <c r="C46" s="415" t="s">
        <v>84</v>
      </c>
      <c r="D46" s="420" t="s">
        <v>85</v>
      </c>
    </row>
    <row r="47" spans="1:5" s="77" customFormat="1" ht="11.25" customHeight="1" x14ac:dyDescent="0.2">
      <c r="A47" s="416"/>
      <c r="B47" s="416"/>
      <c r="C47" s="416"/>
      <c r="D47" s="421"/>
    </row>
    <row r="48" spans="1:5" s="77" customFormat="1" ht="14.25" customHeight="1" x14ac:dyDescent="0.2">
      <c r="A48" s="112" t="s">
        <v>222</v>
      </c>
      <c r="B48" s="79"/>
      <c r="C48" s="113"/>
      <c r="D48" s="103">
        <v>60</v>
      </c>
    </row>
    <row r="49" spans="1:6" s="77" customFormat="1" ht="11.25" customHeight="1" x14ac:dyDescent="0.2">
      <c r="A49" s="114" t="s">
        <v>61</v>
      </c>
      <c r="B49" s="82">
        <f>C49*1.25</f>
        <v>70.850000000000009</v>
      </c>
      <c r="C49" s="138">
        <f>C50*1.09</f>
        <v>56.680000000000007</v>
      </c>
      <c r="D49" s="118"/>
      <c r="F49" s="115"/>
    </row>
    <row r="50" spans="1:6" s="77" customFormat="1" ht="11.25" customHeight="1" x14ac:dyDescent="0.2">
      <c r="A50" s="119" t="s">
        <v>182</v>
      </c>
      <c r="B50" s="82"/>
      <c r="C50" s="83">
        <v>52</v>
      </c>
      <c r="D50" s="118"/>
      <c r="F50" s="115"/>
    </row>
    <row r="51" spans="1:6" s="77" customFormat="1" ht="11.25" customHeight="1" x14ac:dyDescent="0.2">
      <c r="A51" s="116" t="s">
        <v>48</v>
      </c>
      <c r="B51" s="82">
        <f>C51*1.01</f>
        <v>6.0600000000000005</v>
      </c>
      <c r="C51" s="82">
        <v>6</v>
      </c>
      <c r="D51" s="117"/>
      <c r="F51" s="115"/>
    </row>
    <row r="52" spans="1:6" s="77" customFormat="1" ht="11.25" customHeight="1" x14ac:dyDescent="0.2">
      <c r="A52" s="91" t="s">
        <v>40</v>
      </c>
      <c r="B52" s="82">
        <f>C52</f>
        <v>2</v>
      </c>
      <c r="C52" s="82">
        <v>2</v>
      </c>
      <c r="D52" s="82"/>
      <c r="F52" s="115"/>
    </row>
    <row r="53" spans="1:6" s="77" customFormat="1" ht="11.25" customHeight="1" x14ac:dyDescent="0.2">
      <c r="A53" s="98" t="s">
        <v>204</v>
      </c>
      <c r="B53" s="82">
        <f>C53*1.35</f>
        <v>0.67500000000000004</v>
      </c>
      <c r="C53" s="82">
        <v>0.5</v>
      </c>
      <c r="D53" s="82"/>
      <c r="F53" s="115"/>
    </row>
    <row r="54" spans="1:6" ht="24.75" customHeight="1" x14ac:dyDescent="0.25">
      <c r="A54" s="576" t="s">
        <v>274</v>
      </c>
      <c r="B54" s="577"/>
      <c r="C54" s="578"/>
      <c r="D54" s="79" t="s">
        <v>236</v>
      </c>
    </row>
    <row r="55" spans="1:6" s="59" customFormat="1" ht="11.25" customHeight="1" x14ac:dyDescent="0.2">
      <c r="A55" s="90" t="s">
        <v>237</v>
      </c>
      <c r="B55" s="82">
        <f>C55</f>
        <v>1</v>
      </c>
      <c r="C55" s="82">
        <v>1</v>
      </c>
      <c r="D55" s="118"/>
    </row>
    <row r="56" spans="1:6" s="104" customFormat="1" ht="11.25" customHeight="1" x14ac:dyDescent="0.25">
      <c r="A56" s="98" t="s">
        <v>40</v>
      </c>
      <c r="B56" s="82">
        <f t="shared" ref="B56" si="5">C56</f>
        <v>2</v>
      </c>
      <c r="C56" s="82">
        <v>2</v>
      </c>
      <c r="D56" s="118"/>
    </row>
    <row r="57" spans="1:6" s="18" customFormat="1" ht="11.25" customHeight="1" x14ac:dyDescent="0.25">
      <c r="A57" s="119" t="s">
        <v>96</v>
      </c>
      <c r="B57" s="82"/>
      <c r="C57" s="83">
        <v>102</v>
      </c>
      <c r="D57" s="89"/>
    </row>
    <row r="58" spans="1:6" s="18" customFormat="1" ht="11.25" customHeight="1" x14ac:dyDescent="0.25">
      <c r="A58" s="119" t="s">
        <v>219</v>
      </c>
      <c r="B58" s="82"/>
      <c r="C58" s="83">
        <v>30</v>
      </c>
      <c r="D58" s="89"/>
    </row>
    <row r="59" spans="1:6" ht="11.25" customHeight="1" x14ac:dyDescent="0.25">
      <c r="A59" s="90" t="s">
        <v>42</v>
      </c>
      <c r="B59" s="94">
        <f t="shared" ref="B59:B80" si="6">C59</f>
        <v>5</v>
      </c>
      <c r="C59" s="82">
        <v>5</v>
      </c>
      <c r="D59" s="89"/>
    </row>
    <row r="60" spans="1:6" s="18" customFormat="1" ht="11.25" customHeight="1" x14ac:dyDescent="0.25">
      <c r="A60" s="90" t="s">
        <v>97</v>
      </c>
      <c r="B60" s="94">
        <f t="shared" si="6"/>
        <v>7</v>
      </c>
      <c r="C60" s="82">
        <v>7</v>
      </c>
      <c r="D60" s="89"/>
    </row>
    <row r="61" spans="1:6" s="18" customFormat="1" ht="11.25" customHeight="1" x14ac:dyDescent="0.25">
      <c r="A61" s="90" t="s">
        <v>98</v>
      </c>
      <c r="B61" s="94">
        <f t="shared" si="6"/>
        <v>1.5</v>
      </c>
      <c r="C61" s="82">
        <v>1.5</v>
      </c>
      <c r="D61" s="89"/>
    </row>
    <row r="62" spans="1:6" ht="11.25" customHeight="1" x14ac:dyDescent="0.25">
      <c r="A62" s="90" t="s">
        <v>89</v>
      </c>
      <c r="B62" s="94">
        <f t="shared" si="6"/>
        <v>25.5</v>
      </c>
      <c r="C62" s="82">
        <v>25.5</v>
      </c>
      <c r="D62" s="89"/>
    </row>
    <row r="63" spans="1:6" s="18" customFormat="1" ht="11.25" customHeight="1" x14ac:dyDescent="0.25">
      <c r="A63" s="91" t="s">
        <v>91</v>
      </c>
      <c r="B63" s="94">
        <f t="shared" si="6"/>
        <v>0.3</v>
      </c>
      <c r="C63" s="82">
        <v>0.3</v>
      </c>
      <c r="D63" s="89"/>
    </row>
    <row r="64" spans="1:6" ht="11.25" customHeight="1" x14ac:dyDescent="0.25">
      <c r="A64" s="112" t="s">
        <v>130</v>
      </c>
      <c r="B64" s="79"/>
      <c r="C64" s="80"/>
      <c r="D64" s="79">
        <v>180</v>
      </c>
    </row>
    <row r="65" spans="1:11" s="59" customFormat="1" ht="11.25" customHeight="1" x14ac:dyDescent="0.2">
      <c r="A65" s="98" t="s">
        <v>32</v>
      </c>
      <c r="B65" s="82">
        <f t="shared" ref="B65:B68" si="7">C65</f>
        <v>66</v>
      </c>
      <c r="C65" s="82">
        <v>66</v>
      </c>
      <c r="D65" s="89"/>
    </row>
    <row r="66" spans="1:11" ht="11.25" customHeight="1" x14ac:dyDescent="0.25">
      <c r="A66" s="90" t="s">
        <v>89</v>
      </c>
      <c r="B66" s="82">
        <f t="shared" si="7"/>
        <v>127.8</v>
      </c>
      <c r="C66" s="82">
        <v>127.8</v>
      </c>
      <c r="D66" s="89"/>
      <c r="E66" s="17"/>
      <c r="F66" s="17"/>
      <c r="G66" s="17"/>
      <c r="H66" s="17"/>
    </row>
    <row r="67" spans="1:11" ht="11.25" customHeight="1" x14ac:dyDescent="0.25">
      <c r="A67" s="81" t="s">
        <v>87</v>
      </c>
      <c r="B67" s="82">
        <f t="shared" si="7"/>
        <v>8</v>
      </c>
      <c r="C67" s="82">
        <v>8</v>
      </c>
      <c r="D67" s="89"/>
    </row>
    <row r="68" spans="1:11" ht="11.25" customHeight="1" x14ac:dyDescent="0.25">
      <c r="A68" s="91" t="s">
        <v>91</v>
      </c>
      <c r="B68" s="82">
        <f t="shared" si="7"/>
        <v>1.5</v>
      </c>
      <c r="C68" s="82">
        <v>1.5</v>
      </c>
      <c r="D68" s="89"/>
    </row>
    <row r="69" spans="1:11" ht="11.25" customHeight="1" x14ac:dyDescent="0.25">
      <c r="A69" s="463" t="s">
        <v>297</v>
      </c>
      <c r="B69" s="120"/>
      <c r="C69" s="121"/>
      <c r="D69" s="79">
        <v>200</v>
      </c>
      <c r="E69" s="445"/>
    </row>
    <row r="70" spans="1:11" s="18" customFormat="1" ht="11.25" customHeight="1" x14ac:dyDescent="0.25">
      <c r="A70" s="98" t="s">
        <v>180</v>
      </c>
      <c r="B70" s="82">
        <f t="shared" si="6"/>
        <v>20</v>
      </c>
      <c r="C70" s="82">
        <v>20</v>
      </c>
      <c r="D70" s="123"/>
    </row>
    <row r="71" spans="1:11" s="18" customFormat="1" ht="11.25" customHeight="1" x14ac:dyDescent="0.25">
      <c r="A71" s="93" t="s">
        <v>92</v>
      </c>
      <c r="B71" s="124">
        <f t="shared" si="6"/>
        <v>11</v>
      </c>
      <c r="C71" s="124">
        <v>11</v>
      </c>
      <c r="D71" s="125"/>
    </row>
    <row r="72" spans="1:11" s="18" customFormat="1" ht="11.25" customHeight="1" x14ac:dyDescent="0.25">
      <c r="A72" s="126" t="s">
        <v>102</v>
      </c>
      <c r="B72" s="88">
        <f t="shared" si="6"/>
        <v>220</v>
      </c>
      <c r="C72" s="88">
        <v>220</v>
      </c>
      <c r="D72" s="127"/>
    </row>
    <row r="73" spans="1:11" s="104" customFormat="1" ht="11.25" customHeight="1" x14ac:dyDescent="0.25">
      <c r="A73" s="126" t="s">
        <v>185</v>
      </c>
      <c r="B73" s="88">
        <f>C73</f>
        <v>0.06</v>
      </c>
      <c r="C73" s="88">
        <v>0.06</v>
      </c>
      <c r="D73" s="127"/>
    </row>
    <row r="74" spans="1:11" ht="11.25" customHeight="1" x14ac:dyDescent="0.25">
      <c r="A74" s="100" t="s">
        <v>342</v>
      </c>
      <c r="B74" s="79"/>
      <c r="C74" s="101"/>
      <c r="D74" s="78" t="s">
        <v>230</v>
      </c>
    </row>
    <row r="75" spans="1:11" s="18" customFormat="1" ht="11.25" customHeight="1" x14ac:dyDescent="0.25">
      <c r="A75" s="100" t="s">
        <v>244</v>
      </c>
      <c r="B75" s="79"/>
      <c r="C75" s="101"/>
      <c r="D75" s="103">
        <v>30</v>
      </c>
      <c r="E75" s="128"/>
    </row>
    <row r="76" spans="1:11" ht="15.75" customHeight="1" x14ac:dyDescent="0.25">
      <c r="A76" s="129" t="s">
        <v>94</v>
      </c>
      <c r="B76" s="130"/>
      <c r="C76" s="130"/>
      <c r="D76" s="108"/>
    </row>
    <row r="77" spans="1:11" ht="18.75" customHeight="1" x14ac:dyDescent="0.3">
      <c r="A77" s="110" t="s">
        <v>70</v>
      </c>
      <c r="B77" s="111"/>
      <c r="C77" s="111"/>
      <c r="D77" s="111"/>
    </row>
    <row r="78" spans="1:11" ht="27" customHeight="1" x14ac:dyDescent="0.25">
      <c r="A78" s="131" t="s">
        <v>82</v>
      </c>
      <c r="B78" s="131" t="s">
        <v>83</v>
      </c>
      <c r="C78" s="131" t="s">
        <v>84</v>
      </c>
      <c r="D78" s="132" t="s">
        <v>85</v>
      </c>
    </row>
    <row r="79" spans="1:11" s="77" customFormat="1" ht="13.5" customHeight="1" x14ac:dyDescent="0.2">
      <c r="A79" s="133" t="s">
        <v>103</v>
      </c>
      <c r="B79" s="79"/>
      <c r="C79" s="79"/>
      <c r="D79" s="134" t="s">
        <v>330</v>
      </c>
      <c r="G79" s="115"/>
    </row>
    <row r="80" spans="1:11" s="59" customFormat="1" ht="10.5" customHeight="1" x14ac:dyDescent="0.2">
      <c r="A80" s="452" t="s">
        <v>343</v>
      </c>
      <c r="B80" s="82">
        <f t="shared" si="6"/>
        <v>20</v>
      </c>
      <c r="C80" s="85">
        <v>20</v>
      </c>
      <c r="D80" s="117"/>
      <c r="E80" s="454"/>
      <c r="F80" s="454"/>
      <c r="G80" s="454"/>
      <c r="H80" s="454"/>
      <c r="I80" s="454"/>
      <c r="J80" s="454"/>
      <c r="K80" s="454"/>
    </row>
    <row r="81" spans="1:11" s="59" customFormat="1" ht="10.5" customHeight="1" x14ac:dyDescent="0.2">
      <c r="A81" s="116" t="s">
        <v>48</v>
      </c>
      <c r="B81" s="82">
        <f>C81*1.01</f>
        <v>10.1</v>
      </c>
      <c r="C81" s="82">
        <v>10</v>
      </c>
      <c r="D81" s="117"/>
    </row>
    <row r="82" spans="1:11" ht="11.25" customHeight="1" x14ac:dyDescent="0.25">
      <c r="A82" s="470" t="s">
        <v>105</v>
      </c>
      <c r="B82" s="136"/>
      <c r="C82" s="136"/>
      <c r="D82" s="79">
        <v>250</v>
      </c>
    </row>
    <row r="83" spans="1:11" ht="11.25" customHeight="1" x14ac:dyDescent="0.25">
      <c r="A83" s="147" t="s">
        <v>159</v>
      </c>
      <c r="B83" s="138">
        <f>C83*1.45</f>
        <v>32.625</v>
      </c>
      <c r="C83" s="82">
        <f>C84*1.25</f>
        <v>22.5</v>
      </c>
      <c r="D83" s="89"/>
      <c r="E83" s="386"/>
    </row>
    <row r="84" spans="1:11" ht="11.25" customHeight="1" x14ac:dyDescent="0.25">
      <c r="A84" s="426" t="s">
        <v>302</v>
      </c>
      <c r="B84" s="80"/>
      <c r="C84" s="80">
        <v>18</v>
      </c>
      <c r="D84" s="79"/>
      <c r="E84" s="579"/>
      <c r="F84" s="579"/>
      <c r="G84" s="579"/>
      <c r="H84" s="579"/>
      <c r="I84" s="579"/>
      <c r="J84" s="579"/>
      <c r="K84" s="579"/>
    </row>
    <row r="85" spans="1:11" ht="11.25" customHeight="1" x14ac:dyDescent="0.25">
      <c r="A85" s="98" t="s">
        <v>59</v>
      </c>
      <c r="B85" s="82">
        <f>C85*1.43</f>
        <v>35.75</v>
      </c>
      <c r="C85" s="138">
        <v>25</v>
      </c>
      <c r="D85" s="118"/>
    </row>
    <row r="86" spans="1:11" ht="11.25" customHeight="1" x14ac:dyDescent="0.25">
      <c r="A86" s="140" t="s">
        <v>106</v>
      </c>
      <c r="B86" s="138">
        <f>C86*1.25</f>
        <v>25</v>
      </c>
      <c r="C86" s="138">
        <v>20</v>
      </c>
      <c r="D86" s="118"/>
    </row>
    <row r="87" spans="1:11" ht="11.25" customHeight="1" x14ac:dyDescent="0.25">
      <c r="A87" s="114" t="s">
        <v>61</v>
      </c>
      <c r="B87" s="82">
        <f>C87*1.25</f>
        <v>50</v>
      </c>
      <c r="C87" s="138">
        <v>40</v>
      </c>
      <c r="D87" s="118"/>
    </row>
    <row r="88" spans="1:11" s="18" customFormat="1" ht="11.25" customHeight="1" x14ac:dyDescent="0.25">
      <c r="A88" s="90" t="s">
        <v>58</v>
      </c>
      <c r="B88" s="141">
        <f>C88*1.25</f>
        <v>16.25</v>
      </c>
      <c r="C88" s="82">
        <v>13</v>
      </c>
      <c r="D88" s="118"/>
    </row>
    <row r="89" spans="1:11" s="18" customFormat="1" ht="11.25" customHeight="1" x14ac:dyDescent="0.25">
      <c r="A89" s="90" t="s">
        <v>42</v>
      </c>
      <c r="B89" s="141">
        <f t="shared" ref="B89:B90" si="8">C89</f>
        <v>2</v>
      </c>
      <c r="C89" s="82">
        <v>2</v>
      </c>
      <c r="D89" s="118"/>
    </row>
    <row r="90" spans="1:11" s="18" customFormat="1" ht="11.25" customHeight="1" x14ac:dyDescent="0.25">
      <c r="A90" s="93" t="s">
        <v>92</v>
      </c>
      <c r="B90" s="141">
        <f t="shared" si="8"/>
        <v>1.75</v>
      </c>
      <c r="C90" s="82">
        <v>1.75</v>
      </c>
      <c r="D90" s="118"/>
    </row>
    <row r="91" spans="1:11" ht="11.25" customHeight="1" x14ac:dyDescent="0.25">
      <c r="A91" s="98" t="s">
        <v>60</v>
      </c>
      <c r="B91" s="82">
        <f>C91*1.19</f>
        <v>11.899999999999999</v>
      </c>
      <c r="C91" s="82">
        <v>10</v>
      </c>
      <c r="D91" s="118"/>
    </row>
    <row r="92" spans="1:11" s="18" customFormat="1" ht="11.25" customHeight="1" x14ac:dyDescent="0.25">
      <c r="A92" s="90" t="s">
        <v>26</v>
      </c>
      <c r="B92" s="82">
        <f t="shared" ref="B92:B101" si="9">C92</f>
        <v>0.01</v>
      </c>
      <c r="C92" s="82">
        <v>0.01</v>
      </c>
      <c r="D92" s="118"/>
    </row>
    <row r="93" spans="1:11" s="18" customFormat="1" ht="11.25" customHeight="1" x14ac:dyDescent="0.25">
      <c r="A93" s="98" t="s">
        <v>40</v>
      </c>
      <c r="B93" s="82">
        <f t="shared" si="9"/>
        <v>2.5</v>
      </c>
      <c r="C93" s="82">
        <v>2.5</v>
      </c>
      <c r="D93" s="118"/>
    </row>
    <row r="94" spans="1:11" ht="11.25" customHeight="1" x14ac:dyDescent="0.25">
      <c r="A94" s="91" t="s">
        <v>91</v>
      </c>
      <c r="B94" s="82">
        <f t="shared" si="9"/>
        <v>1.5</v>
      </c>
      <c r="C94" s="82">
        <v>1.5</v>
      </c>
      <c r="D94" s="118"/>
    </row>
    <row r="95" spans="1:11" ht="11.25" customHeight="1" x14ac:dyDescent="0.25">
      <c r="A95" s="90" t="s">
        <v>89</v>
      </c>
      <c r="B95" s="82">
        <f t="shared" si="9"/>
        <v>190</v>
      </c>
      <c r="C95" s="82">
        <v>190</v>
      </c>
      <c r="D95" s="118"/>
    </row>
    <row r="96" spans="1:11" ht="11.25" customHeight="1" x14ac:dyDescent="0.25">
      <c r="A96" s="90" t="s">
        <v>97</v>
      </c>
      <c r="B96" s="82">
        <f t="shared" si="9"/>
        <v>5</v>
      </c>
      <c r="C96" s="82">
        <v>5</v>
      </c>
      <c r="D96" s="118"/>
    </row>
    <row r="97" spans="1:4" ht="11.25" customHeight="1" x14ac:dyDescent="0.25">
      <c r="A97" s="142" t="s">
        <v>107</v>
      </c>
      <c r="B97" s="121"/>
      <c r="C97" s="121"/>
      <c r="D97" s="143">
        <v>200</v>
      </c>
    </row>
    <row r="98" spans="1:4" s="18" customFormat="1" ht="11.25" customHeight="1" x14ac:dyDescent="0.25">
      <c r="A98" s="81" t="s">
        <v>24</v>
      </c>
      <c r="B98" s="85">
        <f t="shared" si="9"/>
        <v>2</v>
      </c>
      <c r="C98" s="85">
        <v>2</v>
      </c>
      <c r="D98" s="145"/>
    </row>
    <row r="99" spans="1:4" ht="11.25" customHeight="1" x14ac:dyDescent="0.25">
      <c r="A99" s="93" t="s">
        <v>92</v>
      </c>
      <c r="B99" s="85">
        <f t="shared" si="9"/>
        <v>8</v>
      </c>
      <c r="C99" s="85">
        <v>8</v>
      </c>
      <c r="D99" s="145"/>
    </row>
    <row r="100" spans="1:4" s="18" customFormat="1" ht="11.25" customHeight="1" x14ac:dyDescent="0.25">
      <c r="A100" s="90" t="s">
        <v>90</v>
      </c>
      <c r="B100" s="85">
        <f t="shared" si="9"/>
        <v>130</v>
      </c>
      <c r="C100" s="85">
        <v>130</v>
      </c>
      <c r="D100" s="145"/>
    </row>
    <row r="101" spans="1:4" ht="11.25" customHeight="1" x14ac:dyDescent="0.25">
      <c r="A101" s="81" t="s">
        <v>89</v>
      </c>
      <c r="B101" s="85">
        <f t="shared" si="9"/>
        <v>90</v>
      </c>
      <c r="C101" s="85">
        <v>90</v>
      </c>
      <c r="D101" s="145"/>
    </row>
    <row r="102" spans="1:4" s="18" customFormat="1" ht="11.25" customHeight="1" x14ac:dyDescent="0.25">
      <c r="A102" s="136" t="s">
        <v>296</v>
      </c>
      <c r="B102" s="136"/>
      <c r="C102" s="136"/>
      <c r="D102" s="79">
        <v>80</v>
      </c>
    </row>
    <row r="103" spans="1:4" s="18" customFormat="1" ht="11.25" customHeight="1" x14ac:dyDescent="0.25">
      <c r="A103" s="81" t="s">
        <v>87</v>
      </c>
      <c r="B103" s="82">
        <f>C103</f>
        <v>9.84</v>
      </c>
      <c r="C103" s="82">
        <v>9.84</v>
      </c>
      <c r="D103" s="146"/>
    </row>
    <row r="104" spans="1:4" s="18" customFormat="1" ht="11.25" customHeight="1" x14ac:dyDescent="0.25">
      <c r="A104" s="90" t="s">
        <v>98</v>
      </c>
      <c r="B104" s="82">
        <f t="shared" ref="B104:B109" si="10">C104</f>
        <v>28.4</v>
      </c>
      <c r="C104" s="82">
        <v>28.4</v>
      </c>
      <c r="D104" s="146"/>
    </row>
    <row r="105" spans="1:4" s="18" customFormat="1" ht="11.25" customHeight="1" x14ac:dyDescent="0.25">
      <c r="A105" s="90" t="s">
        <v>108</v>
      </c>
      <c r="B105" s="82">
        <f t="shared" si="10"/>
        <v>0.19</v>
      </c>
      <c r="C105" s="82">
        <v>0.19</v>
      </c>
      <c r="D105" s="146"/>
    </row>
    <row r="106" spans="1:4" s="18" customFormat="1" ht="11.25" customHeight="1" x14ac:dyDescent="0.25">
      <c r="A106" s="90" t="s">
        <v>29</v>
      </c>
      <c r="B106" s="82">
        <f t="shared" si="10"/>
        <v>0.08</v>
      </c>
      <c r="C106" s="82">
        <v>0.08</v>
      </c>
      <c r="D106" s="146"/>
    </row>
    <row r="107" spans="1:4" s="18" customFormat="1" ht="11.25" customHeight="1" x14ac:dyDescent="0.25">
      <c r="A107" s="90" t="s">
        <v>89</v>
      </c>
      <c r="B107" s="82">
        <f t="shared" si="10"/>
        <v>0.24</v>
      </c>
      <c r="C107" s="82">
        <v>0.24</v>
      </c>
      <c r="D107" s="146"/>
    </row>
    <row r="108" spans="1:4" s="18" customFormat="1" ht="11.25" customHeight="1" x14ac:dyDescent="0.25">
      <c r="A108" s="93" t="s">
        <v>92</v>
      </c>
      <c r="B108" s="82">
        <f t="shared" si="10"/>
        <v>3.84</v>
      </c>
      <c r="C108" s="400">
        <v>3.84</v>
      </c>
      <c r="D108" s="146"/>
    </row>
    <row r="109" spans="1:4" s="18" customFormat="1" ht="11.25" customHeight="1" x14ac:dyDescent="0.25">
      <c r="A109" s="90" t="s">
        <v>95</v>
      </c>
      <c r="B109" s="82">
        <f t="shared" si="10"/>
        <v>10.72</v>
      </c>
      <c r="C109" s="82">
        <v>10.72</v>
      </c>
      <c r="D109" s="146"/>
    </row>
    <row r="110" spans="1:4" s="18" customFormat="1" ht="11.25" customHeight="1" x14ac:dyDescent="0.25">
      <c r="A110" s="147" t="s">
        <v>319</v>
      </c>
      <c r="B110" s="82">
        <f>C110*1.01</f>
        <v>35.0672</v>
      </c>
      <c r="C110" s="82">
        <v>34.72</v>
      </c>
      <c r="D110" s="146"/>
    </row>
    <row r="111" spans="1:4" s="104" customFormat="1" ht="11.25" customHeight="1" x14ac:dyDescent="0.25">
      <c r="A111" s="147" t="s">
        <v>92</v>
      </c>
      <c r="B111" s="82">
        <f>C111</f>
        <v>3.84</v>
      </c>
      <c r="C111" s="82">
        <v>3.84</v>
      </c>
      <c r="D111" s="146"/>
    </row>
    <row r="112" spans="1:4" s="18" customFormat="1" ht="11.25" customHeight="1" x14ac:dyDescent="0.25">
      <c r="A112" s="148" t="s">
        <v>96</v>
      </c>
      <c r="B112" s="82"/>
      <c r="C112" s="123">
        <v>88</v>
      </c>
      <c r="D112" s="146"/>
    </row>
    <row r="113" spans="1:10" s="18" customFormat="1" ht="11.25" customHeight="1" x14ac:dyDescent="0.25">
      <c r="A113" s="98" t="s">
        <v>109</v>
      </c>
      <c r="B113" s="82">
        <f>C113</f>
        <v>2</v>
      </c>
      <c r="C113" s="82">
        <v>2</v>
      </c>
      <c r="D113" s="146"/>
    </row>
    <row r="114" spans="1:10" s="18" customFormat="1" ht="11.25" customHeight="1" x14ac:dyDescent="0.25">
      <c r="A114" s="100" t="s">
        <v>342</v>
      </c>
      <c r="B114" s="79"/>
      <c r="C114" s="101"/>
      <c r="D114" s="78" t="s">
        <v>246</v>
      </c>
    </row>
    <row r="115" spans="1:10" ht="15" customHeight="1" x14ac:dyDescent="0.25">
      <c r="A115" s="149" t="s">
        <v>94</v>
      </c>
      <c r="B115" s="150"/>
      <c r="C115" s="151"/>
      <c r="D115" s="152"/>
    </row>
    <row r="116" spans="1:10" ht="18.75" customHeight="1" x14ac:dyDescent="0.25">
      <c r="A116" s="153" t="s">
        <v>71</v>
      </c>
      <c r="B116" s="153"/>
      <c r="C116" s="153"/>
      <c r="D116" s="153"/>
    </row>
    <row r="117" spans="1:10" ht="25.5" customHeight="1" x14ac:dyDescent="0.25">
      <c r="A117" s="131" t="s">
        <v>82</v>
      </c>
      <c r="B117" s="131" t="s">
        <v>83</v>
      </c>
      <c r="C117" s="131" t="s">
        <v>84</v>
      </c>
      <c r="D117" s="132" t="s">
        <v>85</v>
      </c>
    </row>
    <row r="118" spans="1:10" s="18" customFormat="1" ht="12.75" customHeight="1" x14ac:dyDescent="0.25">
      <c r="A118" s="154" t="s">
        <v>324</v>
      </c>
      <c r="B118" s="89"/>
      <c r="C118" s="89"/>
      <c r="D118" s="89">
        <v>60</v>
      </c>
    </row>
    <row r="119" spans="1:10" s="104" customFormat="1" ht="12.75" customHeight="1" x14ac:dyDescent="0.25">
      <c r="A119" s="140" t="s">
        <v>106</v>
      </c>
      <c r="B119" s="138">
        <f>C119*1.25</f>
        <v>60</v>
      </c>
      <c r="C119" s="138">
        <v>48</v>
      </c>
      <c r="D119" s="118"/>
    </row>
    <row r="120" spans="1:10" s="104" customFormat="1" ht="12.75" customHeight="1" x14ac:dyDescent="0.25">
      <c r="A120" s="90" t="s">
        <v>58</v>
      </c>
      <c r="B120" s="141">
        <f>C120*1.25</f>
        <v>7.5</v>
      </c>
      <c r="C120" s="85">
        <v>6</v>
      </c>
      <c r="D120" s="84"/>
    </row>
    <row r="121" spans="1:10" s="104" customFormat="1" ht="12.75" customHeight="1" x14ac:dyDescent="0.25">
      <c r="A121" s="546" t="s">
        <v>29</v>
      </c>
      <c r="B121" s="141">
        <f>C121</f>
        <v>0.15</v>
      </c>
      <c r="C121" s="85">
        <v>0.15</v>
      </c>
      <c r="D121" s="401"/>
    </row>
    <row r="122" spans="1:10" s="104" customFormat="1" ht="12.75" customHeight="1" x14ac:dyDescent="0.25">
      <c r="A122" s="81" t="s">
        <v>89</v>
      </c>
      <c r="B122" s="85">
        <f t="shared" ref="B122" si="11">C122</f>
        <v>2</v>
      </c>
      <c r="C122" s="85">
        <v>2</v>
      </c>
      <c r="D122" s="145"/>
    </row>
    <row r="123" spans="1:10" s="104" customFormat="1" ht="12.75" customHeight="1" x14ac:dyDescent="0.25">
      <c r="A123" s="147" t="s">
        <v>92</v>
      </c>
      <c r="B123" s="82">
        <f>C123</f>
        <v>3</v>
      </c>
      <c r="C123" s="82">
        <v>3</v>
      </c>
      <c r="D123" s="146"/>
    </row>
    <row r="124" spans="1:10" s="18" customFormat="1" ht="12" customHeight="1" x14ac:dyDescent="0.25">
      <c r="A124" s="156" t="s">
        <v>40</v>
      </c>
      <c r="B124" s="155">
        <f t="shared" ref="B124" si="12">C124</f>
        <v>3</v>
      </c>
      <c r="C124" s="155">
        <v>3</v>
      </c>
      <c r="D124" s="157"/>
    </row>
    <row r="125" spans="1:10" s="104" customFormat="1" ht="12" customHeight="1" x14ac:dyDescent="0.25">
      <c r="A125" s="536" t="s">
        <v>204</v>
      </c>
      <c r="B125" s="537">
        <f>C125*1.35</f>
        <v>2.0250000000000004</v>
      </c>
      <c r="C125" s="538">
        <v>1.5</v>
      </c>
      <c r="D125" s="157"/>
    </row>
    <row r="126" spans="1:10" ht="11.25" customHeight="1" x14ac:dyDescent="0.25">
      <c r="A126" s="158" t="s">
        <v>224</v>
      </c>
      <c r="B126" s="159"/>
      <c r="C126" s="160"/>
      <c r="D126" s="161">
        <v>100</v>
      </c>
      <c r="I126" s="76"/>
      <c r="J126" s="76"/>
    </row>
    <row r="127" spans="1:10" s="18" customFormat="1" ht="11.25" customHeight="1" x14ac:dyDescent="0.25">
      <c r="A127" s="137" t="s">
        <v>232</v>
      </c>
      <c r="B127" s="82">
        <f>C127*1.15</f>
        <v>91.194999999999993</v>
      </c>
      <c r="C127" s="94">
        <f>C128*1.22</f>
        <v>79.3</v>
      </c>
      <c r="D127" s="83"/>
    </row>
    <row r="128" spans="1:10" ht="11.25" customHeight="1" x14ac:dyDescent="0.25">
      <c r="A128" s="148" t="s">
        <v>252</v>
      </c>
      <c r="B128" s="94"/>
      <c r="C128" s="162">
        <v>65</v>
      </c>
      <c r="D128" s="83"/>
    </row>
    <row r="129" spans="1:5" ht="11.25" customHeight="1" x14ac:dyDescent="0.25">
      <c r="A129" s="98" t="s">
        <v>60</v>
      </c>
      <c r="B129" s="94">
        <f>C129*1.19</f>
        <v>10.709999999999999</v>
      </c>
      <c r="C129" s="94">
        <v>9</v>
      </c>
      <c r="D129" s="83"/>
    </row>
    <row r="130" spans="1:5" s="104" customFormat="1" ht="11.25" customHeight="1" x14ac:dyDescent="0.25">
      <c r="A130" s="90" t="s">
        <v>58</v>
      </c>
      <c r="B130" s="141">
        <f>C130*1.25</f>
        <v>11.25</v>
      </c>
      <c r="C130" s="85">
        <v>9</v>
      </c>
      <c r="D130" s="84"/>
      <c r="E130" s="61" t="s">
        <v>126</v>
      </c>
    </row>
    <row r="131" spans="1:5" s="104" customFormat="1" ht="11.25" customHeight="1" x14ac:dyDescent="0.25">
      <c r="A131" s="90" t="s">
        <v>42</v>
      </c>
      <c r="B131" s="141">
        <f>C131</f>
        <v>1.1000000000000001</v>
      </c>
      <c r="C131" s="85">
        <v>1.1000000000000001</v>
      </c>
      <c r="D131" s="84"/>
    </row>
    <row r="132" spans="1:5" ht="11.25" customHeight="1" x14ac:dyDescent="0.25">
      <c r="A132" s="90" t="s">
        <v>97</v>
      </c>
      <c r="B132" s="94">
        <f t="shared" ref="B132:B136" si="13">C132</f>
        <v>11</v>
      </c>
      <c r="C132" s="94">
        <v>11</v>
      </c>
      <c r="D132" s="83"/>
    </row>
    <row r="133" spans="1:5" ht="11.25" customHeight="1" x14ac:dyDescent="0.25">
      <c r="A133" s="147" t="s">
        <v>89</v>
      </c>
      <c r="B133" s="94">
        <f t="shared" si="13"/>
        <v>33</v>
      </c>
      <c r="C133" s="88">
        <v>33</v>
      </c>
      <c r="D133" s="83"/>
    </row>
    <row r="134" spans="1:5" s="59" customFormat="1" ht="11.25" customHeight="1" x14ac:dyDescent="0.2">
      <c r="A134" s="147" t="s">
        <v>98</v>
      </c>
      <c r="B134" s="94">
        <f t="shared" si="13"/>
        <v>2.8</v>
      </c>
      <c r="C134" s="88">
        <v>2.8</v>
      </c>
      <c r="D134" s="83"/>
    </row>
    <row r="135" spans="1:5" ht="11.25" customHeight="1" x14ac:dyDescent="0.25">
      <c r="A135" s="91" t="s">
        <v>91</v>
      </c>
      <c r="B135" s="94">
        <f t="shared" si="13"/>
        <v>0.6</v>
      </c>
      <c r="C135" s="94">
        <v>0.6</v>
      </c>
      <c r="D135" s="83"/>
    </row>
    <row r="136" spans="1:5" s="59" customFormat="1" ht="11.25" customHeight="1" x14ac:dyDescent="0.2">
      <c r="A136" s="147" t="s">
        <v>40</v>
      </c>
      <c r="B136" s="141">
        <f t="shared" si="13"/>
        <v>5</v>
      </c>
      <c r="C136" s="82">
        <v>5</v>
      </c>
      <c r="D136" s="83"/>
    </row>
    <row r="137" spans="1:5" ht="11.25" customHeight="1" x14ac:dyDescent="0.25">
      <c r="A137" s="133" t="s">
        <v>99</v>
      </c>
      <c r="B137" s="163"/>
      <c r="C137" s="164"/>
      <c r="D137" s="79">
        <v>150</v>
      </c>
    </row>
    <row r="138" spans="1:5" ht="11.25" customHeight="1" x14ac:dyDescent="0.25">
      <c r="A138" s="90" t="s">
        <v>100</v>
      </c>
      <c r="B138" s="82">
        <f>C138</f>
        <v>60</v>
      </c>
      <c r="C138" s="88">
        <v>60</v>
      </c>
      <c r="D138" s="83"/>
    </row>
    <row r="139" spans="1:5" ht="11.25" customHeight="1" x14ac:dyDescent="0.25">
      <c r="A139" s="91" t="s">
        <v>91</v>
      </c>
      <c r="B139" s="82">
        <f t="shared" ref="B139:B141" si="14">C139</f>
        <v>1.5</v>
      </c>
      <c r="C139" s="88">
        <v>1.5</v>
      </c>
      <c r="D139" s="83"/>
    </row>
    <row r="140" spans="1:5" s="18" customFormat="1" ht="11.25" customHeight="1" x14ac:dyDescent="0.25">
      <c r="A140" s="90" t="s">
        <v>89</v>
      </c>
      <c r="B140" s="82">
        <f t="shared" si="14"/>
        <v>157.5</v>
      </c>
      <c r="C140" s="88">
        <v>157.5</v>
      </c>
      <c r="D140" s="83"/>
    </row>
    <row r="141" spans="1:5" ht="11.25" customHeight="1" x14ac:dyDescent="0.25">
      <c r="A141" s="81" t="s">
        <v>87</v>
      </c>
      <c r="B141" s="82">
        <f t="shared" si="14"/>
        <v>6</v>
      </c>
      <c r="C141" s="88">
        <v>6</v>
      </c>
      <c r="D141" s="83"/>
    </row>
    <row r="142" spans="1:5" s="109" customFormat="1" ht="11.25" customHeight="1" x14ac:dyDescent="0.2">
      <c r="A142" s="487" t="s">
        <v>264</v>
      </c>
      <c r="B142" s="80"/>
      <c r="C142" s="166"/>
      <c r="D142" s="79">
        <v>200</v>
      </c>
      <c r="E142" s="464"/>
    </row>
    <row r="143" spans="1:5" s="18" customFormat="1" ht="11.25" customHeight="1" x14ac:dyDescent="0.25">
      <c r="A143" s="93" t="s">
        <v>92</v>
      </c>
      <c r="B143" s="82">
        <f t="shared" ref="B143:B144" si="15">C143</f>
        <v>10</v>
      </c>
      <c r="C143" s="82">
        <v>10</v>
      </c>
      <c r="D143" s="123"/>
    </row>
    <row r="144" spans="1:5" s="18" customFormat="1" ht="11.25" customHeight="1" x14ac:dyDescent="0.25">
      <c r="A144" s="93" t="s">
        <v>170</v>
      </c>
      <c r="B144" s="82">
        <f t="shared" si="15"/>
        <v>22</v>
      </c>
      <c r="C144" s="82">
        <v>22</v>
      </c>
      <c r="D144" s="123"/>
    </row>
    <row r="145" spans="1:11" s="18" customFormat="1" ht="11.25" customHeight="1" x14ac:dyDescent="0.25">
      <c r="A145" s="90" t="s">
        <v>89</v>
      </c>
      <c r="B145" s="82">
        <f>C145</f>
        <v>220</v>
      </c>
      <c r="C145" s="88">
        <v>220</v>
      </c>
      <c r="D145" s="123"/>
    </row>
    <row r="146" spans="1:11" s="104" customFormat="1" ht="11.25" customHeight="1" x14ac:dyDescent="0.25">
      <c r="A146" s="100" t="s">
        <v>342</v>
      </c>
      <c r="B146" s="79"/>
      <c r="C146" s="101"/>
      <c r="D146" s="78" t="s">
        <v>230</v>
      </c>
    </row>
    <row r="147" spans="1:11" s="109" customFormat="1" ht="11.25" customHeight="1" x14ac:dyDescent="0.2">
      <c r="A147" s="100" t="s">
        <v>244</v>
      </c>
      <c r="B147" s="80"/>
      <c r="C147" s="166"/>
      <c r="D147" s="78" t="s">
        <v>260</v>
      </c>
    </row>
    <row r="148" spans="1:11" s="18" customFormat="1" ht="14.25" customHeight="1" x14ac:dyDescent="0.25">
      <c r="A148" s="167" t="s">
        <v>94</v>
      </c>
      <c r="B148" s="108"/>
      <c r="C148" s="107"/>
      <c r="D148" s="108"/>
    </row>
    <row r="149" spans="1:11" ht="15.75" customHeight="1" x14ac:dyDescent="0.25">
      <c r="A149" s="153" t="s">
        <v>72</v>
      </c>
      <c r="B149" s="153"/>
      <c r="C149" s="153"/>
      <c r="D149" s="153"/>
    </row>
    <row r="150" spans="1:11" ht="29.25" customHeight="1" x14ac:dyDescent="0.25">
      <c r="A150" s="131" t="s">
        <v>82</v>
      </c>
      <c r="B150" s="131" t="s">
        <v>83</v>
      </c>
      <c r="C150" s="131" t="s">
        <v>84</v>
      </c>
      <c r="D150" s="132" t="s">
        <v>85</v>
      </c>
    </row>
    <row r="151" spans="1:11" s="18" customFormat="1" ht="12.75" customHeight="1" x14ac:dyDescent="0.25">
      <c r="A151" s="417" t="s">
        <v>245</v>
      </c>
      <c r="B151" s="474"/>
      <c r="C151" s="475"/>
      <c r="D151" s="78" t="s">
        <v>231</v>
      </c>
      <c r="F151" s="168"/>
      <c r="G151" s="168"/>
    </row>
    <row r="152" spans="1:11" s="18" customFormat="1" ht="11.25" customHeight="1" x14ac:dyDescent="0.25">
      <c r="A152" s="81" t="s">
        <v>38</v>
      </c>
      <c r="B152" s="82">
        <f t="shared" ref="B152" si="16">C152</f>
        <v>15</v>
      </c>
      <c r="C152" s="85">
        <v>15</v>
      </c>
      <c r="D152" s="83"/>
    </row>
    <row r="153" spans="1:11" ht="11.25" customHeight="1" x14ac:dyDescent="0.25">
      <c r="A153" s="452" t="s">
        <v>343</v>
      </c>
      <c r="B153" s="82">
        <f t="shared" ref="B153:B164" si="17">C153</f>
        <v>20</v>
      </c>
      <c r="C153" s="85">
        <v>20</v>
      </c>
      <c r="D153" s="83"/>
      <c r="E153" s="386"/>
      <c r="F153" s="386"/>
      <c r="G153" s="386"/>
      <c r="H153" s="386"/>
      <c r="I153" s="386"/>
      <c r="J153" s="386"/>
      <c r="K153" s="386"/>
    </row>
    <row r="154" spans="1:11" s="18" customFormat="1" ht="11.25" customHeight="1" x14ac:dyDescent="0.25">
      <c r="A154" s="133" t="s">
        <v>112</v>
      </c>
      <c r="B154" s="79"/>
      <c r="C154" s="169"/>
      <c r="D154" s="79">
        <v>150</v>
      </c>
    </row>
    <row r="155" spans="1:11" ht="11.25" customHeight="1" x14ac:dyDescent="0.25">
      <c r="A155" s="90" t="s">
        <v>95</v>
      </c>
      <c r="B155" s="94">
        <f>C155</f>
        <v>130</v>
      </c>
      <c r="C155" s="170">
        <v>130</v>
      </c>
      <c r="D155" s="83"/>
    </row>
    <row r="156" spans="1:11" ht="11.25" customHeight="1" x14ac:dyDescent="0.25">
      <c r="A156" s="91" t="s">
        <v>91</v>
      </c>
      <c r="B156" s="94">
        <f t="shared" ref="B156:B157" si="18">C156</f>
        <v>0.9</v>
      </c>
      <c r="C156" s="170">
        <v>0.9</v>
      </c>
      <c r="D156" s="83"/>
    </row>
    <row r="157" spans="1:11" ht="11.25" customHeight="1" x14ac:dyDescent="0.25">
      <c r="A157" s="90" t="s">
        <v>90</v>
      </c>
      <c r="B157" s="94">
        <f t="shared" si="18"/>
        <v>40</v>
      </c>
      <c r="C157" s="170">
        <v>40</v>
      </c>
      <c r="D157" s="83"/>
    </row>
    <row r="158" spans="1:11" s="17" customFormat="1" ht="11.25" customHeight="1" x14ac:dyDescent="0.25">
      <c r="A158" s="119" t="s">
        <v>96</v>
      </c>
      <c r="B158" s="83"/>
      <c r="C158" s="162">
        <v>174</v>
      </c>
      <c r="D158" s="83"/>
    </row>
    <row r="159" spans="1:11" ht="11.25" customHeight="1" x14ac:dyDescent="0.25">
      <c r="A159" s="87" t="s">
        <v>40</v>
      </c>
      <c r="B159" s="94">
        <f>C159</f>
        <v>2</v>
      </c>
      <c r="C159" s="94">
        <v>2</v>
      </c>
      <c r="D159" s="83"/>
    </row>
    <row r="160" spans="1:11" ht="11.25" customHeight="1" x14ac:dyDescent="0.25">
      <c r="A160" s="112" t="s">
        <v>113</v>
      </c>
      <c r="B160" s="79"/>
      <c r="C160" s="79"/>
      <c r="D160" s="79">
        <v>200</v>
      </c>
    </row>
    <row r="161" spans="1:7" ht="11.25" customHeight="1" x14ac:dyDescent="0.25">
      <c r="A161" s="98" t="s">
        <v>23</v>
      </c>
      <c r="B161" s="82">
        <f t="shared" ref="B161" si="19">C161</f>
        <v>2</v>
      </c>
      <c r="C161" s="82">
        <v>2</v>
      </c>
      <c r="D161" s="123"/>
    </row>
    <row r="162" spans="1:7" s="18" customFormat="1" ht="11.25" customHeight="1" x14ac:dyDescent="0.25">
      <c r="A162" s="90" t="s">
        <v>90</v>
      </c>
      <c r="B162" s="82">
        <f t="shared" si="17"/>
        <v>90</v>
      </c>
      <c r="C162" s="88">
        <v>90</v>
      </c>
      <c r="D162" s="83"/>
    </row>
    <row r="163" spans="1:7" ht="11.25" customHeight="1" x14ac:dyDescent="0.25">
      <c r="A163" s="90" t="s">
        <v>89</v>
      </c>
      <c r="B163" s="82">
        <f t="shared" si="17"/>
        <v>120</v>
      </c>
      <c r="C163" s="88">
        <v>120</v>
      </c>
      <c r="D163" s="83"/>
    </row>
    <row r="164" spans="1:7" ht="11.25" customHeight="1" x14ac:dyDescent="0.25">
      <c r="A164" s="93" t="s">
        <v>92</v>
      </c>
      <c r="B164" s="82">
        <f t="shared" si="17"/>
        <v>7.85</v>
      </c>
      <c r="C164" s="82">
        <v>7.85</v>
      </c>
      <c r="D164" s="83"/>
    </row>
    <row r="165" spans="1:7" s="109" customFormat="1" ht="15" customHeight="1" x14ac:dyDescent="0.2">
      <c r="A165" s="100" t="s">
        <v>114</v>
      </c>
      <c r="B165" s="80"/>
      <c r="C165" s="166"/>
      <c r="D165" s="79">
        <v>118</v>
      </c>
    </row>
    <row r="166" spans="1:7" s="109" customFormat="1" ht="15" customHeight="1" x14ac:dyDescent="0.2">
      <c r="A166" s="100" t="s">
        <v>342</v>
      </c>
      <c r="B166" s="80"/>
      <c r="C166" s="166"/>
      <c r="D166" s="78" t="s">
        <v>246</v>
      </c>
    </row>
    <row r="167" spans="1:7" ht="16.5" customHeight="1" x14ac:dyDescent="0.25">
      <c r="A167" s="167" t="s">
        <v>94</v>
      </c>
      <c r="B167" s="106"/>
      <c r="C167" s="107"/>
      <c r="D167" s="108"/>
    </row>
    <row r="168" spans="1:7" ht="18.75" customHeight="1" x14ac:dyDescent="0.25">
      <c r="A168" s="171" t="s">
        <v>183</v>
      </c>
      <c r="B168" s="171"/>
      <c r="C168" s="171"/>
      <c r="D168" s="171"/>
    </row>
    <row r="169" spans="1:7" ht="24" customHeight="1" x14ac:dyDescent="0.25">
      <c r="A169" s="131" t="s">
        <v>82</v>
      </c>
      <c r="B169" s="131" t="s">
        <v>83</v>
      </c>
      <c r="C169" s="131" t="s">
        <v>84</v>
      </c>
      <c r="D169" s="132" t="s">
        <v>85</v>
      </c>
    </row>
    <row r="170" spans="1:7" s="104" customFormat="1" ht="11.25" customHeight="1" x14ac:dyDescent="0.25">
      <c r="A170" s="453" t="s">
        <v>261</v>
      </c>
      <c r="B170" s="95"/>
      <c r="C170" s="96"/>
      <c r="D170" s="79" t="s">
        <v>231</v>
      </c>
      <c r="E170" s="455"/>
      <c r="F170" s="386"/>
      <c r="G170" s="386"/>
    </row>
    <row r="171" spans="1:7" s="104" customFormat="1" ht="11.25" customHeight="1" x14ac:dyDescent="0.25">
      <c r="A171" s="116" t="s">
        <v>48</v>
      </c>
      <c r="B171" s="82">
        <f>C171*1.01</f>
        <v>15.15</v>
      </c>
      <c r="C171" s="82">
        <v>15</v>
      </c>
      <c r="D171" s="97"/>
    </row>
    <row r="172" spans="1:7" s="104" customFormat="1" ht="11.25" customHeight="1" x14ac:dyDescent="0.25">
      <c r="A172" s="452" t="s">
        <v>343</v>
      </c>
      <c r="B172" s="82">
        <f>C172</f>
        <v>20</v>
      </c>
      <c r="C172" s="82">
        <v>20</v>
      </c>
      <c r="D172" s="97"/>
    </row>
    <row r="173" spans="1:7" s="104" customFormat="1" ht="12.75" customHeight="1" x14ac:dyDescent="0.25">
      <c r="A173" s="486" t="s">
        <v>225</v>
      </c>
      <c r="B173" s="89"/>
      <c r="C173" s="89"/>
      <c r="D173" s="79">
        <v>60</v>
      </c>
      <c r="E173" s="535"/>
    </row>
    <row r="174" spans="1:7" s="104" customFormat="1" ht="12.75" customHeight="1" x14ac:dyDescent="0.25">
      <c r="A174" s="140" t="s">
        <v>35</v>
      </c>
      <c r="B174" s="138">
        <f>C174*1.54</f>
        <v>92.4</v>
      </c>
      <c r="C174" s="82">
        <v>60</v>
      </c>
      <c r="D174" s="103"/>
    </row>
    <row r="175" spans="1:7" s="18" customFormat="1" ht="11.25" customHeight="1" x14ac:dyDescent="0.25">
      <c r="A175" s="172" t="s">
        <v>115</v>
      </c>
      <c r="B175" s="173"/>
      <c r="C175" s="173"/>
      <c r="D175" s="174" t="s">
        <v>116</v>
      </c>
      <c r="E175" s="168"/>
    </row>
    <row r="176" spans="1:7" ht="11.25" customHeight="1" x14ac:dyDescent="0.25">
      <c r="A176" s="90" t="s">
        <v>16</v>
      </c>
      <c r="B176" s="82">
        <f>C176*1.02</f>
        <v>59.160000000000004</v>
      </c>
      <c r="C176" s="85">
        <f>C177*1.45</f>
        <v>58</v>
      </c>
      <c r="D176" s="533"/>
    </row>
    <row r="177" spans="1:7" ht="11.25" customHeight="1" x14ac:dyDescent="0.25">
      <c r="A177" s="176" t="s">
        <v>110</v>
      </c>
      <c r="B177" s="177"/>
      <c r="C177" s="177">
        <v>40</v>
      </c>
      <c r="D177" s="533"/>
    </row>
    <row r="178" spans="1:7" ht="11.25" customHeight="1" x14ac:dyDescent="0.25">
      <c r="A178" s="81" t="s">
        <v>32</v>
      </c>
      <c r="B178" s="85">
        <f t="shared" ref="B178:B184" si="20">C178</f>
        <v>59</v>
      </c>
      <c r="C178" s="85">
        <v>59</v>
      </c>
      <c r="D178" s="533"/>
    </row>
    <row r="179" spans="1:7" ht="11.25" customHeight="1" x14ac:dyDescent="0.25">
      <c r="A179" s="81" t="s">
        <v>117</v>
      </c>
      <c r="B179" s="85">
        <f t="shared" si="20"/>
        <v>98</v>
      </c>
      <c r="C179" s="85">
        <v>98</v>
      </c>
      <c r="D179" s="533"/>
    </row>
    <row r="180" spans="1:7" ht="11.25" customHeight="1" x14ac:dyDescent="0.25">
      <c r="A180" s="90" t="s">
        <v>58</v>
      </c>
      <c r="B180" s="141">
        <f>C180*1.25</f>
        <v>16.25</v>
      </c>
      <c r="C180" s="85">
        <v>13</v>
      </c>
      <c r="D180" s="533"/>
    </row>
    <row r="181" spans="1:7" ht="11.25" customHeight="1" x14ac:dyDescent="0.25">
      <c r="A181" s="81" t="s">
        <v>60</v>
      </c>
      <c r="B181" s="85">
        <f>C181*1.19</f>
        <v>23.799999999999997</v>
      </c>
      <c r="C181" s="85">
        <v>20</v>
      </c>
      <c r="D181" s="533"/>
    </row>
    <row r="182" spans="1:7" ht="11.25" customHeight="1" x14ac:dyDescent="0.25">
      <c r="A182" s="176" t="s">
        <v>118</v>
      </c>
      <c r="B182" s="177"/>
      <c r="C182" s="177">
        <v>20</v>
      </c>
      <c r="D182" s="533"/>
    </row>
    <row r="183" spans="1:7" s="18" customFormat="1" ht="11.25" customHeight="1" x14ac:dyDescent="0.25">
      <c r="A183" s="91" t="s">
        <v>91</v>
      </c>
      <c r="B183" s="85">
        <f t="shared" si="20"/>
        <v>1.5</v>
      </c>
      <c r="C183" s="85">
        <v>1.5</v>
      </c>
      <c r="D183" s="533"/>
    </row>
    <row r="184" spans="1:7" s="18" customFormat="1" ht="11.25" customHeight="1" x14ac:dyDescent="0.25">
      <c r="A184" s="81" t="s">
        <v>40</v>
      </c>
      <c r="B184" s="85">
        <f t="shared" si="20"/>
        <v>3</v>
      </c>
      <c r="C184" s="85">
        <v>3</v>
      </c>
      <c r="D184" s="533"/>
    </row>
    <row r="185" spans="1:7" s="18" customFormat="1" ht="11.25" customHeight="1" x14ac:dyDescent="0.25">
      <c r="A185" s="453" t="s">
        <v>190</v>
      </c>
      <c r="B185" s="95"/>
      <c r="C185" s="96"/>
      <c r="D185" s="79">
        <v>200</v>
      </c>
      <c r="E185" s="455"/>
      <c r="F185" s="386"/>
      <c r="G185" s="386"/>
    </row>
    <row r="186" spans="1:7" s="18" customFormat="1" ht="11.25" customHeight="1" x14ac:dyDescent="0.25">
      <c r="A186" s="98" t="s">
        <v>238</v>
      </c>
      <c r="B186" s="82">
        <f>C186</f>
        <v>20.95</v>
      </c>
      <c r="C186" s="82">
        <v>20.95</v>
      </c>
      <c r="D186" s="97"/>
    </row>
    <row r="187" spans="1:7" s="104" customFormat="1" ht="11.25" customHeight="1" x14ac:dyDescent="0.25">
      <c r="A187" s="93" t="s">
        <v>92</v>
      </c>
      <c r="B187" s="82">
        <f t="shared" ref="B187" si="21">C187</f>
        <v>8</v>
      </c>
      <c r="C187" s="82">
        <v>8</v>
      </c>
      <c r="D187" s="97"/>
    </row>
    <row r="188" spans="1:7" s="104" customFormat="1" ht="11.25" customHeight="1" x14ac:dyDescent="0.25">
      <c r="A188" s="90" t="s">
        <v>89</v>
      </c>
      <c r="B188" s="82">
        <f>C188</f>
        <v>220</v>
      </c>
      <c r="C188" s="88">
        <v>220</v>
      </c>
      <c r="D188" s="79"/>
    </row>
    <row r="189" spans="1:7" s="18" customFormat="1" ht="11.25" customHeight="1" x14ac:dyDescent="0.25">
      <c r="A189" s="126" t="s">
        <v>185</v>
      </c>
      <c r="B189" s="88">
        <f>C189</f>
        <v>0.06</v>
      </c>
      <c r="C189" s="88">
        <v>0.06</v>
      </c>
      <c r="D189" s="534"/>
    </row>
    <row r="190" spans="1:7" s="18" customFormat="1" ht="15" customHeight="1" x14ac:dyDescent="0.25">
      <c r="A190" s="100" t="s">
        <v>342</v>
      </c>
      <c r="B190" s="80"/>
      <c r="C190" s="166"/>
      <c r="D190" s="78" t="s">
        <v>262</v>
      </c>
      <c r="E190" s="455"/>
    </row>
    <row r="191" spans="1:7" s="459" customFormat="1" ht="17.25" customHeight="1" x14ac:dyDescent="0.25">
      <c r="A191" s="425" t="s">
        <v>94</v>
      </c>
      <c r="B191" s="106"/>
      <c r="C191" s="106"/>
      <c r="D191" s="108"/>
    </row>
    <row r="192" spans="1:7" ht="18.75" customHeight="1" x14ac:dyDescent="0.3">
      <c r="A192" s="178" t="s">
        <v>74</v>
      </c>
      <c r="B192" s="178"/>
      <c r="C192" s="178"/>
      <c r="D192" s="178"/>
    </row>
    <row r="193" spans="1:10" ht="23.25" customHeight="1" x14ac:dyDescent="0.25">
      <c r="A193" s="179" t="s">
        <v>82</v>
      </c>
      <c r="B193" s="131" t="s">
        <v>83</v>
      </c>
      <c r="C193" s="131" t="s">
        <v>84</v>
      </c>
      <c r="D193" s="132" t="s">
        <v>85</v>
      </c>
    </row>
    <row r="194" spans="1:10" s="18" customFormat="1" ht="11.25" customHeight="1" x14ac:dyDescent="0.25">
      <c r="A194" s="133" t="s">
        <v>119</v>
      </c>
      <c r="B194" s="79"/>
      <c r="C194" s="169"/>
      <c r="D194" s="79">
        <v>220</v>
      </c>
    </row>
    <row r="195" spans="1:10" ht="11.25" customHeight="1" x14ac:dyDescent="0.25">
      <c r="A195" s="137" t="s">
        <v>223</v>
      </c>
      <c r="B195" s="82">
        <f>C195*1.05</f>
        <v>75.600000000000009</v>
      </c>
      <c r="C195" s="88">
        <f>C196*1.6</f>
        <v>72</v>
      </c>
      <c r="D195" s="89"/>
      <c r="I195" s="76"/>
      <c r="J195" s="76"/>
    </row>
    <row r="196" spans="1:10" s="17" customFormat="1" ht="11.25" customHeight="1" x14ac:dyDescent="0.25">
      <c r="A196" s="180" t="s">
        <v>120</v>
      </c>
      <c r="B196" s="89"/>
      <c r="C196" s="181">
        <v>45</v>
      </c>
      <c r="D196" s="89"/>
      <c r="E196" s="17" t="s">
        <v>298</v>
      </c>
    </row>
    <row r="197" spans="1:10" ht="11.25" customHeight="1" x14ac:dyDescent="0.25">
      <c r="A197" s="182" t="s">
        <v>40</v>
      </c>
      <c r="B197" s="94">
        <f>C197</f>
        <v>5</v>
      </c>
      <c r="C197" s="170">
        <v>5</v>
      </c>
      <c r="D197" s="89"/>
    </row>
    <row r="198" spans="1:10" ht="11.25" customHeight="1" x14ac:dyDescent="0.25">
      <c r="A198" s="87" t="s">
        <v>121</v>
      </c>
      <c r="B198" s="94">
        <f t="shared" ref="B198:B201" si="22">C198</f>
        <v>58</v>
      </c>
      <c r="C198" s="170">
        <v>58</v>
      </c>
      <c r="D198" s="89"/>
    </row>
    <row r="199" spans="1:10" s="59" customFormat="1" ht="11.25" customHeight="1" x14ac:dyDescent="0.2">
      <c r="A199" s="90" t="s">
        <v>58</v>
      </c>
      <c r="B199" s="141">
        <f>C199*1.25</f>
        <v>25</v>
      </c>
      <c r="C199" s="170">
        <v>20</v>
      </c>
      <c r="D199" s="89"/>
    </row>
    <row r="200" spans="1:10" ht="11.25" customHeight="1" x14ac:dyDescent="0.25">
      <c r="A200" s="90" t="s">
        <v>60</v>
      </c>
      <c r="B200" s="94">
        <f>C200*1.19</f>
        <v>19.04</v>
      </c>
      <c r="C200" s="94">
        <v>16</v>
      </c>
      <c r="D200" s="89"/>
      <c r="J200" s="76"/>
    </row>
    <row r="201" spans="1:10" s="59" customFormat="1" ht="11.25" customHeight="1" x14ac:dyDescent="0.2">
      <c r="A201" s="91" t="s">
        <v>91</v>
      </c>
      <c r="B201" s="94">
        <f t="shared" si="22"/>
        <v>1.2</v>
      </c>
      <c r="C201" s="94">
        <v>1.2</v>
      </c>
      <c r="D201" s="89"/>
    </row>
    <row r="202" spans="1:10" ht="11.25" customHeight="1" x14ac:dyDescent="0.25">
      <c r="A202" s="165" t="s">
        <v>122</v>
      </c>
      <c r="B202" s="80"/>
      <c r="C202" s="166"/>
      <c r="D202" s="79">
        <v>200</v>
      </c>
    </row>
    <row r="203" spans="1:10" ht="11.25" customHeight="1" x14ac:dyDescent="0.25">
      <c r="A203" s="98" t="s">
        <v>25</v>
      </c>
      <c r="B203" s="82">
        <f t="shared" ref="B203:B204" si="23">C203</f>
        <v>0.5</v>
      </c>
      <c r="C203" s="82">
        <v>0.5</v>
      </c>
      <c r="D203" s="123"/>
    </row>
    <row r="204" spans="1:10" s="18" customFormat="1" ht="11.25" customHeight="1" x14ac:dyDescent="0.25">
      <c r="A204" s="93" t="s">
        <v>92</v>
      </c>
      <c r="B204" s="82">
        <f t="shared" si="23"/>
        <v>8</v>
      </c>
      <c r="C204" s="82">
        <v>8</v>
      </c>
      <c r="D204" s="123"/>
    </row>
    <row r="205" spans="1:10" s="18" customFormat="1" ht="11.25" customHeight="1" x14ac:dyDescent="0.25">
      <c r="A205" s="90" t="s">
        <v>57</v>
      </c>
      <c r="B205" s="82">
        <f>C205*1.14</f>
        <v>2.2799999999999998</v>
      </c>
      <c r="C205" s="88">
        <v>2</v>
      </c>
      <c r="D205" s="123"/>
    </row>
    <row r="206" spans="1:10" s="18" customFormat="1" ht="11.25" customHeight="1" x14ac:dyDescent="0.25">
      <c r="A206" s="90" t="s">
        <v>89</v>
      </c>
      <c r="B206" s="82">
        <f>C206</f>
        <v>200</v>
      </c>
      <c r="C206" s="88">
        <v>200</v>
      </c>
      <c r="D206" s="123"/>
    </row>
    <row r="207" spans="1:10" s="77" customFormat="1" ht="11.25" customHeight="1" x14ac:dyDescent="0.2">
      <c r="A207" s="165" t="s">
        <v>123</v>
      </c>
      <c r="B207" s="120"/>
      <c r="C207" s="121"/>
      <c r="D207" s="79">
        <v>50</v>
      </c>
    </row>
    <row r="208" spans="1:10" s="18" customFormat="1" ht="11.25" customHeight="1" x14ac:dyDescent="0.25">
      <c r="A208" s="90" t="s">
        <v>124</v>
      </c>
      <c r="B208" s="82">
        <f t="shared" ref="B208:B213" si="24">C208</f>
        <v>62.5</v>
      </c>
      <c r="C208" s="88">
        <v>62.5</v>
      </c>
      <c r="D208" s="89"/>
    </row>
    <row r="209" spans="1:5" s="18" customFormat="1" ht="11.25" customHeight="1" x14ac:dyDescent="0.25">
      <c r="A209" s="93" t="s">
        <v>92</v>
      </c>
      <c r="B209" s="82">
        <f t="shared" si="24"/>
        <v>1.1000000000000001</v>
      </c>
      <c r="C209" s="88">
        <v>1.1000000000000001</v>
      </c>
      <c r="D209" s="89"/>
    </row>
    <row r="210" spans="1:5" s="18" customFormat="1" ht="11.25" customHeight="1" x14ac:dyDescent="0.25">
      <c r="A210" s="90" t="s">
        <v>95</v>
      </c>
      <c r="B210" s="82">
        <f t="shared" si="24"/>
        <v>0.6</v>
      </c>
      <c r="C210" s="88">
        <v>0.6</v>
      </c>
      <c r="D210" s="89"/>
    </row>
    <row r="211" spans="1:5" s="18" customFormat="1" ht="11.25" customHeight="1" x14ac:dyDescent="0.25">
      <c r="A211" s="90" t="s">
        <v>98</v>
      </c>
      <c r="B211" s="82">
        <f t="shared" si="24"/>
        <v>3</v>
      </c>
      <c r="C211" s="88">
        <v>3</v>
      </c>
      <c r="D211" s="89"/>
    </row>
    <row r="212" spans="1:5" s="18" customFormat="1" ht="11.25" customHeight="1" x14ac:dyDescent="0.25">
      <c r="A212" s="119" t="s">
        <v>96</v>
      </c>
      <c r="B212" s="83"/>
      <c r="C212" s="183">
        <f>SUM(C208:C211)</f>
        <v>67.2</v>
      </c>
      <c r="D212" s="89"/>
    </row>
    <row r="213" spans="1:5" s="18" customFormat="1" ht="11.25" customHeight="1" x14ac:dyDescent="0.25">
      <c r="A213" s="98" t="s">
        <v>40</v>
      </c>
      <c r="B213" s="82">
        <f t="shared" si="24"/>
        <v>1</v>
      </c>
      <c r="C213" s="82">
        <v>1</v>
      </c>
      <c r="D213" s="89"/>
    </row>
    <row r="214" spans="1:5" s="109" customFormat="1" ht="11.25" customHeight="1" x14ac:dyDescent="0.2">
      <c r="A214" s="100" t="s">
        <v>244</v>
      </c>
      <c r="B214" s="80"/>
      <c r="C214" s="166"/>
      <c r="D214" s="79">
        <v>30</v>
      </c>
    </row>
    <row r="215" spans="1:5" s="18" customFormat="1" ht="11.25" customHeight="1" x14ac:dyDescent="0.25">
      <c r="A215" s="100" t="s">
        <v>342</v>
      </c>
      <c r="B215" s="79"/>
      <c r="C215" s="101"/>
      <c r="D215" s="103">
        <v>20</v>
      </c>
    </row>
    <row r="216" spans="1:5" ht="17.25" customHeight="1" x14ac:dyDescent="0.25">
      <c r="A216" s="167" t="s">
        <v>94</v>
      </c>
      <c r="B216" s="106"/>
      <c r="C216" s="107"/>
      <c r="D216" s="108"/>
    </row>
    <row r="217" spans="1:5" ht="18.75" customHeight="1" x14ac:dyDescent="0.3">
      <c r="A217" s="178" t="s">
        <v>75</v>
      </c>
      <c r="B217" s="178"/>
      <c r="C217" s="178"/>
      <c r="D217" s="178"/>
    </row>
    <row r="218" spans="1:5" ht="23.25" customHeight="1" x14ac:dyDescent="0.25">
      <c r="A218" s="131" t="s">
        <v>82</v>
      </c>
      <c r="B218" s="131" t="s">
        <v>83</v>
      </c>
      <c r="C218" s="131" t="s">
        <v>84</v>
      </c>
      <c r="D218" s="132" t="s">
        <v>85</v>
      </c>
    </row>
    <row r="219" spans="1:5" s="18" customFormat="1" ht="15.75" customHeight="1" x14ac:dyDescent="0.25">
      <c r="A219" s="112" t="s">
        <v>263</v>
      </c>
      <c r="B219" s="82"/>
      <c r="C219" s="170"/>
      <c r="D219" s="89">
        <v>80</v>
      </c>
      <c r="E219" s="17" t="s">
        <v>301</v>
      </c>
    </row>
    <row r="220" spans="1:5" s="18" customFormat="1" ht="11.25" customHeight="1" x14ac:dyDescent="0.25">
      <c r="A220" s="114" t="s">
        <v>61</v>
      </c>
      <c r="B220" s="82">
        <f>C220*1.25</f>
        <v>109</v>
      </c>
      <c r="C220" s="170">
        <f>C221*1.09</f>
        <v>87.2</v>
      </c>
      <c r="D220" s="89"/>
      <c r="E220" s="17"/>
    </row>
    <row r="221" spans="1:5" s="104" customFormat="1" ht="11.25" customHeight="1" x14ac:dyDescent="0.25">
      <c r="A221" s="385" t="s">
        <v>182</v>
      </c>
      <c r="B221" s="83"/>
      <c r="C221" s="395">
        <v>80</v>
      </c>
      <c r="D221" s="364"/>
      <c r="E221" s="17"/>
    </row>
    <row r="222" spans="1:5" s="104" customFormat="1" ht="11.25" customHeight="1" x14ac:dyDescent="0.25">
      <c r="A222" s="91" t="s">
        <v>91</v>
      </c>
      <c r="B222" s="94">
        <f>C222</f>
        <v>0.5</v>
      </c>
      <c r="C222" s="82">
        <v>0.5</v>
      </c>
      <c r="D222" s="89"/>
      <c r="E222" s="17"/>
    </row>
    <row r="223" spans="1:5" s="104" customFormat="1" ht="11.25" customHeight="1" x14ac:dyDescent="0.25">
      <c r="A223" s="98" t="s">
        <v>204</v>
      </c>
      <c r="B223" s="94">
        <f>C223</f>
        <v>1.5</v>
      </c>
      <c r="C223" s="82">
        <v>1.5</v>
      </c>
      <c r="D223" s="82"/>
      <c r="E223" s="17"/>
    </row>
    <row r="224" spans="1:5" ht="27.75" customHeight="1" x14ac:dyDescent="0.25">
      <c r="A224" s="417" t="s">
        <v>299</v>
      </c>
      <c r="B224" s="418"/>
      <c r="C224" s="419"/>
      <c r="D224" s="79" t="s">
        <v>236</v>
      </c>
      <c r="E224" s="17"/>
    </row>
    <row r="225" spans="1:6" s="104" customFormat="1" ht="11.25" customHeight="1" x14ac:dyDescent="0.25">
      <c r="A225" s="90" t="s">
        <v>239</v>
      </c>
      <c r="B225" s="138">
        <f>C225</f>
        <v>1</v>
      </c>
      <c r="C225" s="397">
        <v>1</v>
      </c>
      <c r="D225" s="89"/>
      <c r="E225" s="540"/>
      <c r="F225" s="386"/>
    </row>
    <row r="226" spans="1:6" s="104" customFormat="1" ht="11.25" customHeight="1" x14ac:dyDescent="0.25">
      <c r="A226" s="98" t="s">
        <v>109</v>
      </c>
      <c r="B226" s="82">
        <f>C226</f>
        <v>2</v>
      </c>
      <c r="C226" s="82">
        <v>2</v>
      </c>
      <c r="D226" s="83"/>
      <c r="E226" s="17"/>
    </row>
    <row r="227" spans="1:6" s="104" customFormat="1" ht="11.25" customHeight="1" x14ac:dyDescent="0.25">
      <c r="A227" s="180" t="s">
        <v>218</v>
      </c>
      <c r="B227" s="83"/>
      <c r="C227" s="83">
        <v>102</v>
      </c>
      <c r="D227" s="83"/>
      <c r="E227" s="17"/>
    </row>
    <row r="228" spans="1:6" s="104" customFormat="1" ht="11.25" customHeight="1" x14ac:dyDescent="0.25">
      <c r="A228" s="119" t="s">
        <v>219</v>
      </c>
      <c r="B228" s="82"/>
      <c r="C228" s="83">
        <v>30</v>
      </c>
      <c r="D228" s="89"/>
      <c r="E228" s="17"/>
    </row>
    <row r="229" spans="1:6" s="104" customFormat="1" ht="11.25" customHeight="1" x14ac:dyDescent="0.25">
      <c r="A229" s="90" t="s">
        <v>42</v>
      </c>
      <c r="B229" s="94">
        <f t="shared" ref="B229:B233" si="25">C229</f>
        <v>7</v>
      </c>
      <c r="C229" s="82">
        <v>7</v>
      </c>
      <c r="D229" s="89"/>
      <c r="E229" s="17"/>
    </row>
    <row r="230" spans="1:6" s="104" customFormat="1" ht="11.25" customHeight="1" x14ac:dyDescent="0.25">
      <c r="A230" s="90" t="s">
        <v>97</v>
      </c>
      <c r="B230" s="94">
        <f t="shared" si="25"/>
        <v>20</v>
      </c>
      <c r="C230" s="82">
        <v>20</v>
      </c>
      <c r="D230" s="89"/>
      <c r="E230" s="17"/>
    </row>
    <row r="231" spans="1:6" s="104" customFormat="1" ht="11.25" customHeight="1" x14ac:dyDescent="0.25">
      <c r="A231" s="90" t="s">
        <v>98</v>
      </c>
      <c r="B231" s="94">
        <f t="shared" si="25"/>
        <v>1.5</v>
      </c>
      <c r="C231" s="82">
        <v>1.5</v>
      </c>
      <c r="D231" s="89"/>
      <c r="E231" s="17"/>
    </row>
    <row r="232" spans="1:6" s="104" customFormat="1" ht="11.25" customHeight="1" x14ac:dyDescent="0.25">
      <c r="A232" s="90" t="s">
        <v>89</v>
      </c>
      <c r="B232" s="94">
        <f t="shared" si="25"/>
        <v>25.5</v>
      </c>
      <c r="C232" s="82">
        <v>25.5</v>
      </c>
      <c r="D232" s="89"/>
      <c r="E232" s="17"/>
    </row>
    <row r="233" spans="1:6" s="104" customFormat="1" ht="11.25" customHeight="1" x14ac:dyDescent="0.25">
      <c r="A233" s="91" t="s">
        <v>91</v>
      </c>
      <c r="B233" s="94">
        <f t="shared" si="25"/>
        <v>0.3</v>
      </c>
      <c r="C233" s="82">
        <v>0.3</v>
      </c>
      <c r="D233" s="89"/>
      <c r="E233" s="17"/>
    </row>
    <row r="234" spans="1:6" s="109" customFormat="1" ht="11.25" customHeight="1" x14ac:dyDescent="0.25">
      <c r="A234" s="133" t="s">
        <v>99</v>
      </c>
      <c r="B234" s="144"/>
      <c r="C234" s="144"/>
      <c r="D234" s="103">
        <v>160</v>
      </c>
      <c r="E234" s="17" t="s">
        <v>300</v>
      </c>
    </row>
    <row r="235" spans="1:6" ht="11.25" customHeight="1" x14ac:dyDescent="0.25">
      <c r="A235" s="90" t="s">
        <v>100</v>
      </c>
      <c r="B235" s="82">
        <f>C235</f>
        <v>64</v>
      </c>
      <c r="C235" s="94">
        <v>64</v>
      </c>
      <c r="D235" s="83"/>
    </row>
    <row r="236" spans="1:6" s="18" customFormat="1" ht="11.25" customHeight="1" x14ac:dyDescent="0.25">
      <c r="A236" s="91" t="s">
        <v>91</v>
      </c>
      <c r="B236" s="82">
        <f t="shared" ref="B236:B237" si="26">C236</f>
        <v>1.5</v>
      </c>
      <c r="C236" s="94">
        <v>1.5</v>
      </c>
      <c r="D236" s="83"/>
    </row>
    <row r="237" spans="1:6" s="18" customFormat="1" ht="11.25" customHeight="1" x14ac:dyDescent="0.25">
      <c r="A237" s="90" t="s">
        <v>89</v>
      </c>
      <c r="B237" s="82">
        <f t="shared" si="26"/>
        <v>168</v>
      </c>
      <c r="C237" s="94">
        <v>168</v>
      </c>
      <c r="D237" s="83"/>
    </row>
    <row r="238" spans="1:6" s="18" customFormat="1" ht="11.25" customHeight="1" x14ac:dyDescent="0.25">
      <c r="A238" s="156" t="s">
        <v>40</v>
      </c>
      <c r="B238" s="155">
        <f>C238</f>
        <v>7</v>
      </c>
      <c r="C238" s="155">
        <v>7</v>
      </c>
      <c r="D238" s="157"/>
    </row>
    <row r="239" spans="1:6" ht="11.25" customHeight="1" x14ac:dyDescent="0.25">
      <c r="A239" s="172" t="s">
        <v>107</v>
      </c>
      <c r="B239" s="175"/>
      <c r="C239" s="175"/>
      <c r="D239" s="186">
        <v>200</v>
      </c>
    </row>
    <row r="240" spans="1:6" ht="11.25" customHeight="1" x14ac:dyDescent="0.25">
      <c r="A240" s="81" t="s">
        <v>24</v>
      </c>
      <c r="B240" s="85">
        <f t="shared" ref="B240:B243" si="27">C240</f>
        <v>2</v>
      </c>
      <c r="C240" s="85">
        <v>2</v>
      </c>
      <c r="D240" s="145"/>
    </row>
    <row r="241" spans="1:7" ht="11.25" customHeight="1" x14ac:dyDescent="0.25">
      <c r="A241" s="93" t="s">
        <v>92</v>
      </c>
      <c r="B241" s="85">
        <f t="shared" si="27"/>
        <v>9</v>
      </c>
      <c r="C241" s="85">
        <v>9</v>
      </c>
      <c r="D241" s="145"/>
    </row>
    <row r="242" spans="1:7" s="18" customFormat="1" ht="11.25" customHeight="1" x14ac:dyDescent="0.25">
      <c r="A242" s="90" t="s">
        <v>90</v>
      </c>
      <c r="B242" s="85">
        <f t="shared" si="27"/>
        <v>120</v>
      </c>
      <c r="C242" s="85">
        <v>120</v>
      </c>
      <c r="D242" s="145"/>
    </row>
    <row r="243" spans="1:7" ht="11.25" customHeight="1" x14ac:dyDescent="0.25">
      <c r="A243" s="81" t="s">
        <v>89</v>
      </c>
      <c r="B243" s="85">
        <f t="shared" si="27"/>
        <v>80</v>
      </c>
      <c r="C243" s="85">
        <v>80</v>
      </c>
      <c r="D243" s="145"/>
    </row>
    <row r="244" spans="1:7" s="109" customFormat="1" ht="11.25" customHeight="1" x14ac:dyDescent="0.2">
      <c r="A244" s="100" t="s">
        <v>244</v>
      </c>
      <c r="B244" s="80"/>
      <c r="C244" s="166"/>
      <c r="D244" s="78" t="s">
        <v>247</v>
      </c>
      <c r="F244" s="109" t="s">
        <v>126</v>
      </c>
    </row>
    <row r="245" spans="1:7" s="109" customFormat="1" ht="11.25" customHeight="1" x14ac:dyDescent="0.2">
      <c r="A245" s="100" t="s">
        <v>342</v>
      </c>
      <c r="B245" s="80"/>
      <c r="C245" s="166"/>
      <c r="D245" s="78" t="s">
        <v>246</v>
      </c>
    </row>
    <row r="246" spans="1:7" s="472" customFormat="1" ht="16.5" customHeight="1" x14ac:dyDescent="0.25">
      <c r="A246" s="471" t="s">
        <v>94</v>
      </c>
      <c r="B246" s="106"/>
      <c r="C246" s="106"/>
      <c r="D246" s="108"/>
    </row>
    <row r="247" spans="1:7" ht="18.75" customHeight="1" x14ac:dyDescent="0.3">
      <c r="A247" s="178" t="s">
        <v>76</v>
      </c>
      <c r="B247" s="178"/>
      <c r="C247" s="178"/>
      <c r="D247" s="178"/>
    </row>
    <row r="248" spans="1:7" ht="27" customHeight="1" x14ac:dyDescent="0.25">
      <c r="A248" s="131" t="s">
        <v>82</v>
      </c>
      <c r="B248" s="131" t="s">
        <v>83</v>
      </c>
      <c r="C248" s="131" t="s">
        <v>84</v>
      </c>
      <c r="D248" s="132" t="s">
        <v>85</v>
      </c>
      <c r="E248" s="386"/>
    </row>
    <row r="249" spans="1:7" s="77" customFormat="1" ht="12.75" customHeight="1" x14ac:dyDescent="0.2">
      <c r="A249" s="548" t="s">
        <v>167</v>
      </c>
      <c r="B249" s="549"/>
      <c r="C249" s="549"/>
      <c r="D249" s="480">
        <v>60</v>
      </c>
      <c r="F249" s="115"/>
      <c r="G249" s="115"/>
    </row>
    <row r="250" spans="1:7" s="59" customFormat="1" ht="11.25" customHeight="1" x14ac:dyDescent="0.2">
      <c r="A250" s="114" t="s">
        <v>61</v>
      </c>
      <c r="B250" s="400">
        <f>C250*1.25</f>
        <v>18.75</v>
      </c>
      <c r="C250" s="550">
        <f>C251*1.5</f>
        <v>15</v>
      </c>
      <c r="D250" s="551"/>
    </row>
    <row r="251" spans="1:7" s="59" customFormat="1" ht="11.25" customHeight="1" x14ac:dyDescent="0.2">
      <c r="A251" s="552" t="s">
        <v>182</v>
      </c>
      <c r="B251" s="479"/>
      <c r="C251" s="553">
        <v>10</v>
      </c>
      <c r="D251" s="551"/>
    </row>
    <row r="252" spans="1:7" s="59" customFormat="1" ht="11.25" customHeight="1" x14ac:dyDescent="0.2">
      <c r="A252" s="554" t="s">
        <v>326</v>
      </c>
      <c r="B252" s="400">
        <f>C252*1.25</f>
        <v>21.8</v>
      </c>
      <c r="C252" s="550">
        <f>C253*1.09</f>
        <v>17.440000000000001</v>
      </c>
      <c r="D252" s="551"/>
    </row>
    <row r="253" spans="1:7" s="59" customFormat="1" ht="11.25" customHeight="1" x14ac:dyDescent="0.2">
      <c r="A253" s="552" t="s">
        <v>197</v>
      </c>
      <c r="B253" s="479"/>
      <c r="C253" s="553">
        <v>16</v>
      </c>
      <c r="D253" s="551"/>
    </row>
    <row r="254" spans="1:7" s="59" customFormat="1" ht="11.25" customHeight="1" x14ac:dyDescent="0.2">
      <c r="A254" s="399" t="s">
        <v>59</v>
      </c>
      <c r="B254" s="82">
        <f>C254*1.43</f>
        <v>22.093499999999999</v>
      </c>
      <c r="C254" s="550">
        <f>C255*1.03</f>
        <v>15.450000000000001</v>
      </c>
      <c r="D254" s="551"/>
    </row>
    <row r="255" spans="1:7" s="59" customFormat="1" ht="11.25" customHeight="1" x14ac:dyDescent="0.2">
      <c r="A255" s="552" t="s">
        <v>196</v>
      </c>
      <c r="B255" s="479"/>
      <c r="C255" s="553">
        <v>15</v>
      </c>
      <c r="D255" s="551"/>
    </row>
    <row r="256" spans="1:7" s="59" customFormat="1" ht="11.25" customHeight="1" x14ac:dyDescent="0.2">
      <c r="A256" s="555" t="s">
        <v>168</v>
      </c>
      <c r="B256" s="479">
        <f>C256*1.9</f>
        <v>15.2</v>
      </c>
      <c r="C256" s="479">
        <v>8</v>
      </c>
      <c r="D256" s="551"/>
    </row>
    <row r="257" spans="1:5" s="59" customFormat="1" ht="11.25" customHeight="1" x14ac:dyDescent="0.2">
      <c r="A257" s="147" t="s">
        <v>60</v>
      </c>
      <c r="B257" s="82">
        <f>C257*1.19</f>
        <v>10.709999999999999</v>
      </c>
      <c r="C257" s="82">
        <v>9</v>
      </c>
      <c r="D257" s="83"/>
    </row>
    <row r="258" spans="1:5" s="59" customFormat="1" ht="11.25" customHeight="1" x14ac:dyDescent="0.2">
      <c r="A258" s="156" t="s">
        <v>40</v>
      </c>
      <c r="B258" s="155">
        <f>C258</f>
        <v>3</v>
      </c>
      <c r="C258" s="155">
        <v>3</v>
      </c>
      <c r="D258" s="157"/>
    </row>
    <row r="259" spans="1:5" s="59" customFormat="1" ht="11.25" customHeight="1" x14ac:dyDescent="0.2">
      <c r="A259" s="91" t="s">
        <v>91</v>
      </c>
      <c r="B259" s="155">
        <f t="shared" ref="B259" si="28">C259</f>
        <v>0.5</v>
      </c>
      <c r="C259" s="82">
        <v>0.5</v>
      </c>
      <c r="D259" s="89"/>
    </row>
    <row r="260" spans="1:5" s="59" customFormat="1" ht="11.25" customHeight="1" x14ac:dyDescent="0.2">
      <c r="A260" s="98" t="s">
        <v>204</v>
      </c>
      <c r="B260" s="155">
        <f>C260*1.35</f>
        <v>0.67500000000000004</v>
      </c>
      <c r="C260" s="82">
        <v>0.5</v>
      </c>
      <c r="D260" s="82"/>
    </row>
    <row r="261" spans="1:5" s="104" customFormat="1" ht="11.25" customHeight="1" x14ac:dyDescent="0.25">
      <c r="A261" s="488" t="s">
        <v>268</v>
      </c>
      <c r="B261" s="489"/>
      <c r="C261" s="490"/>
      <c r="D261" s="78" t="s">
        <v>251</v>
      </c>
    </row>
    <row r="262" spans="1:5" s="104" customFormat="1" ht="11.25" customHeight="1" x14ac:dyDescent="0.25">
      <c r="A262" s="116" t="s">
        <v>327</v>
      </c>
      <c r="B262" s="82">
        <f>C262*1.6</f>
        <v>114.4</v>
      </c>
      <c r="C262" s="82">
        <f>C263*1.3</f>
        <v>71.5</v>
      </c>
      <c r="D262" s="83"/>
    </row>
    <row r="263" spans="1:5" s="104" customFormat="1" ht="11.25" customHeight="1" x14ac:dyDescent="0.25">
      <c r="A263" s="187" t="s">
        <v>269</v>
      </c>
      <c r="B263" s="83"/>
      <c r="C263" s="83">
        <v>55</v>
      </c>
      <c r="D263" s="83"/>
    </row>
    <row r="264" spans="1:5" s="17" customFormat="1" ht="11.25" customHeight="1" x14ac:dyDescent="0.25">
      <c r="A264" s="147" t="s">
        <v>60</v>
      </c>
      <c r="B264" s="82">
        <f>C264*1.19</f>
        <v>17.849999999999998</v>
      </c>
      <c r="C264" s="82">
        <v>15</v>
      </c>
      <c r="D264" s="83"/>
    </row>
    <row r="265" spans="1:5" s="104" customFormat="1" ht="11.25" customHeight="1" x14ac:dyDescent="0.25">
      <c r="A265" s="91" t="s">
        <v>91</v>
      </c>
      <c r="B265" s="82">
        <f>C265</f>
        <v>1</v>
      </c>
      <c r="C265" s="82">
        <v>1</v>
      </c>
      <c r="D265" s="83"/>
    </row>
    <row r="266" spans="1:5" s="104" customFormat="1" ht="11.25" customHeight="1" x14ac:dyDescent="0.25">
      <c r="A266" s="90" t="s">
        <v>58</v>
      </c>
      <c r="B266" s="141">
        <f>C266*1.25</f>
        <v>37.5</v>
      </c>
      <c r="C266" s="82">
        <v>30</v>
      </c>
      <c r="D266" s="83"/>
    </row>
    <row r="267" spans="1:5" s="104" customFormat="1" ht="11.25" customHeight="1" x14ac:dyDescent="0.25">
      <c r="A267" s="137" t="s">
        <v>89</v>
      </c>
      <c r="B267" s="82">
        <f t="shared" ref="B267:B269" si="29">C267</f>
        <v>5</v>
      </c>
      <c r="C267" s="82">
        <v>5</v>
      </c>
      <c r="D267" s="83"/>
    </row>
    <row r="268" spans="1:5" s="104" customFormat="1" ht="11.25" customHeight="1" x14ac:dyDescent="0.25">
      <c r="A268" s="90" t="s">
        <v>42</v>
      </c>
      <c r="B268" s="94">
        <f t="shared" si="29"/>
        <v>5</v>
      </c>
      <c r="C268" s="82">
        <v>5</v>
      </c>
      <c r="D268" s="89"/>
    </row>
    <row r="269" spans="1:5" s="104" customFormat="1" ht="11.25" customHeight="1" x14ac:dyDescent="0.25">
      <c r="A269" s="98" t="s">
        <v>40</v>
      </c>
      <c r="B269" s="82">
        <f t="shared" si="29"/>
        <v>2</v>
      </c>
      <c r="C269" s="82">
        <v>2</v>
      </c>
      <c r="D269" s="83"/>
    </row>
    <row r="270" spans="1:5" s="18" customFormat="1" ht="11.25" customHeight="1" x14ac:dyDescent="0.25">
      <c r="A270" s="133" t="s">
        <v>189</v>
      </c>
      <c r="B270" s="79"/>
      <c r="C270" s="79"/>
      <c r="D270" s="79">
        <v>150</v>
      </c>
      <c r="E270" s="104"/>
    </row>
    <row r="271" spans="1:5" ht="11.25" customHeight="1" x14ac:dyDescent="0.25">
      <c r="A271" s="98" t="s">
        <v>59</v>
      </c>
      <c r="B271" s="82">
        <f>C271*1.43</f>
        <v>190.19</v>
      </c>
      <c r="C271" s="138">
        <v>133</v>
      </c>
      <c r="D271" s="118"/>
    </row>
    <row r="272" spans="1:5" s="18" customFormat="1" ht="11.25" customHeight="1" x14ac:dyDescent="0.25">
      <c r="A272" s="91" t="s">
        <v>91</v>
      </c>
      <c r="B272" s="82">
        <f t="shared" ref="B272:B274" si="30">C272</f>
        <v>1.5</v>
      </c>
      <c r="C272" s="88">
        <v>1.5</v>
      </c>
      <c r="D272" s="83"/>
    </row>
    <row r="273" spans="1:4" ht="11.25" customHeight="1" x14ac:dyDescent="0.25">
      <c r="A273" s="90" t="s">
        <v>90</v>
      </c>
      <c r="B273" s="82">
        <f t="shared" si="30"/>
        <v>22.5</v>
      </c>
      <c r="C273" s="82">
        <v>22.5</v>
      </c>
      <c r="D273" s="89"/>
    </row>
    <row r="274" spans="1:4" s="18" customFormat="1" ht="11.25" customHeight="1" x14ac:dyDescent="0.25">
      <c r="A274" s="81" t="s">
        <v>87</v>
      </c>
      <c r="B274" s="82">
        <f t="shared" si="30"/>
        <v>6</v>
      </c>
      <c r="C274" s="88">
        <v>6</v>
      </c>
      <c r="D274" s="83"/>
    </row>
    <row r="275" spans="1:4" ht="11.25" customHeight="1" x14ac:dyDescent="0.25">
      <c r="A275" s="112" t="s">
        <v>127</v>
      </c>
      <c r="B275" s="79"/>
      <c r="C275" s="169"/>
      <c r="D275" s="79">
        <v>200</v>
      </c>
    </row>
    <row r="276" spans="1:4" ht="11.25" customHeight="1" x14ac:dyDescent="0.25">
      <c r="A276" s="98" t="s">
        <v>25</v>
      </c>
      <c r="B276" s="82">
        <f t="shared" ref="B276:B278" si="31">C276</f>
        <v>1.5</v>
      </c>
      <c r="C276" s="82">
        <v>1.5</v>
      </c>
      <c r="D276" s="83"/>
    </row>
    <row r="277" spans="1:4" ht="11.25" customHeight="1" x14ac:dyDescent="0.25">
      <c r="A277" s="90" t="s">
        <v>89</v>
      </c>
      <c r="B277" s="82">
        <f t="shared" si="31"/>
        <v>200</v>
      </c>
      <c r="C277" s="82">
        <v>200</v>
      </c>
      <c r="D277" s="83"/>
    </row>
    <row r="278" spans="1:4" ht="11.25" customHeight="1" x14ac:dyDescent="0.25">
      <c r="A278" s="93" t="s">
        <v>92</v>
      </c>
      <c r="B278" s="82">
        <f t="shared" si="31"/>
        <v>8</v>
      </c>
      <c r="C278" s="82">
        <v>8</v>
      </c>
      <c r="D278" s="83"/>
    </row>
    <row r="279" spans="1:4" s="18" customFormat="1" ht="11.25" customHeight="1" x14ac:dyDescent="0.25">
      <c r="A279" s="100" t="s">
        <v>342</v>
      </c>
      <c r="B279" s="188"/>
      <c r="C279" s="101"/>
      <c r="D279" s="78" t="s">
        <v>260</v>
      </c>
    </row>
    <row r="280" spans="1:4" s="104" customFormat="1" ht="11.25" customHeight="1" x14ac:dyDescent="0.25">
      <c r="A280" s="100"/>
      <c r="B280" s="97"/>
      <c r="C280" s="97"/>
      <c r="D280" s="103"/>
    </row>
    <row r="281" spans="1:4" s="104" customFormat="1" ht="11.25" customHeight="1" x14ac:dyDescent="0.25">
      <c r="A281" s="81"/>
      <c r="B281" s="85"/>
      <c r="C281" s="85"/>
      <c r="D281" s="145"/>
    </row>
    <row r="282" spans="1:4" s="459" customFormat="1" ht="15" customHeight="1" x14ac:dyDescent="0.25">
      <c r="A282" s="129" t="s">
        <v>94</v>
      </c>
      <c r="B282" s="106"/>
      <c r="C282" s="389"/>
      <c r="D282" s="108"/>
    </row>
    <row r="283" spans="1:4" ht="18.75" customHeight="1" x14ac:dyDescent="0.3">
      <c r="A283" s="178" t="s">
        <v>128</v>
      </c>
      <c r="B283" s="178"/>
      <c r="C283" s="178"/>
      <c r="D283" s="178"/>
    </row>
    <row r="284" spans="1:4" ht="24.75" customHeight="1" x14ac:dyDescent="0.25">
      <c r="A284" s="131" t="s">
        <v>82</v>
      </c>
      <c r="B284" s="131" t="s">
        <v>83</v>
      </c>
      <c r="C284" s="131" t="s">
        <v>84</v>
      </c>
      <c r="D284" s="132" t="s">
        <v>85</v>
      </c>
    </row>
    <row r="285" spans="1:4" s="18" customFormat="1" ht="12" customHeight="1" x14ac:dyDescent="0.25">
      <c r="A285" s="154" t="s">
        <v>226</v>
      </c>
      <c r="B285" s="89"/>
      <c r="C285" s="89"/>
      <c r="D285" s="89">
        <v>60</v>
      </c>
    </row>
    <row r="286" spans="1:4" s="18" customFormat="1" ht="12" customHeight="1" x14ac:dyDescent="0.25">
      <c r="A286" s="140" t="s">
        <v>168</v>
      </c>
      <c r="B286" s="138">
        <f>C286*1.9</f>
        <v>114</v>
      </c>
      <c r="C286" s="82">
        <v>60</v>
      </c>
      <c r="D286" s="123"/>
    </row>
    <row r="287" spans="1:4" ht="27" customHeight="1" x14ac:dyDescent="0.25">
      <c r="A287" s="86" t="s">
        <v>275</v>
      </c>
      <c r="B287" s="79"/>
      <c r="C287" s="169"/>
      <c r="D287" s="79" t="s">
        <v>236</v>
      </c>
    </row>
    <row r="288" spans="1:4" ht="11.25" customHeight="1" x14ac:dyDescent="0.25">
      <c r="A288" s="90" t="s">
        <v>237</v>
      </c>
      <c r="B288" s="92">
        <f>C288</f>
        <v>1</v>
      </c>
      <c r="C288" s="124">
        <v>1</v>
      </c>
      <c r="D288" s="189"/>
    </row>
    <row r="289" spans="1:8" ht="11.25" customHeight="1" x14ac:dyDescent="0.25">
      <c r="A289" s="191" t="s">
        <v>40</v>
      </c>
      <c r="B289" s="82">
        <f>C289</f>
        <v>2</v>
      </c>
      <c r="C289" s="82">
        <v>2</v>
      </c>
      <c r="D289" s="89"/>
    </row>
    <row r="290" spans="1:8" ht="11.25" customHeight="1" x14ac:dyDescent="0.25">
      <c r="A290" s="190" t="s">
        <v>96</v>
      </c>
      <c r="B290" s="80"/>
      <c r="C290" s="166">
        <v>102</v>
      </c>
      <c r="D290" s="89"/>
    </row>
    <row r="291" spans="1:8" s="59" customFormat="1" ht="11.25" customHeight="1" x14ac:dyDescent="0.2">
      <c r="A291" s="190" t="s">
        <v>129</v>
      </c>
      <c r="B291" s="97"/>
      <c r="C291" s="169">
        <v>30</v>
      </c>
      <c r="D291" s="89"/>
    </row>
    <row r="292" spans="1:8" s="59" customFormat="1" ht="11.25" customHeight="1" x14ac:dyDescent="0.2">
      <c r="A292" s="90" t="s">
        <v>98</v>
      </c>
      <c r="B292" s="82">
        <f t="shared" ref="B292:B300" si="32">C292</f>
        <v>2.25</v>
      </c>
      <c r="C292" s="88">
        <v>2.25</v>
      </c>
      <c r="D292" s="118"/>
    </row>
    <row r="293" spans="1:8" s="59" customFormat="1" ht="11.25" customHeight="1" x14ac:dyDescent="0.2">
      <c r="A293" s="90" t="s">
        <v>97</v>
      </c>
      <c r="B293" s="82">
        <f t="shared" si="32"/>
        <v>12</v>
      </c>
      <c r="C293" s="88">
        <v>12</v>
      </c>
      <c r="D293" s="118"/>
    </row>
    <row r="294" spans="1:8" s="59" customFormat="1" ht="11.25" customHeight="1" x14ac:dyDescent="0.2">
      <c r="A294" s="91" t="s">
        <v>91</v>
      </c>
      <c r="B294" s="82">
        <f t="shared" si="32"/>
        <v>0.2</v>
      </c>
      <c r="C294" s="88">
        <v>0.2</v>
      </c>
      <c r="D294" s="118"/>
    </row>
    <row r="295" spans="1:8" s="59" customFormat="1" ht="11.25" customHeight="1" x14ac:dyDescent="0.2">
      <c r="A295" s="90" t="s">
        <v>89</v>
      </c>
      <c r="B295" s="82">
        <f t="shared" si="32"/>
        <v>22.5</v>
      </c>
      <c r="C295" s="88">
        <v>22.5</v>
      </c>
      <c r="D295" s="118"/>
    </row>
    <row r="296" spans="1:8" s="109" customFormat="1" ht="11.25" customHeight="1" x14ac:dyDescent="0.2">
      <c r="A296" s="165" t="s">
        <v>130</v>
      </c>
      <c r="B296" s="79"/>
      <c r="C296" s="169"/>
      <c r="D296" s="79">
        <v>150</v>
      </c>
    </row>
    <row r="297" spans="1:8" ht="11.25" customHeight="1" x14ac:dyDescent="0.25">
      <c r="A297" s="90" t="s">
        <v>32</v>
      </c>
      <c r="B297" s="82">
        <f t="shared" si="32"/>
        <v>55</v>
      </c>
      <c r="C297" s="94">
        <v>55</v>
      </c>
      <c r="D297" s="83"/>
    </row>
    <row r="298" spans="1:8" s="104" customFormat="1" ht="11.25" customHeight="1" x14ac:dyDescent="0.25">
      <c r="A298" s="90" t="s">
        <v>89</v>
      </c>
      <c r="B298" s="82">
        <f t="shared" si="32"/>
        <v>106.5</v>
      </c>
      <c r="C298" s="82">
        <v>106.5</v>
      </c>
      <c r="D298" s="89"/>
      <c r="E298" s="17"/>
      <c r="F298" s="17"/>
      <c r="G298" s="17"/>
      <c r="H298" s="17"/>
    </row>
    <row r="299" spans="1:8" s="18" customFormat="1" ht="11.25" customHeight="1" x14ac:dyDescent="0.25">
      <c r="A299" s="191" t="s">
        <v>40</v>
      </c>
      <c r="B299" s="82">
        <f>C299</f>
        <v>6</v>
      </c>
      <c r="C299" s="82">
        <v>6</v>
      </c>
      <c r="D299" s="89"/>
      <c r="E299" s="104"/>
    </row>
    <row r="300" spans="1:8" ht="11.25" customHeight="1" x14ac:dyDescent="0.25">
      <c r="A300" s="91" t="s">
        <v>91</v>
      </c>
      <c r="B300" s="94">
        <f t="shared" si="32"/>
        <v>1.5</v>
      </c>
      <c r="C300" s="88">
        <v>1.5</v>
      </c>
      <c r="D300" s="83"/>
      <c r="E300" s="386"/>
    </row>
    <row r="301" spans="1:8" s="18" customFormat="1" ht="11.25" customHeight="1" x14ac:dyDescent="0.25">
      <c r="A301" s="453" t="s">
        <v>190</v>
      </c>
      <c r="B301" s="192"/>
      <c r="C301" s="112"/>
      <c r="D301" s="79">
        <v>200</v>
      </c>
      <c r="E301" s="445"/>
    </row>
    <row r="302" spans="1:8" s="18" customFormat="1" ht="11.25" customHeight="1" x14ac:dyDescent="0.25">
      <c r="A302" s="98" t="s">
        <v>242</v>
      </c>
      <c r="B302" s="82">
        <f>C302</f>
        <v>35</v>
      </c>
      <c r="C302" s="82">
        <v>35</v>
      </c>
      <c r="D302" s="118"/>
    </row>
    <row r="303" spans="1:8" s="18" customFormat="1" ht="11.25" customHeight="1" x14ac:dyDescent="0.25">
      <c r="A303" s="93" t="s">
        <v>92</v>
      </c>
      <c r="B303" s="82">
        <f t="shared" ref="B303" si="33">C303</f>
        <v>10</v>
      </c>
      <c r="C303" s="82">
        <v>10</v>
      </c>
      <c r="D303" s="118"/>
    </row>
    <row r="304" spans="1:8" ht="11.25" customHeight="1" x14ac:dyDescent="0.25">
      <c r="A304" s="90" t="s">
        <v>89</v>
      </c>
      <c r="B304" s="82">
        <f>C304</f>
        <v>220</v>
      </c>
      <c r="C304" s="88">
        <v>220</v>
      </c>
      <c r="D304" s="89"/>
    </row>
    <row r="305" spans="1:11" s="104" customFormat="1" ht="11.25" customHeight="1" x14ac:dyDescent="0.25">
      <c r="A305" s="126" t="s">
        <v>185</v>
      </c>
      <c r="B305" s="88">
        <f>C305</f>
        <v>0.06</v>
      </c>
      <c r="C305" s="88">
        <v>0.06</v>
      </c>
      <c r="D305" s="127"/>
    </row>
    <row r="306" spans="1:11" ht="11.25" customHeight="1" x14ac:dyDescent="0.25">
      <c r="A306" s="100" t="s">
        <v>342</v>
      </c>
      <c r="B306" s="188"/>
      <c r="C306" s="101"/>
      <c r="D306" s="79">
        <v>26</v>
      </c>
      <c r="E306" s="104"/>
    </row>
    <row r="307" spans="1:11" s="18" customFormat="1" ht="11.25" customHeight="1" x14ac:dyDescent="0.25">
      <c r="A307" s="100" t="s">
        <v>244</v>
      </c>
      <c r="B307" s="188"/>
      <c r="C307" s="101"/>
      <c r="D307" s="79">
        <v>18</v>
      </c>
    </row>
    <row r="308" spans="1:11" ht="17.25" customHeight="1" x14ac:dyDescent="0.25">
      <c r="A308" s="167" t="s">
        <v>94</v>
      </c>
      <c r="B308" s="106"/>
      <c r="C308" s="107"/>
      <c r="D308" s="108"/>
    </row>
    <row r="309" spans="1:11" ht="18.75" x14ac:dyDescent="0.25">
      <c r="A309" s="171" t="s">
        <v>157</v>
      </c>
      <c r="B309" s="422"/>
      <c r="C309" s="422"/>
      <c r="D309" s="423"/>
    </row>
    <row r="310" spans="1:11" ht="25.5" x14ac:dyDescent="0.25">
      <c r="A310" s="131" t="s">
        <v>82</v>
      </c>
      <c r="B310" s="131" t="s">
        <v>83</v>
      </c>
      <c r="C310" s="131" t="s">
        <v>84</v>
      </c>
      <c r="D310" s="132" t="s">
        <v>85</v>
      </c>
    </row>
    <row r="311" spans="1:11" x14ac:dyDescent="0.25">
      <c r="A311" s="133" t="s">
        <v>227</v>
      </c>
      <c r="B311" s="79"/>
      <c r="C311" s="79"/>
      <c r="D311" s="134" t="s">
        <v>104</v>
      </c>
    </row>
    <row r="312" spans="1:11" x14ac:dyDescent="0.25">
      <c r="A312" s="452" t="s">
        <v>343</v>
      </c>
      <c r="B312" s="82">
        <f>C312</f>
        <v>20</v>
      </c>
      <c r="C312" s="85">
        <v>20</v>
      </c>
      <c r="D312" s="117"/>
      <c r="E312" s="386"/>
      <c r="F312" s="386"/>
      <c r="G312" s="386"/>
      <c r="H312" s="386"/>
      <c r="I312" s="386"/>
      <c r="J312" s="386"/>
      <c r="K312" s="386"/>
    </row>
    <row r="313" spans="1:11" x14ac:dyDescent="0.25">
      <c r="A313" s="87" t="s">
        <v>87</v>
      </c>
      <c r="B313" s="94">
        <f t="shared" ref="B313" si="34">C313</f>
        <v>10</v>
      </c>
      <c r="C313" s="94">
        <v>10</v>
      </c>
      <c r="D313" s="89"/>
    </row>
    <row r="314" spans="1:11" x14ac:dyDescent="0.25">
      <c r="A314" s="466" t="s">
        <v>248</v>
      </c>
      <c r="B314" s="79"/>
      <c r="C314" s="79"/>
      <c r="D314" s="78" t="s">
        <v>116</v>
      </c>
      <c r="E314" s="445"/>
    </row>
    <row r="315" spans="1:11" x14ac:dyDescent="0.25">
      <c r="A315" s="87" t="s">
        <v>249</v>
      </c>
      <c r="B315" s="82">
        <f t="shared" ref="B315:B332" si="35">C315</f>
        <v>30</v>
      </c>
      <c r="C315" s="82">
        <v>30</v>
      </c>
      <c r="D315" s="89"/>
    </row>
    <row r="316" spans="1:11" x14ac:dyDescent="0.25">
      <c r="A316" s="98" t="s">
        <v>89</v>
      </c>
      <c r="B316" s="82">
        <f t="shared" si="35"/>
        <v>130</v>
      </c>
      <c r="C316" s="82">
        <v>130</v>
      </c>
      <c r="D316" s="89"/>
    </row>
    <row r="317" spans="1:11" x14ac:dyDescent="0.25">
      <c r="A317" s="90" t="s">
        <v>90</v>
      </c>
      <c r="B317" s="82">
        <f t="shared" si="35"/>
        <v>90</v>
      </c>
      <c r="C317" s="82">
        <v>90</v>
      </c>
      <c r="D317" s="89"/>
      <c r="E317" s="18">
        <v>130</v>
      </c>
    </row>
    <row r="318" spans="1:11" x14ac:dyDescent="0.25">
      <c r="A318" s="98" t="s">
        <v>91</v>
      </c>
      <c r="B318" s="82">
        <f t="shared" si="35"/>
        <v>1</v>
      </c>
      <c r="C318" s="82">
        <v>1</v>
      </c>
      <c r="D318" s="89"/>
    </row>
    <row r="319" spans="1:11" x14ac:dyDescent="0.25">
      <c r="A319" s="424" t="s">
        <v>92</v>
      </c>
      <c r="B319" s="82">
        <f t="shared" si="35"/>
        <v>3</v>
      </c>
      <c r="C319" s="82">
        <v>3</v>
      </c>
      <c r="D319" s="89"/>
    </row>
    <row r="320" spans="1:11" x14ac:dyDescent="0.25">
      <c r="A320" s="87" t="s">
        <v>87</v>
      </c>
      <c r="B320" s="94">
        <f t="shared" si="35"/>
        <v>2</v>
      </c>
      <c r="C320" s="94">
        <v>2</v>
      </c>
      <c r="D320" s="89"/>
      <c r="E320" s="18">
        <v>5</v>
      </c>
    </row>
    <row r="321" spans="1:5" s="104" customFormat="1" x14ac:dyDescent="0.25">
      <c r="A321" s="86" t="s">
        <v>322</v>
      </c>
      <c r="B321" s="79"/>
      <c r="C321" s="79"/>
      <c r="D321" s="78" t="s">
        <v>321</v>
      </c>
    </row>
    <row r="322" spans="1:5" s="104" customFormat="1" ht="13.5" customHeight="1" x14ac:dyDescent="0.25">
      <c r="A322" s="147" t="s">
        <v>319</v>
      </c>
      <c r="B322" s="82">
        <f>C322*1.02</f>
        <v>95.88</v>
      </c>
      <c r="C322" s="88">
        <v>94</v>
      </c>
      <c r="D322" s="89"/>
    </row>
    <row r="323" spans="1:5" s="104" customFormat="1" ht="12.75" customHeight="1" x14ac:dyDescent="0.25">
      <c r="A323" s="90" t="s">
        <v>320</v>
      </c>
      <c r="B323" s="82">
        <f>C323</f>
        <v>11</v>
      </c>
      <c r="C323" s="82">
        <v>11</v>
      </c>
      <c r="D323" s="146"/>
    </row>
    <row r="324" spans="1:5" s="104" customFormat="1" x14ac:dyDescent="0.25">
      <c r="A324" s="90" t="s">
        <v>97</v>
      </c>
      <c r="B324" s="82">
        <f>C324</f>
        <v>2</v>
      </c>
      <c r="C324" s="82">
        <v>2</v>
      </c>
      <c r="D324" s="146"/>
    </row>
    <row r="325" spans="1:5" s="104" customFormat="1" ht="11.25" customHeight="1" x14ac:dyDescent="0.25">
      <c r="A325" s="90" t="s">
        <v>95</v>
      </c>
      <c r="B325" s="82">
        <f t="shared" ref="B325:B327" si="36">C325</f>
        <v>3</v>
      </c>
      <c r="C325" s="82">
        <v>3</v>
      </c>
      <c r="D325" s="146"/>
    </row>
    <row r="326" spans="1:5" s="104" customFormat="1" ht="11.25" customHeight="1" x14ac:dyDescent="0.25">
      <c r="A326" s="90" t="s">
        <v>303</v>
      </c>
      <c r="B326" s="82">
        <f t="shared" si="36"/>
        <v>2</v>
      </c>
      <c r="C326" s="82">
        <v>2</v>
      </c>
      <c r="D326" s="146"/>
    </row>
    <row r="327" spans="1:5" s="77" customFormat="1" ht="12.95" customHeight="1" x14ac:dyDescent="0.2">
      <c r="A327" s="93" t="s">
        <v>92</v>
      </c>
      <c r="B327" s="82">
        <f t="shared" si="36"/>
        <v>15</v>
      </c>
      <c r="C327" s="82">
        <v>15</v>
      </c>
      <c r="D327" s="89"/>
    </row>
    <row r="328" spans="1:5" s="104" customFormat="1" x14ac:dyDescent="0.25">
      <c r="A328" s="148" t="s">
        <v>316</v>
      </c>
      <c r="B328" s="82"/>
      <c r="C328" s="183">
        <f>SUM(C322:C327)</f>
        <v>127</v>
      </c>
      <c r="D328" s="89"/>
    </row>
    <row r="329" spans="1:5" s="104" customFormat="1" x14ac:dyDescent="0.25">
      <c r="A329" s="98" t="s">
        <v>40</v>
      </c>
      <c r="B329" s="82">
        <f t="shared" ref="B329:B330" si="37">C329</f>
        <v>1</v>
      </c>
      <c r="C329" s="82">
        <v>1</v>
      </c>
      <c r="D329" s="89"/>
    </row>
    <row r="330" spans="1:5" s="104" customFormat="1" x14ac:dyDescent="0.25">
      <c r="A330" s="98" t="s">
        <v>93</v>
      </c>
      <c r="B330" s="82">
        <f t="shared" si="37"/>
        <v>20</v>
      </c>
      <c r="C330" s="82">
        <v>20</v>
      </c>
      <c r="D330" s="89"/>
      <c r="E330" s="77" t="s">
        <v>217</v>
      </c>
    </row>
    <row r="331" spans="1:5" x14ac:dyDescent="0.25">
      <c r="A331" s="165" t="s">
        <v>122</v>
      </c>
      <c r="B331" s="95"/>
      <c r="C331" s="96"/>
      <c r="D331" s="79">
        <v>200</v>
      </c>
    </row>
    <row r="332" spans="1:5" x14ac:dyDescent="0.25">
      <c r="A332" s="98" t="s">
        <v>25</v>
      </c>
      <c r="B332" s="82">
        <f t="shared" si="35"/>
        <v>0.5</v>
      </c>
      <c r="C332" s="82">
        <v>0.5</v>
      </c>
      <c r="D332" s="89"/>
    </row>
    <row r="333" spans="1:5" x14ac:dyDescent="0.25">
      <c r="A333" s="98" t="s">
        <v>57</v>
      </c>
      <c r="B333" s="82">
        <f>C333*1.14</f>
        <v>3.42</v>
      </c>
      <c r="C333" s="88">
        <v>3</v>
      </c>
      <c r="D333" s="89"/>
    </row>
    <row r="334" spans="1:5" x14ac:dyDescent="0.25">
      <c r="A334" s="424" t="s">
        <v>92</v>
      </c>
      <c r="B334" s="82">
        <f t="shared" ref="B334:B335" si="38">C334</f>
        <v>6</v>
      </c>
      <c r="C334" s="82">
        <v>6</v>
      </c>
      <c r="D334" s="89"/>
    </row>
    <row r="335" spans="1:5" x14ac:dyDescent="0.25">
      <c r="A335" s="98" t="s">
        <v>89</v>
      </c>
      <c r="B335" s="82">
        <f t="shared" si="38"/>
        <v>220</v>
      </c>
      <c r="C335" s="82">
        <v>220</v>
      </c>
      <c r="D335" s="89"/>
    </row>
    <row r="336" spans="1:5" x14ac:dyDescent="0.25">
      <c r="A336" s="100" t="s">
        <v>342</v>
      </c>
      <c r="B336" s="188"/>
      <c r="C336" s="101"/>
      <c r="D336" s="79">
        <v>26</v>
      </c>
    </row>
    <row r="337" spans="1:11" x14ac:dyDescent="0.25">
      <c r="A337" s="425" t="s">
        <v>94</v>
      </c>
      <c r="B337" s="106"/>
      <c r="C337" s="106"/>
      <c r="D337" s="108"/>
    </row>
    <row r="338" spans="1:11" ht="18.75" x14ac:dyDescent="0.25">
      <c r="A338" s="171" t="s">
        <v>158</v>
      </c>
      <c r="B338" s="422"/>
      <c r="C338" s="422"/>
      <c r="D338" s="423"/>
    </row>
    <row r="339" spans="1:11" ht="25.5" x14ac:dyDescent="0.25">
      <c r="A339" s="131" t="s">
        <v>82</v>
      </c>
      <c r="B339" s="131" t="s">
        <v>83</v>
      </c>
      <c r="C339" s="131" t="s">
        <v>84</v>
      </c>
      <c r="D339" s="132" t="s">
        <v>85</v>
      </c>
    </row>
    <row r="340" spans="1:11" x14ac:dyDescent="0.25">
      <c r="A340" s="133" t="s">
        <v>103</v>
      </c>
      <c r="B340" s="79"/>
      <c r="C340" s="79"/>
      <c r="D340" s="483" t="s">
        <v>231</v>
      </c>
    </row>
    <row r="341" spans="1:11" x14ac:dyDescent="0.25">
      <c r="A341" s="452" t="s">
        <v>343</v>
      </c>
      <c r="B341" s="82">
        <f>C341</f>
        <v>20</v>
      </c>
      <c r="C341" s="82">
        <v>20</v>
      </c>
      <c r="D341" s="117"/>
      <c r="E341" s="386"/>
      <c r="F341" s="386"/>
      <c r="G341" s="386"/>
      <c r="H341" s="386"/>
      <c r="I341" s="386"/>
      <c r="J341" s="386"/>
      <c r="K341" s="386"/>
    </row>
    <row r="342" spans="1:11" x14ac:dyDescent="0.25">
      <c r="A342" s="116" t="s">
        <v>48</v>
      </c>
      <c r="B342" s="82">
        <f>C342*1.01</f>
        <v>15.15</v>
      </c>
      <c r="C342" s="82">
        <v>15</v>
      </c>
      <c r="D342" s="117"/>
    </row>
    <row r="343" spans="1:11" x14ac:dyDescent="0.25">
      <c r="A343" s="112" t="s">
        <v>192</v>
      </c>
      <c r="B343" s="112"/>
      <c r="C343" s="79"/>
      <c r="D343" s="79">
        <v>250</v>
      </c>
    </row>
    <row r="344" spans="1:11" x14ac:dyDescent="0.25">
      <c r="A344" s="147" t="s">
        <v>159</v>
      </c>
      <c r="B344" s="138">
        <f>C344*1.45</f>
        <v>27.1875</v>
      </c>
      <c r="C344" s="82">
        <f>C345*1.25</f>
        <v>18.75</v>
      </c>
      <c r="D344" s="89"/>
    </row>
    <row r="345" spans="1:11" x14ac:dyDescent="0.25">
      <c r="A345" s="426" t="s">
        <v>302</v>
      </c>
      <c r="B345" s="80"/>
      <c r="C345" s="80">
        <v>15</v>
      </c>
      <c r="D345" s="79"/>
      <c r="E345" s="539"/>
    </row>
    <row r="346" spans="1:11" x14ac:dyDescent="0.25">
      <c r="A346" s="98" t="s">
        <v>59</v>
      </c>
      <c r="B346" s="82">
        <f>C346*1.43</f>
        <v>85.8</v>
      </c>
      <c r="C346" s="82">
        <v>60</v>
      </c>
      <c r="D346" s="89"/>
    </row>
    <row r="347" spans="1:11" x14ac:dyDescent="0.25">
      <c r="A347" s="147" t="s">
        <v>160</v>
      </c>
      <c r="B347" s="82">
        <f t="shared" ref="B347:B348" si="39">C347</f>
        <v>20</v>
      </c>
      <c r="C347" s="82">
        <v>20</v>
      </c>
      <c r="D347" s="89"/>
    </row>
    <row r="348" spans="1:11" x14ac:dyDescent="0.25">
      <c r="A348" s="98" t="s">
        <v>40</v>
      </c>
      <c r="B348" s="82">
        <f t="shared" si="39"/>
        <v>3.05</v>
      </c>
      <c r="C348" s="82">
        <v>3.05</v>
      </c>
      <c r="D348" s="89"/>
    </row>
    <row r="349" spans="1:11" x14ac:dyDescent="0.25">
      <c r="A349" s="98" t="s">
        <v>60</v>
      </c>
      <c r="B349" s="94">
        <f>C349*1.19</f>
        <v>10.709999999999999</v>
      </c>
      <c r="C349" s="82">
        <v>9</v>
      </c>
      <c r="D349" s="89"/>
    </row>
    <row r="350" spans="1:11" x14ac:dyDescent="0.25">
      <c r="A350" s="98" t="s">
        <v>26</v>
      </c>
      <c r="B350" s="94">
        <f>C350</f>
        <v>0.01</v>
      </c>
      <c r="C350" s="82">
        <v>0.01</v>
      </c>
      <c r="D350" s="89"/>
    </row>
    <row r="351" spans="1:11" x14ac:dyDescent="0.25">
      <c r="A351" s="90" t="s">
        <v>58</v>
      </c>
      <c r="B351" s="141">
        <f>C351*1.25</f>
        <v>16.25</v>
      </c>
      <c r="C351" s="82">
        <v>13</v>
      </c>
      <c r="D351" s="89"/>
    </row>
    <row r="352" spans="1:11" x14ac:dyDescent="0.25">
      <c r="A352" s="98" t="s">
        <v>91</v>
      </c>
      <c r="B352" s="94">
        <f t="shared" ref="B352:B359" si="40">C352</f>
        <v>1.5</v>
      </c>
      <c r="C352" s="82">
        <v>1.5</v>
      </c>
      <c r="D352" s="89"/>
    </row>
    <row r="353" spans="1:4" x14ac:dyDescent="0.25">
      <c r="A353" s="98" t="s">
        <v>89</v>
      </c>
      <c r="B353" s="94">
        <f t="shared" si="40"/>
        <v>175</v>
      </c>
      <c r="C353" s="82">
        <v>175</v>
      </c>
      <c r="D353" s="89"/>
    </row>
    <row r="354" spans="1:4" s="104" customFormat="1" x14ac:dyDescent="0.25">
      <c r="A354" s="81" t="s">
        <v>280</v>
      </c>
      <c r="B354" s="82">
        <f>C354*1.6</f>
        <v>16</v>
      </c>
      <c r="C354" s="82">
        <v>10</v>
      </c>
      <c r="D354" s="117"/>
    </row>
    <row r="355" spans="1:4" x14ac:dyDescent="0.25">
      <c r="A355" s="112" t="s">
        <v>113</v>
      </c>
      <c r="B355" s="79"/>
      <c r="C355" s="188"/>
      <c r="D355" s="79">
        <v>200</v>
      </c>
    </row>
    <row r="356" spans="1:4" x14ac:dyDescent="0.25">
      <c r="A356" s="98" t="s">
        <v>23</v>
      </c>
      <c r="B356" s="82">
        <f t="shared" si="40"/>
        <v>3.5</v>
      </c>
      <c r="C356" s="82">
        <v>3.5</v>
      </c>
      <c r="D356" s="83"/>
    </row>
    <row r="357" spans="1:4" x14ac:dyDescent="0.25">
      <c r="A357" s="90" t="s">
        <v>90</v>
      </c>
      <c r="B357" s="82">
        <f t="shared" si="40"/>
        <v>100</v>
      </c>
      <c r="C357" s="82">
        <v>100</v>
      </c>
      <c r="D357" s="83"/>
    </row>
    <row r="358" spans="1:4" x14ac:dyDescent="0.25">
      <c r="A358" s="424" t="s">
        <v>92</v>
      </c>
      <c r="B358" s="82">
        <f t="shared" si="40"/>
        <v>9</v>
      </c>
      <c r="C358" s="82">
        <v>9</v>
      </c>
      <c r="D358" s="83"/>
    </row>
    <row r="359" spans="1:4" x14ac:dyDescent="0.25">
      <c r="A359" s="98" t="s">
        <v>89</v>
      </c>
      <c r="B359" s="82">
        <f t="shared" si="40"/>
        <v>120</v>
      </c>
      <c r="C359" s="427">
        <v>120</v>
      </c>
      <c r="D359" s="83"/>
    </row>
    <row r="360" spans="1:4" x14ac:dyDescent="0.25">
      <c r="A360" s="100" t="s">
        <v>331</v>
      </c>
      <c r="B360" s="80"/>
      <c r="C360" s="80"/>
      <c r="D360" s="103">
        <v>155</v>
      </c>
    </row>
    <row r="361" spans="1:4" x14ac:dyDescent="0.25">
      <c r="A361" s="100" t="s">
        <v>342</v>
      </c>
      <c r="B361" s="80"/>
      <c r="C361" s="80"/>
      <c r="D361" s="103">
        <v>20</v>
      </c>
    </row>
    <row r="362" spans="1:4" x14ac:dyDescent="0.25">
      <c r="A362" s="425" t="s">
        <v>94</v>
      </c>
      <c r="B362" s="106"/>
      <c r="C362" s="106"/>
      <c r="D362" s="108"/>
    </row>
    <row r="363" spans="1:4" ht="18.75" x14ac:dyDescent="0.25">
      <c r="A363" s="171" t="s">
        <v>161</v>
      </c>
      <c r="B363" s="422"/>
      <c r="C363" s="422"/>
      <c r="D363" s="423"/>
    </row>
    <row r="364" spans="1:4" ht="25.5" x14ac:dyDescent="0.25">
      <c r="A364" s="131" t="s">
        <v>82</v>
      </c>
      <c r="B364" s="131" t="s">
        <v>83</v>
      </c>
      <c r="C364" s="131" t="s">
        <v>84</v>
      </c>
      <c r="D364" s="132" t="s">
        <v>85</v>
      </c>
    </row>
    <row r="365" spans="1:4" x14ac:dyDescent="0.25">
      <c r="A365" s="86" t="s">
        <v>167</v>
      </c>
      <c r="B365" s="79"/>
      <c r="C365" s="79"/>
      <c r="D365" s="405">
        <v>60</v>
      </c>
    </row>
    <row r="366" spans="1:4" x14ac:dyDescent="0.25">
      <c r="A366" s="98" t="s">
        <v>59</v>
      </c>
      <c r="B366" s="82">
        <f>C366*1.43</f>
        <v>28.314</v>
      </c>
      <c r="C366" s="141">
        <f>C367*1.1</f>
        <v>19.8</v>
      </c>
      <c r="D366" s="89"/>
    </row>
    <row r="367" spans="1:4" s="104" customFormat="1" x14ac:dyDescent="0.25">
      <c r="A367" s="187" t="s">
        <v>196</v>
      </c>
      <c r="B367" s="141"/>
      <c r="C367" s="185">
        <v>18</v>
      </c>
      <c r="D367" s="89"/>
    </row>
    <row r="368" spans="1:4" s="104" customFormat="1" x14ac:dyDescent="0.25">
      <c r="A368" s="114" t="s">
        <v>61</v>
      </c>
      <c r="B368" s="82">
        <f>C368*1.25</f>
        <v>20.625</v>
      </c>
      <c r="C368" s="141">
        <f>C369*1.1</f>
        <v>16.5</v>
      </c>
      <c r="D368" s="89"/>
    </row>
    <row r="369" spans="1:5" s="104" customFormat="1" x14ac:dyDescent="0.25">
      <c r="A369" s="187" t="s">
        <v>182</v>
      </c>
      <c r="B369" s="141"/>
      <c r="C369" s="185">
        <v>15</v>
      </c>
      <c r="D369" s="89"/>
    </row>
    <row r="370" spans="1:5" s="104" customFormat="1" x14ac:dyDescent="0.25">
      <c r="A370" s="90" t="s">
        <v>58</v>
      </c>
      <c r="B370" s="141">
        <f>C370*1.25</f>
        <v>22</v>
      </c>
      <c r="C370" s="141">
        <f>C371*1.1</f>
        <v>17.600000000000001</v>
      </c>
      <c r="D370" s="89"/>
    </row>
    <row r="371" spans="1:5" s="104" customFormat="1" x14ac:dyDescent="0.25">
      <c r="A371" s="187" t="s">
        <v>197</v>
      </c>
      <c r="B371" s="141"/>
      <c r="C371" s="185">
        <v>16</v>
      </c>
      <c r="D371" s="89"/>
    </row>
    <row r="372" spans="1:5" s="104" customFormat="1" x14ac:dyDescent="0.25">
      <c r="A372" s="147" t="s">
        <v>168</v>
      </c>
      <c r="B372" s="138">
        <f>C372*1.9</f>
        <v>15.2</v>
      </c>
      <c r="C372" s="141">
        <v>8</v>
      </c>
      <c r="D372" s="89"/>
    </row>
    <row r="373" spans="1:5" s="104" customFormat="1" x14ac:dyDescent="0.25">
      <c r="A373" s="98" t="s">
        <v>257</v>
      </c>
      <c r="B373" s="94">
        <f>C373*1.01</f>
        <v>1.01</v>
      </c>
      <c r="C373" s="82">
        <v>1</v>
      </c>
      <c r="D373" s="89"/>
    </row>
    <row r="374" spans="1:5" x14ac:dyDescent="0.25">
      <c r="A374" s="98" t="s">
        <v>40</v>
      </c>
      <c r="B374" s="141">
        <f>C374</f>
        <v>3</v>
      </c>
      <c r="C374" s="141">
        <v>3</v>
      </c>
      <c r="D374" s="89"/>
    </row>
    <row r="375" spans="1:5" x14ac:dyDescent="0.25">
      <c r="A375" s="98" t="s">
        <v>204</v>
      </c>
      <c r="B375" s="141">
        <f>C375*1.35</f>
        <v>0.67500000000000004</v>
      </c>
      <c r="C375" s="141">
        <v>0.5</v>
      </c>
      <c r="D375" s="89"/>
    </row>
    <row r="376" spans="1:5" x14ac:dyDescent="0.25">
      <c r="A376" s="98" t="s">
        <v>91</v>
      </c>
      <c r="B376" s="141">
        <f>C376</f>
        <v>0.5</v>
      </c>
      <c r="C376" s="141">
        <v>0.5</v>
      </c>
      <c r="D376" s="89"/>
    </row>
    <row r="377" spans="1:5" x14ac:dyDescent="0.25">
      <c r="A377" s="112" t="s">
        <v>215</v>
      </c>
      <c r="B377" s="79"/>
      <c r="C377" s="80"/>
      <c r="D377" s="79">
        <v>100</v>
      </c>
    </row>
    <row r="378" spans="1:5" x14ac:dyDescent="0.25">
      <c r="A378" s="399" t="s">
        <v>162</v>
      </c>
      <c r="B378" s="82">
        <f>C378*1.1</f>
        <v>163.9</v>
      </c>
      <c r="C378" s="82">
        <f>D377*1.49</f>
        <v>149</v>
      </c>
      <c r="D378" s="89"/>
      <c r="E378" s="455"/>
    </row>
    <row r="379" spans="1:5" x14ac:dyDescent="0.25">
      <c r="A379" s="81" t="s">
        <v>42</v>
      </c>
      <c r="B379" s="85">
        <f>C379</f>
        <v>5</v>
      </c>
      <c r="C379" s="85">
        <v>5</v>
      </c>
      <c r="D379" s="145"/>
    </row>
    <row r="380" spans="1:5" x14ac:dyDescent="0.25">
      <c r="A380" s="81" t="s">
        <v>54</v>
      </c>
      <c r="B380" s="85">
        <f>C380*1.28</f>
        <v>0.64</v>
      </c>
      <c r="C380" s="85">
        <v>0.5</v>
      </c>
      <c r="D380" s="145"/>
    </row>
    <row r="381" spans="1:5" x14ac:dyDescent="0.25">
      <c r="A381" s="98" t="s">
        <v>91</v>
      </c>
      <c r="B381" s="85">
        <f t="shared" ref="B381:B382" si="41">C381</f>
        <v>0.8</v>
      </c>
      <c r="C381" s="85">
        <v>0.8</v>
      </c>
      <c r="D381" s="145"/>
    </row>
    <row r="382" spans="1:5" x14ac:dyDescent="0.25">
      <c r="A382" s="98" t="s">
        <v>40</v>
      </c>
      <c r="B382" s="85">
        <f t="shared" si="41"/>
        <v>2.15</v>
      </c>
      <c r="C382" s="85">
        <v>2.15</v>
      </c>
      <c r="D382" s="145"/>
    </row>
    <row r="383" spans="1:5" x14ac:dyDescent="0.25">
      <c r="A383" s="133" t="s">
        <v>99</v>
      </c>
      <c r="B383" s="144"/>
      <c r="C383" s="144"/>
      <c r="D383" s="103">
        <v>150</v>
      </c>
    </row>
    <row r="384" spans="1:5" x14ac:dyDescent="0.25">
      <c r="A384" s="90" t="s">
        <v>100</v>
      </c>
      <c r="B384" s="82">
        <f>C384</f>
        <v>64</v>
      </c>
      <c r="C384" s="94">
        <v>64</v>
      </c>
      <c r="D384" s="83"/>
    </row>
    <row r="385" spans="1:5" x14ac:dyDescent="0.25">
      <c r="A385" s="91" t="s">
        <v>91</v>
      </c>
      <c r="B385" s="82">
        <f t="shared" ref="B385:B387" si="42">C385</f>
        <v>1.5</v>
      </c>
      <c r="C385" s="94">
        <v>1.5</v>
      </c>
      <c r="D385" s="83"/>
    </row>
    <row r="386" spans="1:5" x14ac:dyDescent="0.25">
      <c r="A386" s="90" t="s">
        <v>89</v>
      </c>
      <c r="B386" s="82">
        <f t="shared" si="42"/>
        <v>168</v>
      </c>
      <c r="C386" s="94">
        <v>168</v>
      </c>
      <c r="D386" s="83"/>
    </row>
    <row r="387" spans="1:5" x14ac:dyDescent="0.25">
      <c r="A387" s="81" t="s">
        <v>87</v>
      </c>
      <c r="B387" s="82">
        <f t="shared" si="42"/>
        <v>3.9</v>
      </c>
      <c r="C387" s="94">
        <v>3.9</v>
      </c>
      <c r="D387" s="83"/>
    </row>
    <row r="388" spans="1:5" x14ac:dyDescent="0.25">
      <c r="A388" s="453" t="s">
        <v>190</v>
      </c>
      <c r="B388" s="188"/>
      <c r="C388" s="97"/>
      <c r="D388" s="79">
        <v>200</v>
      </c>
      <c r="E388" s="445"/>
    </row>
    <row r="389" spans="1:5" x14ac:dyDescent="0.25">
      <c r="A389" s="98" t="s">
        <v>238</v>
      </c>
      <c r="B389" s="82">
        <f>C389</f>
        <v>32</v>
      </c>
      <c r="C389" s="82">
        <v>32</v>
      </c>
      <c r="D389" s="118"/>
    </row>
    <row r="390" spans="1:5" x14ac:dyDescent="0.25">
      <c r="A390" s="93" t="s">
        <v>92</v>
      </c>
      <c r="B390" s="82">
        <f t="shared" ref="B390" si="43">C390</f>
        <v>8</v>
      </c>
      <c r="C390" s="82">
        <v>8</v>
      </c>
      <c r="D390" s="118"/>
    </row>
    <row r="391" spans="1:5" s="104" customFormat="1" x14ac:dyDescent="0.25">
      <c r="A391" s="90" t="s">
        <v>89</v>
      </c>
      <c r="B391" s="82">
        <f>C391</f>
        <v>220</v>
      </c>
      <c r="C391" s="88">
        <v>220</v>
      </c>
      <c r="D391" s="89"/>
    </row>
    <row r="392" spans="1:5" s="104" customFormat="1" x14ac:dyDescent="0.25">
      <c r="A392" s="126" t="s">
        <v>185</v>
      </c>
      <c r="B392" s="88">
        <f>C392</f>
        <v>0.06</v>
      </c>
      <c r="C392" s="88">
        <v>0.06</v>
      </c>
      <c r="D392" s="127"/>
    </row>
    <row r="393" spans="1:5" x14ac:dyDescent="0.25">
      <c r="A393" s="100" t="s">
        <v>342</v>
      </c>
      <c r="B393" s="80"/>
      <c r="C393" s="80"/>
      <c r="D393" s="103">
        <v>26</v>
      </c>
    </row>
    <row r="394" spans="1:5" x14ac:dyDescent="0.25">
      <c r="A394" s="100" t="s">
        <v>244</v>
      </c>
      <c r="B394" s="188"/>
      <c r="C394" s="97"/>
      <c r="D394" s="103">
        <v>18</v>
      </c>
    </row>
    <row r="395" spans="1:5" s="104" customFormat="1" x14ac:dyDescent="0.25">
      <c r="A395" s="100"/>
      <c r="B395" s="80"/>
      <c r="C395" s="80"/>
      <c r="D395" s="103"/>
    </row>
    <row r="396" spans="1:5" x14ac:dyDescent="0.25">
      <c r="A396" s="425" t="s">
        <v>94</v>
      </c>
      <c r="B396" s="106"/>
      <c r="C396" s="106"/>
      <c r="D396" s="108"/>
    </row>
    <row r="397" spans="1:5" ht="18.75" x14ac:dyDescent="0.25">
      <c r="A397" s="171" t="s">
        <v>163</v>
      </c>
      <c r="B397" s="422"/>
      <c r="C397" s="422"/>
      <c r="D397" s="423"/>
    </row>
    <row r="398" spans="1:5" ht="25.5" x14ac:dyDescent="0.25">
      <c r="A398" s="131" t="s">
        <v>82</v>
      </c>
      <c r="B398" s="131" t="s">
        <v>83</v>
      </c>
      <c r="C398" s="131" t="s">
        <v>84</v>
      </c>
      <c r="D398" s="132" t="s">
        <v>85</v>
      </c>
    </row>
    <row r="399" spans="1:5" x14ac:dyDescent="0.25">
      <c r="A399" s="112" t="s">
        <v>240</v>
      </c>
      <c r="B399" s="82"/>
      <c r="C399" s="170"/>
      <c r="D399" s="89">
        <v>60</v>
      </c>
    </row>
    <row r="400" spans="1:5" s="104" customFormat="1" x14ac:dyDescent="0.25">
      <c r="A400" s="98" t="s">
        <v>241</v>
      </c>
      <c r="B400" s="82">
        <f>C400*1.05</f>
        <v>60.900000000000006</v>
      </c>
      <c r="C400" s="82">
        <v>58</v>
      </c>
      <c r="D400" s="117"/>
    </row>
    <row r="401" spans="1:7" s="104" customFormat="1" x14ac:dyDescent="0.25">
      <c r="A401" s="156" t="s">
        <v>40</v>
      </c>
      <c r="B401" s="155">
        <f t="shared" ref="B401" si="44">C401</f>
        <v>2.5</v>
      </c>
      <c r="C401" s="155">
        <v>2.5</v>
      </c>
      <c r="D401" s="157"/>
    </row>
    <row r="402" spans="1:7" s="104" customFormat="1" x14ac:dyDescent="0.25">
      <c r="A402" s="98" t="s">
        <v>204</v>
      </c>
      <c r="B402" s="82">
        <f>C402*1.35</f>
        <v>0.67500000000000004</v>
      </c>
      <c r="C402" s="82">
        <v>0.5</v>
      </c>
      <c r="D402" s="82"/>
    </row>
    <row r="403" spans="1:7" x14ac:dyDescent="0.25">
      <c r="A403" s="86" t="s">
        <v>164</v>
      </c>
      <c r="B403" s="79"/>
      <c r="C403" s="79"/>
      <c r="D403" s="79">
        <v>230</v>
      </c>
    </row>
    <row r="404" spans="1:7" x14ac:dyDescent="0.25">
      <c r="A404" s="98" t="s">
        <v>340</v>
      </c>
      <c r="B404" s="82">
        <f>C404*1.05</f>
        <v>64.679999999999993</v>
      </c>
      <c r="C404" s="155">
        <f>C405*1.4</f>
        <v>61.599999999999994</v>
      </c>
      <c r="D404" s="146"/>
    </row>
    <row r="405" spans="1:7" x14ac:dyDescent="0.25">
      <c r="A405" s="428" t="s">
        <v>165</v>
      </c>
      <c r="B405" s="352"/>
      <c r="C405" s="429">
        <v>44</v>
      </c>
      <c r="D405" s="146"/>
    </row>
    <row r="406" spans="1:7" x14ac:dyDescent="0.25">
      <c r="A406" s="98" t="s">
        <v>59</v>
      </c>
      <c r="B406" s="82">
        <f>C406*1.43</f>
        <v>214.5</v>
      </c>
      <c r="C406" s="82">
        <v>150</v>
      </c>
      <c r="D406" s="146"/>
    </row>
    <row r="407" spans="1:7" x14ac:dyDescent="0.25">
      <c r="A407" s="87" t="s">
        <v>60</v>
      </c>
      <c r="B407" s="82">
        <f>C407*1.19</f>
        <v>15.469999999999999</v>
      </c>
      <c r="C407" s="82">
        <v>13</v>
      </c>
      <c r="D407" s="146"/>
    </row>
    <row r="408" spans="1:7" x14ac:dyDescent="0.25">
      <c r="A408" s="90" t="s">
        <v>58</v>
      </c>
      <c r="B408" s="141">
        <f>C408*1.25</f>
        <v>30</v>
      </c>
      <c r="C408" s="82">
        <v>24</v>
      </c>
      <c r="D408" s="146"/>
    </row>
    <row r="409" spans="1:7" x14ac:dyDescent="0.25">
      <c r="A409" s="87" t="s">
        <v>42</v>
      </c>
      <c r="B409" s="94">
        <f t="shared" ref="B409:B412" si="45">C409</f>
        <v>2.5</v>
      </c>
      <c r="C409" s="94">
        <v>2.5</v>
      </c>
      <c r="D409" s="146"/>
    </row>
    <row r="410" spans="1:7" x14ac:dyDescent="0.25">
      <c r="A410" s="98" t="s">
        <v>91</v>
      </c>
      <c r="B410" s="94">
        <f t="shared" si="45"/>
        <v>1.5</v>
      </c>
      <c r="C410" s="82">
        <v>1.5</v>
      </c>
      <c r="D410" s="146"/>
    </row>
    <row r="411" spans="1:7" x14ac:dyDescent="0.25">
      <c r="A411" s="98" t="s">
        <v>26</v>
      </c>
      <c r="B411" s="94">
        <f t="shared" si="45"/>
        <v>0.01</v>
      </c>
      <c r="C411" s="82">
        <v>0.01</v>
      </c>
      <c r="D411" s="146"/>
    </row>
    <row r="412" spans="1:7" x14ac:dyDescent="0.25">
      <c r="A412" s="98" t="s">
        <v>40</v>
      </c>
      <c r="B412" s="94">
        <f t="shared" si="45"/>
        <v>5</v>
      </c>
      <c r="C412" s="82">
        <v>5</v>
      </c>
      <c r="D412" s="146"/>
    </row>
    <row r="413" spans="1:7" x14ac:dyDescent="0.25">
      <c r="A413" s="98" t="s">
        <v>89</v>
      </c>
      <c r="B413" s="94">
        <f>C413</f>
        <v>70</v>
      </c>
      <c r="C413" s="82">
        <v>70</v>
      </c>
      <c r="D413" s="146"/>
    </row>
    <row r="414" spans="1:7" x14ac:dyDescent="0.25">
      <c r="A414" s="453" t="s">
        <v>333</v>
      </c>
      <c r="B414" s="122"/>
      <c r="C414" s="120"/>
      <c r="D414" s="103">
        <v>50</v>
      </c>
      <c r="E414" s="455"/>
    </row>
    <row r="415" spans="1:7" x14ac:dyDescent="0.25">
      <c r="A415" s="98" t="s">
        <v>124</v>
      </c>
      <c r="B415" s="94">
        <f t="shared" ref="B415:B421" si="46">C415</f>
        <v>52</v>
      </c>
      <c r="C415" s="82">
        <v>52</v>
      </c>
      <c r="D415" s="83"/>
    </row>
    <row r="416" spans="1:7" x14ac:dyDescent="0.25">
      <c r="A416" s="81" t="s">
        <v>38</v>
      </c>
      <c r="B416" s="82">
        <f t="shared" si="46"/>
        <v>11</v>
      </c>
      <c r="C416" s="85">
        <v>11</v>
      </c>
      <c r="D416" s="83"/>
      <c r="E416" s="386"/>
      <c r="F416" s="386"/>
      <c r="G416" s="386"/>
    </row>
    <row r="417" spans="1:4" x14ac:dyDescent="0.25">
      <c r="A417" s="180" t="s">
        <v>96</v>
      </c>
      <c r="B417" s="162"/>
      <c r="C417" s="83">
        <v>62</v>
      </c>
      <c r="D417" s="83"/>
    </row>
    <row r="418" spans="1:4" s="104" customFormat="1" x14ac:dyDescent="0.25">
      <c r="A418" s="98" t="s">
        <v>179</v>
      </c>
      <c r="B418" s="94">
        <f>C418</f>
        <v>2</v>
      </c>
      <c r="C418" s="82">
        <v>2</v>
      </c>
      <c r="D418" s="82"/>
    </row>
    <row r="419" spans="1:4" x14ac:dyDescent="0.25">
      <c r="A419" s="98" t="s">
        <v>98</v>
      </c>
      <c r="B419" s="94">
        <f t="shared" si="46"/>
        <v>0.6</v>
      </c>
      <c r="C419" s="82">
        <v>0.6</v>
      </c>
      <c r="D419" s="83"/>
    </row>
    <row r="420" spans="1:4" x14ac:dyDescent="0.25">
      <c r="A420" s="98" t="s">
        <v>95</v>
      </c>
      <c r="B420" s="94">
        <f t="shared" si="46"/>
        <v>0.63</v>
      </c>
      <c r="C420" s="82">
        <v>0.63</v>
      </c>
      <c r="D420" s="83"/>
    </row>
    <row r="421" spans="1:4" x14ac:dyDescent="0.25">
      <c r="A421" s="98" t="s">
        <v>40</v>
      </c>
      <c r="B421" s="94">
        <f t="shared" si="46"/>
        <v>1</v>
      </c>
      <c r="C421" s="82">
        <v>1</v>
      </c>
      <c r="D421" s="83"/>
    </row>
    <row r="422" spans="1:4" x14ac:dyDescent="0.25">
      <c r="A422" s="133" t="s">
        <v>101</v>
      </c>
      <c r="B422" s="80"/>
      <c r="C422" s="80"/>
      <c r="D422" s="79">
        <v>200</v>
      </c>
    </row>
    <row r="423" spans="1:4" x14ac:dyDescent="0.25">
      <c r="A423" s="98" t="s">
        <v>25</v>
      </c>
      <c r="B423" s="82">
        <f t="shared" ref="B423:B425" si="47">C423</f>
        <v>0.5</v>
      </c>
      <c r="C423" s="82">
        <v>0.5</v>
      </c>
      <c r="D423" s="118"/>
    </row>
    <row r="424" spans="1:4" s="104" customFormat="1" x14ac:dyDescent="0.25">
      <c r="A424" s="98" t="s">
        <v>89</v>
      </c>
      <c r="B424" s="82">
        <f t="shared" si="47"/>
        <v>200</v>
      </c>
      <c r="C424" s="82">
        <v>200</v>
      </c>
      <c r="D424" s="118"/>
    </row>
    <row r="425" spans="1:4" s="104" customFormat="1" x14ac:dyDescent="0.25">
      <c r="A425" s="424" t="s">
        <v>92</v>
      </c>
      <c r="B425" s="82">
        <f t="shared" si="47"/>
        <v>8</v>
      </c>
      <c r="C425" s="82">
        <v>8</v>
      </c>
      <c r="D425" s="118"/>
    </row>
    <row r="426" spans="1:4" x14ac:dyDescent="0.25">
      <c r="A426" s="100" t="s">
        <v>342</v>
      </c>
      <c r="B426" s="80"/>
      <c r="C426" s="80"/>
      <c r="D426" s="103">
        <v>36</v>
      </c>
    </row>
    <row r="427" spans="1:4" x14ac:dyDescent="0.25">
      <c r="A427" s="425" t="s">
        <v>94</v>
      </c>
      <c r="B427" s="106"/>
      <c r="C427" s="106"/>
      <c r="D427" s="108"/>
    </row>
    <row r="428" spans="1:4" ht="18.75" x14ac:dyDescent="0.25">
      <c r="A428" s="171" t="s">
        <v>166</v>
      </c>
      <c r="B428" s="422"/>
      <c r="C428" s="422"/>
      <c r="D428" s="423"/>
    </row>
    <row r="429" spans="1:4" ht="25.5" x14ac:dyDescent="0.25">
      <c r="A429" s="131" t="s">
        <v>82</v>
      </c>
      <c r="B429" s="131" t="s">
        <v>83</v>
      </c>
      <c r="C429" s="131" t="s">
        <v>84</v>
      </c>
      <c r="D429" s="132" t="s">
        <v>85</v>
      </c>
    </row>
    <row r="430" spans="1:4" x14ac:dyDescent="0.25">
      <c r="A430" s="430" t="s">
        <v>206</v>
      </c>
      <c r="B430" s="170"/>
      <c r="C430" s="170"/>
      <c r="D430" s="79">
        <v>60</v>
      </c>
    </row>
    <row r="431" spans="1:4" x14ac:dyDescent="0.25">
      <c r="A431" s="114" t="s">
        <v>61</v>
      </c>
      <c r="B431" s="82">
        <f>C431*1.25</f>
        <v>68.125000000000014</v>
      </c>
      <c r="C431" s="170">
        <f>C432*1.09</f>
        <v>54.500000000000007</v>
      </c>
      <c r="D431" s="353"/>
    </row>
    <row r="432" spans="1:4" x14ac:dyDescent="0.25">
      <c r="A432" s="385" t="s">
        <v>182</v>
      </c>
      <c r="B432" s="170"/>
      <c r="C432" s="395">
        <v>50</v>
      </c>
      <c r="D432" s="353"/>
    </row>
    <row r="433" spans="1:9" x14ac:dyDescent="0.25">
      <c r="A433" s="98" t="s">
        <v>91</v>
      </c>
      <c r="B433" s="170">
        <f>C433</f>
        <v>1</v>
      </c>
      <c r="C433" s="170">
        <v>1</v>
      </c>
      <c r="D433" s="353"/>
    </row>
    <row r="434" spans="1:9" x14ac:dyDescent="0.25">
      <c r="A434" s="114" t="s">
        <v>168</v>
      </c>
      <c r="B434" s="139">
        <f>C434*1.9</f>
        <v>19</v>
      </c>
      <c r="C434" s="170">
        <v>10</v>
      </c>
      <c r="D434" s="353"/>
    </row>
    <row r="435" spans="1:9" x14ac:dyDescent="0.25">
      <c r="A435" s="98" t="s">
        <v>40</v>
      </c>
      <c r="B435" s="170">
        <f>C435</f>
        <v>3</v>
      </c>
      <c r="C435" s="170">
        <v>3</v>
      </c>
      <c r="D435" s="353"/>
    </row>
    <row r="436" spans="1:9" s="104" customFormat="1" x14ac:dyDescent="0.25">
      <c r="A436" s="431" t="s">
        <v>270</v>
      </c>
      <c r="B436" s="431"/>
      <c r="C436" s="544"/>
      <c r="D436" s="78" t="s">
        <v>251</v>
      </c>
      <c r="E436" s="541"/>
      <c r="F436" s="386"/>
      <c r="G436" s="386"/>
      <c r="H436" s="386"/>
      <c r="I436" s="386"/>
    </row>
    <row r="437" spans="1:9" s="104" customFormat="1" x14ac:dyDescent="0.25">
      <c r="A437" s="116" t="s">
        <v>327</v>
      </c>
      <c r="B437" s="82">
        <f>C437*1.6</f>
        <v>96.544000000000011</v>
      </c>
      <c r="C437" s="82">
        <v>60.34</v>
      </c>
      <c r="D437" s="83"/>
      <c r="E437" s="541"/>
      <c r="F437" s="386"/>
      <c r="G437" s="386"/>
      <c r="H437" s="386"/>
      <c r="I437" s="386"/>
    </row>
    <row r="438" spans="1:9" s="104" customFormat="1" x14ac:dyDescent="0.25">
      <c r="A438" s="98" t="s">
        <v>40</v>
      </c>
      <c r="B438" s="82">
        <f>C438</f>
        <v>5</v>
      </c>
      <c r="C438" s="82">
        <v>5</v>
      </c>
      <c r="D438" s="83"/>
      <c r="E438" s="386"/>
      <c r="F438" s="386"/>
      <c r="G438" s="386"/>
      <c r="H438" s="386"/>
      <c r="I438" s="386"/>
    </row>
    <row r="439" spans="1:9" s="104" customFormat="1" x14ac:dyDescent="0.25">
      <c r="A439" s="147" t="s">
        <v>60</v>
      </c>
      <c r="B439" s="82">
        <f>C439*1.19</f>
        <v>20.23</v>
      </c>
      <c r="C439" s="82">
        <v>17</v>
      </c>
      <c r="D439" s="83"/>
    </row>
    <row r="440" spans="1:9" s="104" customFormat="1" x14ac:dyDescent="0.25">
      <c r="A440" s="491" t="s">
        <v>271</v>
      </c>
      <c r="B440" s="82"/>
      <c r="C440" s="492">
        <f>C438+C439/2</f>
        <v>13.5</v>
      </c>
      <c r="D440" s="83"/>
    </row>
    <row r="441" spans="1:9" s="104" customFormat="1" x14ac:dyDescent="0.25">
      <c r="A441" s="98" t="s">
        <v>91</v>
      </c>
      <c r="B441" s="82">
        <f>C441</f>
        <v>1.1100000000000001</v>
      </c>
      <c r="C441" s="82">
        <v>1.1100000000000001</v>
      </c>
      <c r="D441" s="83"/>
    </row>
    <row r="442" spans="1:9" s="104" customFormat="1" x14ac:dyDescent="0.25">
      <c r="A442" s="452" t="s">
        <v>343</v>
      </c>
      <c r="B442" s="141">
        <f>C442</f>
        <v>13.33</v>
      </c>
      <c r="C442" s="82">
        <v>13.33</v>
      </c>
      <c r="D442" s="83"/>
    </row>
    <row r="443" spans="1:9" s="104" customFormat="1" x14ac:dyDescent="0.25">
      <c r="A443" s="147" t="s">
        <v>90</v>
      </c>
      <c r="B443" s="82">
        <f>C443</f>
        <v>5.25</v>
      </c>
      <c r="C443" s="82">
        <v>5.25</v>
      </c>
      <c r="D443" s="83"/>
    </row>
    <row r="444" spans="1:9" s="104" customFormat="1" x14ac:dyDescent="0.25">
      <c r="A444" s="147" t="s">
        <v>272</v>
      </c>
      <c r="B444" s="94">
        <f t="shared" ref="B444" si="48">C444</f>
        <v>6.5</v>
      </c>
      <c r="C444" s="88">
        <v>6.5</v>
      </c>
      <c r="D444" s="83"/>
    </row>
    <row r="445" spans="1:9" s="104" customFormat="1" x14ac:dyDescent="0.25">
      <c r="A445" s="491" t="s">
        <v>273</v>
      </c>
      <c r="B445" s="82"/>
      <c r="C445" s="492">
        <v>16.25</v>
      </c>
      <c r="D445" s="83"/>
    </row>
    <row r="446" spans="1:9" s="104" customFormat="1" x14ac:dyDescent="0.25">
      <c r="A446" s="98" t="s">
        <v>303</v>
      </c>
      <c r="B446" s="82">
        <f>C446</f>
        <v>3</v>
      </c>
      <c r="C446" s="82">
        <v>3</v>
      </c>
      <c r="D446" s="83"/>
    </row>
    <row r="447" spans="1:9" s="104" customFormat="1" x14ac:dyDescent="0.25">
      <c r="A447" s="147" t="s">
        <v>95</v>
      </c>
      <c r="B447" s="82">
        <f>C447</f>
        <v>2.2200000000000002</v>
      </c>
      <c r="C447" s="82">
        <v>2.2200000000000002</v>
      </c>
      <c r="D447" s="83"/>
    </row>
    <row r="448" spans="1:9" s="104" customFormat="1" x14ac:dyDescent="0.25">
      <c r="A448" s="187" t="s">
        <v>295</v>
      </c>
      <c r="B448" s="82"/>
      <c r="C448" s="83">
        <f>C440+C442+C443+C445+C446+C447+C437+C441</f>
        <v>115</v>
      </c>
      <c r="D448" s="83"/>
    </row>
    <row r="449" spans="1:10" s="104" customFormat="1" x14ac:dyDescent="0.25">
      <c r="A449" s="98" t="s">
        <v>40</v>
      </c>
      <c r="B449" s="82">
        <f>C449</f>
        <v>5</v>
      </c>
      <c r="C449" s="82">
        <v>5</v>
      </c>
      <c r="D449" s="83"/>
    </row>
    <row r="450" spans="1:10" x14ac:dyDescent="0.25">
      <c r="A450" s="133" t="s">
        <v>189</v>
      </c>
      <c r="B450" s="79"/>
      <c r="C450" s="79"/>
      <c r="D450" s="79">
        <v>150</v>
      </c>
    </row>
    <row r="451" spans="1:10" x14ac:dyDescent="0.25">
      <c r="A451" s="98" t="s">
        <v>59</v>
      </c>
      <c r="B451" s="82">
        <f>C451*1.43</f>
        <v>188.76</v>
      </c>
      <c r="C451" s="139">
        <v>132</v>
      </c>
      <c r="D451" s="118"/>
      <c r="E451" s="386"/>
      <c r="F451" s="386"/>
      <c r="G451" s="386"/>
      <c r="H451" s="386"/>
    </row>
    <row r="452" spans="1:10" x14ac:dyDescent="0.25">
      <c r="A452" s="91" t="s">
        <v>91</v>
      </c>
      <c r="B452" s="82">
        <f>C452</f>
        <v>1.5</v>
      </c>
      <c r="C452" s="88">
        <v>1.5</v>
      </c>
      <c r="D452" s="83"/>
    </row>
    <row r="453" spans="1:10" x14ac:dyDescent="0.25">
      <c r="A453" s="90" t="s">
        <v>90</v>
      </c>
      <c r="B453" s="82">
        <f t="shared" ref="B453:B454" si="49">C453</f>
        <v>22.5</v>
      </c>
      <c r="C453" s="82">
        <v>22.5</v>
      </c>
      <c r="D453" s="89"/>
    </row>
    <row r="454" spans="1:10" x14ac:dyDescent="0.25">
      <c r="A454" s="81" t="s">
        <v>87</v>
      </c>
      <c r="B454" s="82">
        <f t="shared" si="49"/>
        <v>5</v>
      </c>
      <c r="C454" s="88">
        <v>5</v>
      </c>
      <c r="D454" s="83"/>
    </row>
    <row r="455" spans="1:10" x14ac:dyDescent="0.25">
      <c r="A455" s="432" t="s">
        <v>107</v>
      </c>
      <c r="B455" s="433"/>
      <c r="C455" s="433"/>
      <c r="D455" s="421">
        <v>200</v>
      </c>
    </row>
    <row r="456" spans="1:10" x14ac:dyDescent="0.25">
      <c r="A456" s="81" t="s">
        <v>24</v>
      </c>
      <c r="B456" s="85">
        <f>C456</f>
        <v>2</v>
      </c>
      <c r="C456" s="85">
        <v>2</v>
      </c>
      <c r="D456" s="145"/>
    </row>
    <row r="457" spans="1:10" x14ac:dyDescent="0.25">
      <c r="A457" s="424" t="s">
        <v>92</v>
      </c>
      <c r="B457" s="85">
        <f>C457</f>
        <v>8</v>
      </c>
      <c r="C457" s="85">
        <v>8</v>
      </c>
      <c r="D457" s="145"/>
    </row>
    <row r="458" spans="1:10" x14ac:dyDescent="0.25">
      <c r="A458" s="90" t="s">
        <v>90</v>
      </c>
      <c r="B458" s="85">
        <f>C458</f>
        <v>120</v>
      </c>
      <c r="C458" s="85">
        <v>120</v>
      </c>
      <c r="D458" s="145"/>
    </row>
    <row r="459" spans="1:10" x14ac:dyDescent="0.25">
      <c r="A459" s="81" t="s">
        <v>89</v>
      </c>
      <c r="B459" s="85">
        <f>C459</f>
        <v>100</v>
      </c>
      <c r="C459" s="85">
        <v>100</v>
      </c>
      <c r="D459" s="145"/>
    </row>
    <row r="460" spans="1:10" x14ac:dyDescent="0.25">
      <c r="A460" s="100" t="s">
        <v>244</v>
      </c>
      <c r="B460" s="97"/>
      <c r="C460" s="97"/>
      <c r="D460" s="103">
        <v>36</v>
      </c>
    </row>
    <row r="461" spans="1:10" x14ac:dyDescent="0.25">
      <c r="A461" s="425" t="s">
        <v>94</v>
      </c>
      <c r="B461" s="106"/>
      <c r="C461" s="106"/>
      <c r="D461" s="108"/>
      <c r="E461" s="541"/>
      <c r="F461" s="386"/>
      <c r="G461" s="386"/>
      <c r="H461" s="386"/>
      <c r="I461" s="386"/>
      <c r="J461" s="386"/>
    </row>
    <row r="462" spans="1:10" ht="18.75" x14ac:dyDescent="0.25">
      <c r="A462" s="171" t="s">
        <v>169</v>
      </c>
      <c r="B462" s="422"/>
      <c r="C462" s="422"/>
      <c r="D462" s="423"/>
    </row>
    <row r="463" spans="1:10" ht="25.5" x14ac:dyDescent="0.25">
      <c r="A463" s="131" t="s">
        <v>82</v>
      </c>
      <c r="B463" s="415" t="s">
        <v>83</v>
      </c>
      <c r="C463" s="415" t="s">
        <v>84</v>
      </c>
      <c r="D463" s="420" t="s">
        <v>85</v>
      </c>
    </row>
    <row r="464" spans="1:10" x14ac:dyDescent="0.25">
      <c r="A464" s="86" t="s">
        <v>198</v>
      </c>
      <c r="B464" s="86"/>
      <c r="C464" s="86"/>
      <c r="D464" s="79">
        <v>100</v>
      </c>
    </row>
    <row r="465" spans="1:5" s="104" customFormat="1" x14ac:dyDescent="0.25">
      <c r="A465" s="147" t="s">
        <v>175</v>
      </c>
      <c r="B465" s="82">
        <f>C465</f>
        <v>40</v>
      </c>
      <c r="C465" s="82">
        <v>40</v>
      </c>
      <c r="D465" s="146"/>
    </row>
    <row r="466" spans="1:5" s="104" customFormat="1" x14ac:dyDescent="0.25">
      <c r="A466" s="93" t="s">
        <v>176</v>
      </c>
      <c r="B466" s="82">
        <f t="shared" ref="B466:B472" si="50">C466</f>
        <v>28</v>
      </c>
      <c r="C466" s="82">
        <v>28</v>
      </c>
      <c r="D466" s="146"/>
    </row>
    <row r="467" spans="1:5" s="104" customFormat="1" x14ac:dyDescent="0.25">
      <c r="A467" s="93" t="s">
        <v>178</v>
      </c>
      <c r="B467" s="82">
        <f t="shared" ref="B467" si="51">C467</f>
        <v>0.06</v>
      </c>
      <c r="C467" s="82">
        <v>0.06</v>
      </c>
      <c r="D467" s="146"/>
    </row>
    <row r="468" spans="1:5" x14ac:dyDescent="0.25">
      <c r="A468" s="81" t="s">
        <v>87</v>
      </c>
      <c r="B468" s="82">
        <f t="shared" si="50"/>
        <v>12.5</v>
      </c>
      <c r="C468" s="82">
        <v>12.5</v>
      </c>
      <c r="D468" s="146"/>
    </row>
    <row r="469" spans="1:5" x14ac:dyDescent="0.25">
      <c r="A469" s="98" t="s">
        <v>98</v>
      </c>
      <c r="B469" s="82">
        <f t="shared" si="50"/>
        <v>12</v>
      </c>
      <c r="C469" s="82">
        <v>12</v>
      </c>
      <c r="D469" s="146"/>
    </row>
    <row r="470" spans="1:5" x14ac:dyDescent="0.25">
      <c r="A470" s="98" t="s">
        <v>108</v>
      </c>
      <c r="B470" s="82">
        <f t="shared" si="50"/>
        <v>0.5</v>
      </c>
      <c r="C470" s="82">
        <v>0.5</v>
      </c>
      <c r="D470" s="146"/>
    </row>
    <row r="471" spans="1:5" x14ac:dyDescent="0.25">
      <c r="A471" s="93" t="s">
        <v>92</v>
      </c>
      <c r="B471" s="82">
        <f t="shared" si="50"/>
        <v>24</v>
      </c>
      <c r="C471" s="82">
        <v>24</v>
      </c>
      <c r="D471" s="146"/>
    </row>
    <row r="472" spans="1:5" x14ac:dyDescent="0.25">
      <c r="A472" s="98" t="s">
        <v>95</v>
      </c>
      <c r="B472" s="82">
        <f t="shared" si="50"/>
        <v>9.5</v>
      </c>
      <c r="C472" s="82">
        <v>9.5</v>
      </c>
      <c r="D472" s="146"/>
    </row>
    <row r="473" spans="1:5" x14ac:dyDescent="0.25">
      <c r="A473" s="148" t="s">
        <v>96</v>
      </c>
      <c r="B473" s="82"/>
      <c r="C473" s="123">
        <f>SUM(C465:C472)</f>
        <v>126.56</v>
      </c>
      <c r="D473" s="146"/>
    </row>
    <row r="474" spans="1:5" x14ac:dyDescent="0.25">
      <c r="A474" s="98" t="s">
        <v>109</v>
      </c>
      <c r="B474" s="82">
        <f>C474</f>
        <v>2.8</v>
      </c>
      <c r="C474" s="82">
        <v>2.8</v>
      </c>
      <c r="D474" s="146"/>
    </row>
    <row r="475" spans="1:5" x14ac:dyDescent="0.25">
      <c r="A475" s="172" t="s">
        <v>304</v>
      </c>
      <c r="B475" s="97"/>
      <c r="C475" s="97"/>
      <c r="D475" s="134" t="s">
        <v>253</v>
      </c>
    </row>
    <row r="476" spans="1:5" x14ac:dyDescent="0.25">
      <c r="A476" s="98" t="s">
        <v>159</v>
      </c>
      <c r="B476" s="138">
        <f>C476*1.45</f>
        <v>38.0625</v>
      </c>
      <c r="C476" s="85">
        <f>C477*1.25</f>
        <v>26.25</v>
      </c>
      <c r="D476" s="434"/>
    </row>
    <row r="477" spans="1:5" x14ac:dyDescent="0.25">
      <c r="A477" s="435" t="s">
        <v>252</v>
      </c>
      <c r="B477" s="173"/>
      <c r="C477" s="436">
        <v>21</v>
      </c>
      <c r="D477" s="434"/>
      <c r="E477" s="18" t="s">
        <v>306</v>
      </c>
    </row>
    <row r="478" spans="1:5" x14ac:dyDescent="0.25">
      <c r="A478" s="98" t="s">
        <v>59</v>
      </c>
      <c r="B478" s="82">
        <f>C478*1.43</f>
        <v>71.5</v>
      </c>
      <c r="C478" s="85">
        <v>50</v>
      </c>
      <c r="D478" s="434"/>
    </row>
    <row r="479" spans="1:5" x14ac:dyDescent="0.25">
      <c r="A479" s="81" t="s">
        <v>307</v>
      </c>
      <c r="B479" s="85">
        <f>C479</f>
        <v>14</v>
      </c>
      <c r="C479" s="85">
        <v>14</v>
      </c>
      <c r="D479" s="434"/>
    </row>
    <row r="480" spans="1:5" x14ac:dyDescent="0.25">
      <c r="A480" s="81" t="s">
        <v>60</v>
      </c>
      <c r="B480" s="85">
        <f>C480*1.19</f>
        <v>11.899999999999999</v>
      </c>
      <c r="C480" s="85">
        <v>10</v>
      </c>
      <c r="D480" s="434"/>
    </row>
    <row r="481" spans="1:11" x14ac:dyDescent="0.25">
      <c r="A481" s="90" t="s">
        <v>58</v>
      </c>
      <c r="B481" s="141">
        <f>C481*1.25</f>
        <v>15</v>
      </c>
      <c r="C481" s="85">
        <v>12</v>
      </c>
      <c r="D481" s="434"/>
    </row>
    <row r="482" spans="1:11" x14ac:dyDescent="0.25">
      <c r="A482" s="98" t="s">
        <v>40</v>
      </c>
      <c r="B482" s="85">
        <f>C482</f>
        <v>3</v>
      </c>
      <c r="C482" s="85">
        <v>3</v>
      </c>
      <c r="D482" s="434"/>
    </row>
    <row r="483" spans="1:11" x14ac:dyDescent="0.25">
      <c r="A483" s="81" t="s">
        <v>89</v>
      </c>
      <c r="B483" s="85">
        <f t="shared" ref="B483:B484" si="52">C483</f>
        <v>144</v>
      </c>
      <c r="C483" s="85">
        <v>144</v>
      </c>
      <c r="D483" s="434"/>
    </row>
    <row r="484" spans="1:11" x14ac:dyDescent="0.25">
      <c r="A484" s="98" t="s">
        <v>91</v>
      </c>
      <c r="B484" s="85">
        <f t="shared" si="52"/>
        <v>1.5</v>
      </c>
      <c r="C484" s="85">
        <v>1.5</v>
      </c>
      <c r="D484" s="84"/>
    </row>
    <row r="485" spans="1:11" x14ac:dyDescent="0.25">
      <c r="A485" s="469" t="s">
        <v>200</v>
      </c>
      <c r="B485" s="79"/>
      <c r="C485" s="79"/>
      <c r="D485" s="79">
        <v>200</v>
      </c>
      <c r="E485" s="455"/>
    </row>
    <row r="486" spans="1:11" x14ac:dyDescent="0.25">
      <c r="A486" s="98" t="s">
        <v>170</v>
      </c>
      <c r="B486" s="82">
        <f>C486</f>
        <v>17</v>
      </c>
      <c r="C486" s="82">
        <v>17</v>
      </c>
      <c r="D486" s="118"/>
    </row>
    <row r="487" spans="1:11" s="104" customFormat="1" x14ac:dyDescent="0.25">
      <c r="A487" s="93" t="s">
        <v>92</v>
      </c>
      <c r="B487" s="82">
        <f t="shared" ref="B487" si="53">C487</f>
        <v>11</v>
      </c>
      <c r="C487" s="82">
        <v>11</v>
      </c>
      <c r="D487" s="146"/>
    </row>
    <row r="488" spans="1:11" x14ac:dyDescent="0.25">
      <c r="A488" s="98" t="s">
        <v>89</v>
      </c>
      <c r="B488" s="82">
        <f>C488</f>
        <v>220</v>
      </c>
      <c r="C488" s="82">
        <v>220</v>
      </c>
      <c r="D488" s="89"/>
    </row>
    <row r="489" spans="1:11" x14ac:dyDescent="0.25">
      <c r="A489" s="100" t="s">
        <v>244</v>
      </c>
      <c r="B489" s="97"/>
      <c r="C489" s="97"/>
      <c r="D489" s="103">
        <v>20</v>
      </c>
    </row>
    <row r="490" spans="1:11" x14ac:dyDescent="0.25">
      <c r="A490" s="133" t="s">
        <v>199</v>
      </c>
      <c r="B490" s="120"/>
      <c r="C490" s="120"/>
      <c r="D490" s="103">
        <v>125</v>
      </c>
    </row>
    <row r="491" spans="1:11" x14ac:dyDescent="0.25">
      <c r="A491" s="425" t="s">
        <v>94</v>
      </c>
      <c r="B491" s="106"/>
      <c r="C491" s="106"/>
      <c r="D491" s="108"/>
    </row>
    <row r="492" spans="1:11" ht="18.75" x14ac:dyDescent="0.25">
      <c r="A492" s="171" t="s">
        <v>171</v>
      </c>
      <c r="B492" s="422"/>
      <c r="C492" s="422"/>
      <c r="D492" s="423"/>
    </row>
    <row r="493" spans="1:11" ht="25.5" x14ac:dyDescent="0.25">
      <c r="A493" s="131" t="s">
        <v>82</v>
      </c>
      <c r="B493" s="131" t="s">
        <v>83</v>
      </c>
      <c r="C493" s="131" t="s">
        <v>84</v>
      </c>
      <c r="D493" s="132" t="s">
        <v>85</v>
      </c>
    </row>
    <row r="494" spans="1:11" s="104" customFormat="1" x14ac:dyDescent="0.25">
      <c r="A494" s="154" t="s">
        <v>332</v>
      </c>
      <c r="B494" s="89"/>
      <c r="C494" s="89"/>
      <c r="D494" s="89">
        <v>60</v>
      </c>
    </row>
    <row r="495" spans="1:11" s="104" customFormat="1" x14ac:dyDescent="0.25">
      <c r="A495" s="140" t="s">
        <v>106</v>
      </c>
      <c r="B495" s="138">
        <f>C495*1.25</f>
        <v>72.5</v>
      </c>
      <c r="C495" s="138">
        <v>58</v>
      </c>
      <c r="D495" s="118"/>
      <c r="E495" s="455"/>
      <c r="F495" s="386"/>
      <c r="G495" s="386"/>
      <c r="H495" s="386"/>
      <c r="I495" s="386"/>
      <c r="J495" s="386"/>
      <c r="K495" s="386"/>
    </row>
    <row r="496" spans="1:11" s="104" customFormat="1" x14ac:dyDescent="0.25">
      <c r="A496" s="546" t="s">
        <v>29</v>
      </c>
      <c r="B496" s="141">
        <f>C496</f>
        <v>0.2</v>
      </c>
      <c r="C496" s="85">
        <v>0.2</v>
      </c>
      <c r="D496" s="401"/>
    </row>
    <row r="497" spans="1:4" s="104" customFormat="1" x14ac:dyDescent="0.25">
      <c r="A497" s="81" t="s">
        <v>89</v>
      </c>
      <c r="B497" s="85">
        <f t="shared" ref="B497" si="54">C497</f>
        <v>2</v>
      </c>
      <c r="C497" s="85">
        <v>2</v>
      </c>
      <c r="D497" s="145"/>
    </row>
    <row r="498" spans="1:4" s="104" customFormat="1" x14ac:dyDescent="0.25">
      <c r="A498" s="147" t="s">
        <v>92</v>
      </c>
      <c r="B498" s="82">
        <f>C498</f>
        <v>1</v>
      </c>
      <c r="C498" s="82">
        <v>1</v>
      </c>
      <c r="D498" s="146"/>
    </row>
    <row r="499" spans="1:4" s="104" customFormat="1" x14ac:dyDescent="0.25">
      <c r="A499" s="156" t="s">
        <v>40</v>
      </c>
      <c r="B499" s="155">
        <f t="shared" ref="B499" si="55">C499</f>
        <v>3</v>
      </c>
      <c r="C499" s="155">
        <v>3</v>
      </c>
      <c r="D499" s="157"/>
    </row>
    <row r="500" spans="1:4" s="104" customFormat="1" x14ac:dyDescent="0.25">
      <c r="A500" s="98" t="s">
        <v>91</v>
      </c>
      <c r="B500" s="94">
        <f>C500</f>
        <v>0.8</v>
      </c>
      <c r="C500" s="82">
        <v>0.8</v>
      </c>
      <c r="D500" s="83"/>
    </row>
    <row r="501" spans="1:4" s="104" customFormat="1" x14ac:dyDescent="0.25">
      <c r="A501" s="536" t="s">
        <v>204</v>
      </c>
      <c r="B501" s="537">
        <f>C501*1.35</f>
        <v>2.7</v>
      </c>
      <c r="C501" s="538">
        <v>2</v>
      </c>
      <c r="D501" s="157"/>
    </row>
    <row r="502" spans="1:4" x14ac:dyDescent="0.25">
      <c r="A502" s="133" t="s">
        <v>305</v>
      </c>
      <c r="B502" s="112"/>
      <c r="C502" s="80"/>
      <c r="D502" s="79">
        <v>220</v>
      </c>
    </row>
    <row r="503" spans="1:4" x14ac:dyDescent="0.25">
      <c r="A503" s="137" t="s">
        <v>223</v>
      </c>
      <c r="B503" s="82">
        <f>C503*1.05</f>
        <v>73.080000000000013</v>
      </c>
      <c r="C503" s="82">
        <f>C504*1.6</f>
        <v>69.600000000000009</v>
      </c>
      <c r="D503" s="439"/>
    </row>
    <row r="504" spans="1:4" x14ac:dyDescent="0.25">
      <c r="A504" s="180" t="s">
        <v>110</v>
      </c>
      <c r="B504" s="83"/>
      <c r="C504" s="83">
        <v>43.5</v>
      </c>
      <c r="D504" s="439"/>
    </row>
    <row r="505" spans="1:4" x14ac:dyDescent="0.25">
      <c r="A505" s="87" t="s">
        <v>121</v>
      </c>
      <c r="B505" s="82">
        <f>C505</f>
        <v>66</v>
      </c>
      <c r="C505" s="82">
        <v>66</v>
      </c>
      <c r="D505" s="83"/>
    </row>
    <row r="506" spans="1:4" x14ac:dyDescent="0.25">
      <c r="A506" s="98" t="s">
        <v>40</v>
      </c>
      <c r="B506" s="82">
        <f>C506</f>
        <v>8.8000000000000007</v>
      </c>
      <c r="C506" s="82">
        <v>8.8000000000000007</v>
      </c>
      <c r="D506" s="83"/>
    </row>
    <row r="507" spans="1:4" x14ac:dyDescent="0.25">
      <c r="A507" s="98" t="s">
        <v>60</v>
      </c>
      <c r="B507" s="94">
        <f>C507*1.19</f>
        <v>23.799999999999997</v>
      </c>
      <c r="C507" s="82">
        <v>20</v>
      </c>
      <c r="D507" s="83"/>
    </row>
    <row r="508" spans="1:4" x14ac:dyDescent="0.25">
      <c r="A508" s="90" t="s">
        <v>58</v>
      </c>
      <c r="B508" s="141">
        <f>C508*1.25</f>
        <v>31.25</v>
      </c>
      <c r="C508" s="82">
        <v>25</v>
      </c>
      <c r="D508" s="83"/>
    </row>
    <row r="509" spans="1:4" x14ac:dyDescent="0.25">
      <c r="A509" s="98" t="s">
        <v>91</v>
      </c>
      <c r="B509" s="94">
        <f>C509</f>
        <v>1.6</v>
      </c>
      <c r="C509" s="82">
        <v>1.6</v>
      </c>
      <c r="D509" s="83"/>
    </row>
    <row r="510" spans="1:4" x14ac:dyDescent="0.25">
      <c r="A510" s="112" t="s">
        <v>113</v>
      </c>
      <c r="B510" s="79"/>
      <c r="C510" s="79"/>
      <c r="D510" s="79">
        <v>200</v>
      </c>
    </row>
    <row r="511" spans="1:4" x14ac:dyDescent="0.25">
      <c r="A511" s="98" t="s">
        <v>23</v>
      </c>
      <c r="B511" s="82">
        <f>C511</f>
        <v>2</v>
      </c>
      <c r="C511" s="82">
        <v>2</v>
      </c>
      <c r="D511" s="89"/>
    </row>
    <row r="512" spans="1:4" x14ac:dyDescent="0.25">
      <c r="A512" s="98" t="s">
        <v>89</v>
      </c>
      <c r="B512" s="82">
        <f>C512</f>
        <v>125</v>
      </c>
      <c r="C512" s="82">
        <v>125</v>
      </c>
      <c r="D512" s="89"/>
    </row>
    <row r="513" spans="1:4" x14ac:dyDescent="0.25">
      <c r="A513" s="90" t="s">
        <v>90</v>
      </c>
      <c r="B513" s="82">
        <f>C513</f>
        <v>95</v>
      </c>
      <c r="C513" s="82">
        <v>95</v>
      </c>
      <c r="D513" s="89"/>
    </row>
    <row r="514" spans="1:4" x14ac:dyDescent="0.25">
      <c r="A514" s="424" t="s">
        <v>92</v>
      </c>
      <c r="B514" s="82">
        <f>C514</f>
        <v>8</v>
      </c>
      <c r="C514" s="82">
        <v>8</v>
      </c>
      <c r="D514" s="89"/>
    </row>
    <row r="515" spans="1:4" x14ac:dyDescent="0.25">
      <c r="A515" s="100" t="s">
        <v>244</v>
      </c>
      <c r="B515" s="79"/>
      <c r="C515" s="97"/>
      <c r="D515" s="103">
        <v>20</v>
      </c>
    </row>
    <row r="516" spans="1:4" x14ac:dyDescent="0.25">
      <c r="A516" s="100" t="s">
        <v>342</v>
      </c>
      <c r="B516" s="79"/>
      <c r="C516" s="97"/>
      <c r="D516" s="103">
        <v>20</v>
      </c>
    </row>
    <row r="517" spans="1:4" x14ac:dyDescent="0.25">
      <c r="A517" s="425" t="s">
        <v>94</v>
      </c>
      <c r="B517" s="106"/>
      <c r="C517" s="106"/>
      <c r="D517" s="440"/>
    </row>
    <row r="518" spans="1:4" ht="18.75" x14ac:dyDescent="0.25">
      <c r="A518" s="171" t="s">
        <v>172</v>
      </c>
      <c r="B518" s="422"/>
      <c r="C518" s="422"/>
      <c r="D518" s="423"/>
    </row>
    <row r="519" spans="1:4" ht="25.5" x14ac:dyDescent="0.25">
      <c r="A519" s="415" t="s">
        <v>82</v>
      </c>
      <c r="B519" s="415" t="s">
        <v>83</v>
      </c>
      <c r="C519" s="415" t="s">
        <v>84</v>
      </c>
      <c r="D519" s="420" t="s">
        <v>85</v>
      </c>
    </row>
    <row r="520" spans="1:4" x14ac:dyDescent="0.25">
      <c r="A520" s="184" t="s">
        <v>229</v>
      </c>
      <c r="B520" s="82"/>
      <c r="C520" s="170"/>
      <c r="D520" s="89">
        <v>60</v>
      </c>
    </row>
    <row r="521" spans="1:4" s="104" customFormat="1" x14ac:dyDescent="0.25">
      <c r="A521" s="98" t="s">
        <v>168</v>
      </c>
      <c r="B521" s="139">
        <f>C521*1.9</f>
        <v>114</v>
      </c>
      <c r="C521" s="82">
        <v>60</v>
      </c>
      <c r="D521" s="113"/>
    </row>
    <row r="522" spans="1:4" x14ac:dyDescent="0.25">
      <c r="A522" s="112" t="s">
        <v>276</v>
      </c>
      <c r="B522" s="113"/>
      <c r="C522" s="113"/>
      <c r="D522" s="79">
        <v>90</v>
      </c>
    </row>
    <row r="523" spans="1:4" x14ac:dyDescent="0.25">
      <c r="A523" s="90" t="s">
        <v>239</v>
      </c>
      <c r="B523" s="82">
        <f>C523</f>
        <v>1</v>
      </c>
      <c r="C523" s="82">
        <v>1</v>
      </c>
      <c r="D523" s="113"/>
    </row>
    <row r="524" spans="1:4" s="104" customFormat="1" x14ac:dyDescent="0.25">
      <c r="A524" s="98" t="s">
        <v>40</v>
      </c>
      <c r="B524" s="82">
        <f>C524</f>
        <v>2</v>
      </c>
      <c r="C524" s="82">
        <v>2</v>
      </c>
      <c r="D524" s="82"/>
    </row>
    <row r="525" spans="1:4" s="104" customFormat="1" x14ac:dyDescent="0.25">
      <c r="A525" s="180" t="s">
        <v>96</v>
      </c>
      <c r="B525" s="83"/>
      <c r="C525" s="83">
        <v>102</v>
      </c>
      <c r="D525" s="113"/>
    </row>
    <row r="526" spans="1:4" x14ac:dyDescent="0.25">
      <c r="A526" s="133" t="s">
        <v>130</v>
      </c>
      <c r="B526" s="80"/>
      <c r="C526" s="80"/>
      <c r="D526" s="79">
        <v>150</v>
      </c>
    </row>
    <row r="527" spans="1:4" x14ac:dyDescent="0.25">
      <c r="A527" s="98" t="s">
        <v>32</v>
      </c>
      <c r="B527" s="82">
        <f>C527</f>
        <v>55</v>
      </c>
      <c r="C527" s="82">
        <v>55</v>
      </c>
      <c r="D527" s="118"/>
    </row>
    <row r="528" spans="1:4" x14ac:dyDescent="0.25">
      <c r="A528" s="98" t="s">
        <v>89</v>
      </c>
      <c r="B528" s="82">
        <f t="shared" ref="B528:B529" si="56">C528</f>
        <v>106.5</v>
      </c>
      <c r="C528" s="82">
        <v>106.5</v>
      </c>
      <c r="D528" s="118"/>
    </row>
    <row r="529" spans="1:7" x14ac:dyDescent="0.25">
      <c r="A529" s="98" t="s">
        <v>91</v>
      </c>
      <c r="B529" s="82">
        <f t="shared" si="56"/>
        <v>1.5</v>
      </c>
      <c r="C529" s="82">
        <v>1.5</v>
      </c>
      <c r="D529" s="118"/>
    </row>
    <row r="530" spans="1:7" x14ac:dyDescent="0.25">
      <c r="A530" s="98" t="s">
        <v>40</v>
      </c>
      <c r="B530" s="82">
        <f>C530</f>
        <v>6</v>
      </c>
      <c r="C530" s="82">
        <v>6</v>
      </c>
      <c r="D530" s="82"/>
    </row>
    <row r="531" spans="1:7" x14ac:dyDescent="0.25">
      <c r="A531" s="365" t="s">
        <v>201</v>
      </c>
      <c r="B531" s="94"/>
      <c r="C531" s="162"/>
      <c r="D531" s="89">
        <v>30</v>
      </c>
    </row>
    <row r="532" spans="1:7" x14ac:dyDescent="0.25">
      <c r="A532" s="98" t="s">
        <v>97</v>
      </c>
      <c r="B532" s="94">
        <f>C532</f>
        <v>6</v>
      </c>
      <c r="C532" s="94">
        <v>6</v>
      </c>
      <c r="D532" s="89"/>
    </row>
    <row r="533" spans="1:7" x14ac:dyDescent="0.25">
      <c r="A533" s="98" t="s">
        <v>42</v>
      </c>
      <c r="B533" s="94">
        <f>C533</f>
        <v>2.5</v>
      </c>
      <c r="C533" s="94">
        <v>2.5</v>
      </c>
      <c r="D533" s="89"/>
    </row>
    <row r="534" spans="1:7" x14ac:dyDescent="0.25">
      <c r="A534" s="98" t="s">
        <v>98</v>
      </c>
      <c r="B534" s="94">
        <f>C534</f>
        <v>1.5</v>
      </c>
      <c r="C534" s="94">
        <v>1.5</v>
      </c>
      <c r="D534" s="89"/>
    </row>
    <row r="535" spans="1:7" x14ac:dyDescent="0.25">
      <c r="A535" s="98" t="s">
        <v>91</v>
      </c>
      <c r="B535" s="94">
        <f>C535</f>
        <v>0.2</v>
      </c>
      <c r="C535" s="94">
        <v>0.2</v>
      </c>
      <c r="D535" s="89"/>
    </row>
    <row r="536" spans="1:7" x14ac:dyDescent="0.25">
      <c r="A536" s="98" t="s">
        <v>89</v>
      </c>
      <c r="B536" s="94">
        <f>C536</f>
        <v>25.5</v>
      </c>
      <c r="C536" s="94">
        <v>25.5</v>
      </c>
      <c r="D536" s="89"/>
    </row>
    <row r="537" spans="1:7" x14ac:dyDescent="0.25">
      <c r="A537" s="112" t="s">
        <v>202</v>
      </c>
      <c r="B537" s="79"/>
      <c r="C537" s="79"/>
      <c r="D537" s="79">
        <v>200</v>
      </c>
    </row>
    <row r="538" spans="1:7" x14ac:dyDescent="0.25">
      <c r="A538" s="98" t="s">
        <v>265</v>
      </c>
      <c r="B538" s="82">
        <f>C538</f>
        <v>30</v>
      </c>
      <c r="C538" s="82">
        <v>30</v>
      </c>
      <c r="D538" s="89"/>
      <c r="E538" s="386"/>
      <c r="F538" s="386"/>
      <c r="G538" s="386"/>
    </row>
    <row r="539" spans="1:7" x14ac:dyDescent="0.25">
      <c r="A539" s="424" t="s">
        <v>92</v>
      </c>
      <c r="B539" s="82">
        <f>C539</f>
        <v>9</v>
      </c>
      <c r="C539" s="82">
        <v>9</v>
      </c>
      <c r="D539" s="118"/>
    </row>
    <row r="540" spans="1:7" x14ac:dyDescent="0.25">
      <c r="A540" s="98" t="s">
        <v>89</v>
      </c>
      <c r="B540" s="82">
        <f>C540</f>
        <v>220</v>
      </c>
      <c r="C540" s="82">
        <v>220</v>
      </c>
      <c r="D540" s="89"/>
    </row>
    <row r="541" spans="1:7" x14ac:dyDescent="0.25">
      <c r="A541" s="100" t="s">
        <v>244</v>
      </c>
      <c r="B541" s="89"/>
      <c r="C541" s="118"/>
      <c r="D541" s="103">
        <v>18</v>
      </c>
    </row>
    <row r="542" spans="1:7" x14ac:dyDescent="0.25">
      <c r="A542" s="100" t="s">
        <v>342</v>
      </c>
      <c r="B542" s="89"/>
      <c r="C542" s="118"/>
      <c r="D542" s="103">
        <v>26</v>
      </c>
    </row>
    <row r="543" spans="1:7" x14ac:dyDescent="0.25">
      <c r="A543" s="425" t="s">
        <v>94</v>
      </c>
      <c r="B543" s="106"/>
      <c r="C543" s="106"/>
      <c r="D543" s="108"/>
    </row>
    <row r="544" spans="1:7" ht="18.75" x14ac:dyDescent="0.25">
      <c r="A544" s="171" t="s">
        <v>173</v>
      </c>
      <c r="B544" s="422"/>
      <c r="C544" s="422"/>
      <c r="D544" s="423"/>
    </row>
    <row r="545" spans="1:11" ht="25.5" x14ac:dyDescent="0.25">
      <c r="A545" s="415" t="s">
        <v>82</v>
      </c>
      <c r="B545" s="131" t="s">
        <v>83</v>
      </c>
      <c r="C545" s="131" t="s">
        <v>84</v>
      </c>
      <c r="D545" s="132" t="s">
        <v>85</v>
      </c>
    </row>
    <row r="546" spans="1:11" x14ac:dyDescent="0.25">
      <c r="A546" s="133" t="s">
        <v>245</v>
      </c>
      <c r="B546" s="79"/>
      <c r="C546" s="79"/>
      <c r="D546" s="134" t="s">
        <v>231</v>
      </c>
    </row>
    <row r="547" spans="1:11" x14ac:dyDescent="0.25">
      <c r="A547" s="452" t="s">
        <v>343</v>
      </c>
      <c r="B547" s="82">
        <f>C547</f>
        <v>20</v>
      </c>
      <c r="C547" s="85">
        <v>20</v>
      </c>
      <c r="D547" s="117"/>
      <c r="E547" s="386"/>
      <c r="F547" s="386"/>
      <c r="G547" s="386"/>
      <c r="H547" s="386"/>
      <c r="I547" s="386"/>
      <c r="J547" s="386"/>
      <c r="K547" s="386"/>
    </row>
    <row r="548" spans="1:11" x14ac:dyDescent="0.25">
      <c r="A548" s="81" t="s">
        <v>38</v>
      </c>
      <c r="B548" s="82">
        <f t="shared" ref="B548" si="57">C548</f>
        <v>15</v>
      </c>
      <c r="C548" s="85">
        <v>15</v>
      </c>
      <c r="D548" s="83"/>
    </row>
    <row r="549" spans="1:11" x14ac:dyDescent="0.25">
      <c r="A549" s="133" t="s">
        <v>278</v>
      </c>
      <c r="B549" s="79"/>
      <c r="C549" s="79"/>
      <c r="D549" s="78" t="s">
        <v>253</v>
      </c>
    </row>
    <row r="550" spans="1:11" x14ac:dyDescent="0.25">
      <c r="A550" s="98" t="s">
        <v>159</v>
      </c>
      <c r="B550" s="138">
        <f>C550*1.45</f>
        <v>27.1875</v>
      </c>
      <c r="C550" s="85">
        <f>C551*1.25</f>
        <v>18.75</v>
      </c>
      <c r="D550" s="434"/>
    </row>
    <row r="551" spans="1:11" x14ac:dyDescent="0.25">
      <c r="A551" s="437" t="s">
        <v>110</v>
      </c>
      <c r="B551" s="97"/>
      <c r="C551" s="79">
        <v>15</v>
      </c>
      <c r="D551" s="438"/>
    </row>
    <row r="552" spans="1:11" x14ac:dyDescent="0.25">
      <c r="A552" s="140" t="s">
        <v>106</v>
      </c>
      <c r="B552" s="138">
        <f>C552*1.25</f>
        <v>62.5</v>
      </c>
      <c r="C552" s="82">
        <v>50</v>
      </c>
      <c r="D552" s="82"/>
    </row>
    <row r="553" spans="1:11" x14ac:dyDescent="0.25">
      <c r="A553" s="98" t="s">
        <v>59</v>
      </c>
      <c r="B553" s="82">
        <f>C553*1.43</f>
        <v>42.9</v>
      </c>
      <c r="C553" s="82">
        <v>30</v>
      </c>
      <c r="D553" s="82"/>
    </row>
    <row r="554" spans="1:11" x14ac:dyDescent="0.25">
      <c r="A554" s="90" t="s">
        <v>58</v>
      </c>
      <c r="B554" s="141">
        <f>C554*1.25</f>
        <v>15</v>
      </c>
      <c r="C554" s="82">
        <v>12</v>
      </c>
      <c r="D554" s="82"/>
    </row>
    <row r="555" spans="1:11" s="104" customFormat="1" x14ac:dyDescent="0.25">
      <c r="A555" s="90" t="s">
        <v>317</v>
      </c>
      <c r="B555" s="141">
        <f>C555</f>
        <v>7</v>
      </c>
      <c r="C555" s="82">
        <v>7</v>
      </c>
      <c r="D555" s="82"/>
    </row>
    <row r="556" spans="1:11" x14ac:dyDescent="0.25">
      <c r="A556" s="98" t="s">
        <v>60</v>
      </c>
      <c r="B556" s="82">
        <f>C556*1.19</f>
        <v>11.899999999999999</v>
      </c>
      <c r="C556" s="82">
        <v>10</v>
      </c>
      <c r="D556" s="82"/>
    </row>
    <row r="557" spans="1:11" x14ac:dyDescent="0.25">
      <c r="A557" s="98" t="s">
        <v>40</v>
      </c>
      <c r="B557" s="82">
        <f>C557</f>
        <v>2</v>
      </c>
      <c r="C557" s="82">
        <v>2</v>
      </c>
      <c r="D557" s="82"/>
    </row>
    <row r="558" spans="1:11" x14ac:dyDescent="0.25">
      <c r="A558" s="98" t="s">
        <v>26</v>
      </c>
      <c r="B558" s="82">
        <f t="shared" ref="B558:B561" si="58">C558</f>
        <v>0.01</v>
      </c>
      <c r="C558" s="82">
        <v>0.01</v>
      </c>
      <c r="D558" s="82"/>
    </row>
    <row r="559" spans="1:11" x14ac:dyDescent="0.25">
      <c r="A559" s="98" t="s">
        <v>89</v>
      </c>
      <c r="B559" s="82">
        <f t="shared" si="58"/>
        <v>200</v>
      </c>
      <c r="C559" s="82">
        <v>200</v>
      </c>
      <c r="D559" s="82"/>
    </row>
    <row r="560" spans="1:11" x14ac:dyDescent="0.25">
      <c r="A560" s="98" t="s">
        <v>91</v>
      </c>
      <c r="B560" s="82">
        <f t="shared" si="58"/>
        <v>1.5</v>
      </c>
      <c r="C560" s="82">
        <v>1.5</v>
      </c>
      <c r="D560" s="82"/>
    </row>
    <row r="561" spans="1:4" x14ac:dyDescent="0.25">
      <c r="A561" s="98" t="s">
        <v>97</v>
      </c>
      <c r="B561" s="82">
        <f t="shared" si="58"/>
        <v>5</v>
      </c>
      <c r="C561" s="82">
        <v>5</v>
      </c>
      <c r="D561" s="82"/>
    </row>
    <row r="562" spans="1:4" x14ac:dyDescent="0.25">
      <c r="A562" s="86" t="s">
        <v>174</v>
      </c>
      <c r="B562" s="79"/>
      <c r="C562" s="79"/>
      <c r="D562" s="79">
        <v>80</v>
      </c>
    </row>
    <row r="563" spans="1:4" x14ac:dyDescent="0.25">
      <c r="A563" s="147" t="s">
        <v>175</v>
      </c>
      <c r="B563" s="141">
        <f>C563</f>
        <v>32</v>
      </c>
      <c r="C563" s="141">
        <v>32</v>
      </c>
      <c r="D563" s="83"/>
    </row>
    <row r="564" spans="1:4" x14ac:dyDescent="0.25">
      <c r="A564" s="93" t="s">
        <v>176</v>
      </c>
      <c r="B564" s="141">
        <f t="shared" ref="B564:B573" si="59">C564</f>
        <v>22.4</v>
      </c>
      <c r="C564" s="141">
        <v>22.4</v>
      </c>
      <c r="D564" s="83"/>
    </row>
    <row r="565" spans="1:4" x14ac:dyDescent="0.25">
      <c r="A565" s="87" t="s">
        <v>87</v>
      </c>
      <c r="B565" s="141">
        <f t="shared" si="59"/>
        <v>10</v>
      </c>
      <c r="C565" s="141">
        <v>10</v>
      </c>
      <c r="D565" s="83"/>
    </row>
    <row r="566" spans="1:4" x14ac:dyDescent="0.25">
      <c r="A566" s="98" t="s">
        <v>23</v>
      </c>
      <c r="B566" s="141">
        <f t="shared" si="59"/>
        <v>0.2</v>
      </c>
      <c r="C566" s="141">
        <v>0.2</v>
      </c>
      <c r="D566" s="83"/>
    </row>
    <row r="567" spans="1:4" x14ac:dyDescent="0.25">
      <c r="A567" s="98" t="s">
        <v>108</v>
      </c>
      <c r="B567" s="141">
        <f t="shared" si="59"/>
        <v>0.4</v>
      </c>
      <c r="C567" s="141">
        <v>0.4</v>
      </c>
      <c r="D567" s="83"/>
    </row>
    <row r="568" spans="1:4" x14ac:dyDescent="0.25">
      <c r="A568" s="90" t="s">
        <v>29</v>
      </c>
      <c r="B568" s="141">
        <f t="shared" si="59"/>
        <v>0.1</v>
      </c>
      <c r="C568" s="141">
        <v>0.1</v>
      </c>
      <c r="D568" s="83"/>
    </row>
    <row r="569" spans="1:4" x14ac:dyDescent="0.25">
      <c r="A569" s="98" t="s">
        <v>177</v>
      </c>
      <c r="B569" s="141">
        <f t="shared" si="59"/>
        <v>0.15</v>
      </c>
      <c r="C569" s="141">
        <v>0.15</v>
      </c>
      <c r="D569" s="83"/>
    </row>
    <row r="570" spans="1:4" x14ac:dyDescent="0.25">
      <c r="A570" s="98" t="s">
        <v>178</v>
      </c>
      <c r="B570" s="141">
        <f t="shared" si="59"/>
        <v>4.8000000000000001E-2</v>
      </c>
      <c r="C570" s="141">
        <v>4.8000000000000001E-2</v>
      </c>
      <c r="D570" s="83"/>
    </row>
    <row r="571" spans="1:4" x14ac:dyDescent="0.25">
      <c r="A571" s="424" t="s">
        <v>92</v>
      </c>
      <c r="B571" s="141">
        <f t="shared" si="59"/>
        <v>19.2</v>
      </c>
      <c r="C571" s="141">
        <v>19.2</v>
      </c>
      <c r="D571" s="83"/>
    </row>
    <row r="572" spans="1:4" x14ac:dyDescent="0.25">
      <c r="A572" s="147" t="s">
        <v>95</v>
      </c>
      <c r="B572" s="141">
        <f t="shared" si="59"/>
        <v>7.6</v>
      </c>
      <c r="C572" s="141">
        <v>7.6</v>
      </c>
      <c r="D572" s="83"/>
    </row>
    <row r="573" spans="1:4" x14ac:dyDescent="0.25">
      <c r="A573" s="98" t="s">
        <v>98</v>
      </c>
      <c r="B573" s="141">
        <f t="shared" si="59"/>
        <v>9.6</v>
      </c>
      <c r="C573" s="141">
        <v>9.6</v>
      </c>
      <c r="D573" s="83"/>
    </row>
    <row r="574" spans="1:4" x14ac:dyDescent="0.25">
      <c r="A574" s="187" t="s">
        <v>96</v>
      </c>
      <c r="B574" s="185"/>
      <c r="C574" s="185">
        <v>100.8</v>
      </c>
      <c r="D574" s="83"/>
    </row>
    <row r="575" spans="1:4" x14ac:dyDescent="0.25">
      <c r="A575" s="98" t="s">
        <v>40</v>
      </c>
      <c r="B575" s="141">
        <f>C575</f>
        <v>1</v>
      </c>
      <c r="C575" s="141">
        <v>1</v>
      </c>
      <c r="D575" s="83"/>
    </row>
    <row r="576" spans="1:4" x14ac:dyDescent="0.25">
      <c r="A576" s="147" t="s">
        <v>179</v>
      </c>
      <c r="B576" s="141">
        <f>C576</f>
        <v>1</v>
      </c>
      <c r="C576" s="141">
        <v>1</v>
      </c>
      <c r="D576" s="83"/>
    </row>
    <row r="577" spans="1:4" x14ac:dyDescent="0.25">
      <c r="A577" s="112" t="s">
        <v>203</v>
      </c>
      <c r="B577" s="188"/>
      <c r="C577" s="97"/>
      <c r="D577" s="79">
        <v>200</v>
      </c>
    </row>
    <row r="578" spans="1:4" x14ac:dyDescent="0.25">
      <c r="A578" s="98" t="s">
        <v>180</v>
      </c>
      <c r="B578" s="427">
        <f>C578</f>
        <v>20</v>
      </c>
      <c r="C578" s="82">
        <v>20</v>
      </c>
      <c r="D578" s="118"/>
    </row>
    <row r="579" spans="1:4" x14ac:dyDescent="0.25">
      <c r="A579" s="424" t="s">
        <v>92</v>
      </c>
      <c r="B579" s="82">
        <f>C579</f>
        <v>11</v>
      </c>
      <c r="C579" s="82">
        <v>11</v>
      </c>
      <c r="D579" s="118"/>
    </row>
    <row r="580" spans="1:4" x14ac:dyDescent="0.25">
      <c r="A580" s="98" t="s">
        <v>89</v>
      </c>
      <c r="B580" s="427">
        <f>C580</f>
        <v>185</v>
      </c>
      <c r="C580" s="82">
        <v>185</v>
      </c>
      <c r="D580" s="118"/>
    </row>
    <row r="581" spans="1:4" s="104" customFormat="1" x14ac:dyDescent="0.25">
      <c r="A581" s="98" t="s">
        <v>185</v>
      </c>
      <c r="B581" s="427">
        <f>C581</f>
        <v>0.06</v>
      </c>
      <c r="C581" s="88">
        <v>0.06</v>
      </c>
      <c r="D581" s="118"/>
    </row>
    <row r="582" spans="1:4" x14ac:dyDescent="0.25">
      <c r="A582" s="100" t="s">
        <v>254</v>
      </c>
      <c r="B582" s="427">
        <f>C582</f>
        <v>190</v>
      </c>
      <c r="C582" s="82">
        <v>190</v>
      </c>
      <c r="D582" s="131">
        <v>190</v>
      </c>
    </row>
    <row r="583" spans="1:4" x14ac:dyDescent="0.25">
      <c r="A583" s="100" t="s">
        <v>342</v>
      </c>
      <c r="B583" s="80"/>
      <c r="C583" s="80"/>
      <c r="D583" s="103">
        <v>26</v>
      </c>
    </row>
    <row r="584" spans="1:4" x14ac:dyDescent="0.25">
      <c r="A584" s="425" t="s">
        <v>94</v>
      </c>
      <c r="B584" s="106"/>
      <c r="C584" s="106"/>
      <c r="D584" s="108"/>
    </row>
    <row r="585" spans="1:4" ht="18.75" x14ac:dyDescent="0.25">
      <c r="A585" s="171" t="s">
        <v>181</v>
      </c>
      <c r="B585" s="422"/>
      <c r="C585" s="422"/>
      <c r="D585" s="423"/>
    </row>
    <row r="586" spans="1:4" ht="25.5" x14ac:dyDescent="0.25">
      <c r="A586" s="415" t="s">
        <v>82</v>
      </c>
      <c r="B586" s="415" t="s">
        <v>83</v>
      </c>
      <c r="C586" s="415" t="s">
        <v>84</v>
      </c>
      <c r="D586" s="420" t="s">
        <v>85</v>
      </c>
    </row>
    <row r="587" spans="1:4" x14ac:dyDescent="0.25">
      <c r="A587" s="368" t="s">
        <v>222</v>
      </c>
      <c r="B587" s="97"/>
      <c r="C587" s="97"/>
      <c r="D587" s="135">
        <v>60</v>
      </c>
    </row>
    <row r="588" spans="1:4" x14ac:dyDescent="0.25">
      <c r="A588" s="114" t="s">
        <v>61</v>
      </c>
      <c r="B588" s="82">
        <f>C588*1.25</f>
        <v>68.125000000000014</v>
      </c>
      <c r="C588" s="82">
        <v>54.500000000000007</v>
      </c>
      <c r="D588" s="82"/>
    </row>
    <row r="589" spans="1:4" s="104" customFormat="1" x14ac:dyDescent="0.25">
      <c r="A589" s="119" t="s">
        <v>182</v>
      </c>
      <c r="B589" s="82"/>
      <c r="C589" s="83">
        <v>50</v>
      </c>
      <c r="D589" s="82"/>
    </row>
    <row r="590" spans="1:4" s="104" customFormat="1" x14ac:dyDescent="0.25">
      <c r="A590" s="116" t="s">
        <v>48</v>
      </c>
      <c r="B590" s="82">
        <f>C590*1.01</f>
        <v>10.1</v>
      </c>
      <c r="C590" s="82">
        <v>10</v>
      </c>
      <c r="D590" s="117"/>
    </row>
    <row r="591" spans="1:4" x14ac:dyDescent="0.25">
      <c r="A591" s="98" t="s">
        <v>91</v>
      </c>
      <c r="B591" s="82">
        <f>C591</f>
        <v>0.3</v>
      </c>
      <c r="C591" s="82">
        <v>0.3</v>
      </c>
      <c r="D591" s="117"/>
    </row>
    <row r="592" spans="1:4" x14ac:dyDescent="0.25">
      <c r="A592" s="98" t="s">
        <v>40</v>
      </c>
      <c r="B592" s="82">
        <f t="shared" ref="B592" si="60">C592</f>
        <v>4</v>
      </c>
      <c r="C592" s="141">
        <v>4</v>
      </c>
      <c r="D592" s="89"/>
    </row>
    <row r="593" spans="1:4" s="104" customFormat="1" x14ac:dyDescent="0.25">
      <c r="A593" s="98" t="s">
        <v>204</v>
      </c>
      <c r="B593" s="82">
        <f>C593*1.35</f>
        <v>0.67500000000000004</v>
      </c>
      <c r="C593" s="141">
        <v>0.5</v>
      </c>
      <c r="D593" s="89"/>
    </row>
    <row r="594" spans="1:4" x14ac:dyDescent="0.25">
      <c r="A594" s="133" t="s">
        <v>216</v>
      </c>
      <c r="B594" s="120"/>
      <c r="C594" s="120"/>
      <c r="D594" s="135">
        <v>90</v>
      </c>
    </row>
    <row r="595" spans="1:4" x14ac:dyDescent="0.25">
      <c r="A595" s="137" t="s">
        <v>223</v>
      </c>
      <c r="B595" s="82">
        <f>C595*1.05</f>
        <v>84</v>
      </c>
      <c r="C595" s="82">
        <f>C596*1.6</f>
        <v>80</v>
      </c>
      <c r="D595" s="439"/>
    </row>
    <row r="596" spans="1:4" x14ac:dyDescent="0.25">
      <c r="A596" s="180" t="s">
        <v>110</v>
      </c>
      <c r="B596" s="83"/>
      <c r="C596" s="83">
        <v>50</v>
      </c>
      <c r="D596" s="439"/>
    </row>
    <row r="597" spans="1:4" x14ac:dyDescent="0.25">
      <c r="A597" s="98" t="s">
        <v>42</v>
      </c>
      <c r="B597" s="82">
        <f>C597</f>
        <v>4</v>
      </c>
      <c r="C597" s="82">
        <v>4</v>
      </c>
      <c r="D597" s="439"/>
    </row>
    <row r="598" spans="1:4" x14ac:dyDescent="0.25">
      <c r="A598" s="98" t="s">
        <v>91</v>
      </c>
      <c r="B598" s="82">
        <f>C598</f>
        <v>0.7</v>
      </c>
      <c r="C598" s="82">
        <v>0.7</v>
      </c>
      <c r="D598" s="439"/>
    </row>
    <row r="599" spans="1:4" x14ac:dyDescent="0.25">
      <c r="A599" s="98" t="s">
        <v>60</v>
      </c>
      <c r="B599" s="82">
        <f>C599*1.19</f>
        <v>11.899999999999999</v>
      </c>
      <c r="C599" s="82">
        <v>10</v>
      </c>
      <c r="D599" s="439"/>
    </row>
    <row r="600" spans="1:4" x14ac:dyDescent="0.25">
      <c r="A600" s="114" t="s">
        <v>168</v>
      </c>
      <c r="B600" s="138">
        <f>C600*1.9</f>
        <v>19</v>
      </c>
      <c r="C600" s="82">
        <v>10</v>
      </c>
      <c r="D600" s="439"/>
    </row>
    <row r="601" spans="1:4" x14ac:dyDescent="0.25">
      <c r="A601" s="98" t="s">
        <v>98</v>
      </c>
      <c r="B601" s="82">
        <f>C601</f>
        <v>2.6</v>
      </c>
      <c r="C601" s="82">
        <v>2.6</v>
      </c>
      <c r="D601" s="439"/>
    </row>
    <row r="602" spans="1:4" x14ac:dyDescent="0.25">
      <c r="A602" s="98" t="s">
        <v>89</v>
      </c>
      <c r="B602" s="82">
        <f t="shared" ref="B602:B603" si="61">C602</f>
        <v>40</v>
      </c>
      <c r="C602" s="82">
        <v>40</v>
      </c>
      <c r="D602" s="439"/>
    </row>
    <row r="603" spans="1:4" x14ac:dyDescent="0.25">
      <c r="A603" s="98" t="s">
        <v>40</v>
      </c>
      <c r="B603" s="82">
        <f t="shared" si="61"/>
        <v>5</v>
      </c>
      <c r="C603" s="82">
        <v>5</v>
      </c>
      <c r="D603" s="439"/>
    </row>
    <row r="604" spans="1:4" x14ac:dyDescent="0.25">
      <c r="A604" s="133" t="s">
        <v>99</v>
      </c>
      <c r="B604" s="80"/>
      <c r="C604" s="80"/>
      <c r="D604" s="135">
        <v>150</v>
      </c>
    </row>
    <row r="605" spans="1:4" x14ac:dyDescent="0.25">
      <c r="A605" s="98" t="s">
        <v>100</v>
      </c>
      <c r="B605" s="82">
        <f>C605</f>
        <v>60</v>
      </c>
      <c r="C605" s="82">
        <v>60</v>
      </c>
      <c r="D605" s="439"/>
    </row>
    <row r="606" spans="1:4" x14ac:dyDescent="0.25">
      <c r="A606" s="98" t="s">
        <v>40</v>
      </c>
      <c r="B606" s="82">
        <f t="shared" ref="B606" si="62">C606</f>
        <v>5</v>
      </c>
      <c r="C606" s="82">
        <v>5</v>
      </c>
      <c r="D606" s="439"/>
    </row>
    <row r="607" spans="1:4" x14ac:dyDescent="0.25">
      <c r="A607" s="98" t="s">
        <v>91</v>
      </c>
      <c r="B607" s="82">
        <f t="shared" ref="B607:B608" si="63">C607</f>
        <v>1.2</v>
      </c>
      <c r="C607" s="82">
        <v>1.2</v>
      </c>
      <c r="D607" s="439"/>
    </row>
    <row r="608" spans="1:4" x14ac:dyDescent="0.25">
      <c r="A608" s="98" t="s">
        <v>89</v>
      </c>
      <c r="B608" s="82">
        <f t="shared" si="63"/>
        <v>157.5</v>
      </c>
      <c r="C608" s="82">
        <v>157.5</v>
      </c>
      <c r="D608" s="439"/>
    </row>
    <row r="609" spans="1:11" x14ac:dyDescent="0.25">
      <c r="A609" s="133" t="s">
        <v>101</v>
      </c>
      <c r="B609" s="80"/>
      <c r="C609" s="80"/>
      <c r="D609" s="79">
        <v>200</v>
      </c>
    </row>
    <row r="610" spans="1:11" x14ac:dyDescent="0.25">
      <c r="A610" s="98" t="s">
        <v>25</v>
      </c>
      <c r="B610" s="82">
        <f>C610</f>
        <v>0.5</v>
      </c>
      <c r="C610" s="82">
        <v>0.5</v>
      </c>
      <c r="D610" s="118"/>
    </row>
    <row r="611" spans="1:11" x14ac:dyDescent="0.25">
      <c r="A611" s="98" t="s">
        <v>89</v>
      </c>
      <c r="B611" s="82">
        <f t="shared" ref="B611:B612" si="64">C611</f>
        <v>200</v>
      </c>
      <c r="C611" s="82">
        <v>200</v>
      </c>
      <c r="D611" s="118"/>
    </row>
    <row r="612" spans="1:11" x14ac:dyDescent="0.25">
      <c r="A612" s="424" t="s">
        <v>92</v>
      </c>
      <c r="B612" s="82">
        <f t="shared" si="64"/>
        <v>8</v>
      </c>
      <c r="C612" s="82">
        <v>8</v>
      </c>
      <c r="D612" s="118"/>
    </row>
    <row r="613" spans="1:11" x14ac:dyDescent="0.25">
      <c r="A613" s="100" t="s">
        <v>244</v>
      </c>
      <c r="B613" s="80"/>
      <c r="C613" s="80"/>
      <c r="D613" s="103">
        <v>26</v>
      </c>
    </row>
    <row r="614" spans="1:11" x14ac:dyDescent="0.25">
      <c r="A614" s="425" t="s">
        <v>94</v>
      </c>
      <c r="B614" s="106"/>
      <c r="C614" s="106"/>
      <c r="D614" s="108"/>
    </row>
    <row r="615" spans="1:11" x14ac:dyDescent="0.25">
      <c r="A615" s="354"/>
      <c r="B615" s="138"/>
      <c r="C615" s="354"/>
      <c r="D615" s="354"/>
      <c r="E615" s="386"/>
      <c r="F615" s="386"/>
      <c r="G615" s="386"/>
      <c r="H615" s="386"/>
      <c r="I615" s="386"/>
      <c r="J615" s="386"/>
      <c r="K615" s="386"/>
    </row>
    <row r="616" spans="1:11" x14ac:dyDescent="0.25">
      <c r="A616" s="367" t="s">
        <v>341</v>
      </c>
      <c r="B616" s="354"/>
      <c r="C616" s="354"/>
      <c r="D616" s="354"/>
    </row>
  </sheetData>
  <autoFilter ref="A1:A616"/>
  <mergeCells count="16">
    <mergeCell ref="A54:C54"/>
    <mergeCell ref="E84:K84"/>
    <mergeCell ref="A13:A14"/>
    <mergeCell ref="B13:B14"/>
    <mergeCell ref="C13:C14"/>
    <mergeCell ref="D13:D14"/>
    <mergeCell ref="A7:D7"/>
    <mergeCell ref="A8:D8"/>
    <mergeCell ref="A9:D9"/>
    <mergeCell ref="A10:D10"/>
    <mergeCell ref="A11:D11"/>
    <mergeCell ref="B2:D2"/>
    <mergeCell ref="B3:D3"/>
    <mergeCell ref="B4:D4"/>
    <mergeCell ref="C5:D5"/>
    <mergeCell ref="C6:D6"/>
  </mergeCells>
  <pageMargins left="0.47244094488188981" right="0.70866141732283472" top="0.39370078740157477" bottom="0.19685039370078738" header="0.31496062992125984" footer="0.31496062992125984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50"/>
  <sheetViews>
    <sheetView topLeftCell="A28" zoomScaleNormal="100" workbookViewId="0">
      <selection activeCell="L34" sqref="L34:L40"/>
    </sheetView>
  </sheetViews>
  <sheetFormatPr defaultRowHeight="15" x14ac:dyDescent="0.25"/>
  <cols>
    <col min="5" max="5" width="7.140625" customWidth="1"/>
    <col min="7" max="7" width="2" customWidth="1"/>
    <col min="11" max="11" width="10.85546875" customWidth="1"/>
    <col min="12" max="13" width="10.42578125" customWidth="1"/>
  </cols>
  <sheetData>
    <row r="1" spans="1:15" x14ac:dyDescent="0.25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5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5" x14ac:dyDescent="0.25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</row>
    <row r="4" spans="1:15" x14ac:dyDescent="0.25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</row>
    <row r="5" spans="1:15" x14ac:dyDescent="0.25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</row>
    <row r="6" spans="1:15" x14ac:dyDescent="0.25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</row>
    <row r="7" spans="1:15" x14ac:dyDescent="0.25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</row>
    <row r="8" spans="1:15" x14ac:dyDescent="0.25">
      <c r="A8" s="104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</row>
    <row r="9" spans="1:15" ht="15.75" x14ac:dyDescent="0.25">
      <c r="A9" s="104"/>
      <c r="B9" s="104"/>
      <c r="C9" s="104"/>
      <c r="D9" s="104"/>
      <c r="E9" s="104"/>
      <c r="F9" s="104"/>
      <c r="G9" s="104"/>
      <c r="H9" s="646" t="s">
        <v>138</v>
      </c>
      <c r="I9" s="646"/>
      <c r="J9" s="646"/>
      <c r="K9" s="646"/>
      <c r="L9" s="646"/>
      <c r="M9" s="646"/>
      <c r="N9" s="646"/>
      <c r="O9" s="646"/>
    </row>
    <row r="10" spans="1:15" ht="15.75" x14ac:dyDescent="0.25">
      <c r="A10" s="104"/>
      <c r="B10" s="104"/>
      <c r="C10" s="104"/>
      <c r="D10" s="104"/>
      <c r="E10" s="104"/>
      <c r="F10" s="104"/>
      <c r="G10" s="104"/>
      <c r="H10" s="359" t="s">
        <v>139</v>
      </c>
      <c r="I10" s="359"/>
      <c r="J10" s="359"/>
      <c r="K10" s="359"/>
      <c r="L10" s="359"/>
      <c r="M10" s="359"/>
      <c r="N10" s="359"/>
      <c r="O10" s="359"/>
    </row>
    <row r="11" spans="1:15" ht="15.75" x14ac:dyDescent="0.25">
      <c r="A11" s="104"/>
      <c r="B11" s="104"/>
      <c r="C11" s="104"/>
      <c r="D11" s="104"/>
      <c r="E11" s="104"/>
      <c r="F11" s="104"/>
      <c r="G11" s="104"/>
      <c r="H11" s="301" t="s">
        <v>140</v>
      </c>
      <c r="I11" s="301"/>
      <c r="J11" s="301"/>
      <c r="K11" s="301"/>
      <c r="L11" s="301"/>
      <c r="M11" s="301"/>
      <c r="N11" s="301"/>
      <c r="O11" s="301"/>
    </row>
    <row r="12" spans="1:15" ht="15.75" x14ac:dyDescent="0.25">
      <c r="A12" s="104"/>
      <c r="B12" s="104"/>
      <c r="C12" s="104"/>
      <c r="D12" s="104"/>
      <c r="E12" s="104"/>
      <c r="F12" s="250"/>
      <c r="G12" s="250"/>
      <c r="H12" s="250"/>
      <c r="I12" s="250"/>
      <c r="J12" s="250"/>
      <c r="K12" s="250"/>
      <c r="L12" s="250"/>
    </row>
    <row r="13" spans="1:15" x14ac:dyDescent="0.25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</row>
    <row r="14" spans="1:15" ht="33" x14ac:dyDescent="0.25">
      <c r="A14" s="104"/>
      <c r="B14" s="104"/>
      <c r="C14" s="104"/>
      <c r="D14" s="613" t="s">
        <v>141</v>
      </c>
      <c r="E14" s="613"/>
      <c r="F14" s="613"/>
      <c r="G14" s="613"/>
      <c r="H14" s="613"/>
      <c r="I14" s="613"/>
      <c r="J14" s="613"/>
      <c r="K14" s="104"/>
      <c r="L14" s="104"/>
    </row>
    <row r="15" spans="1:15" ht="25.5" x14ac:dyDescent="0.25">
      <c r="A15" s="104"/>
      <c r="B15" s="104"/>
      <c r="C15" s="104"/>
      <c r="D15" s="104"/>
      <c r="E15" s="357"/>
      <c r="F15" s="104"/>
      <c r="G15" s="104"/>
      <c r="H15" s="104"/>
      <c r="I15" s="104"/>
      <c r="J15" s="104"/>
      <c r="K15" s="104"/>
      <c r="L15" s="104"/>
    </row>
    <row r="16" spans="1:15" ht="33" x14ac:dyDescent="0.45">
      <c r="A16" s="104"/>
      <c r="B16" s="104"/>
      <c r="C16" s="614" t="s">
        <v>142</v>
      </c>
      <c r="D16" s="614"/>
      <c r="E16" s="614"/>
      <c r="F16" s="614"/>
      <c r="G16" s="614"/>
      <c r="H16" s="614"/>
      <c r="I16" s="614"/>
      <c r="J16" s="614"/>
      <c r="K16" s="614"/>
      <c r="L16" s="104"/>
    </row>
    <row r="17" spans="1:18" s="104" customFormat="1" ht="19.5" customHeight="1" x14ac:dyDescent="0.3">
      <c r="A17" s="482"/>
      <c r="B17" s="611" t="s">
        <v>259</v>
      </c>
      <c r="C17" s="611"/>
      <c r="D17" s="611"/>
      <c r="E17" s="611"/>
      <c r="F17" s="611"/>
      <c r="G17" s="611"/>
      <c r="H17" s="611"/>
      <c r="I17" s="611"/>
      <c r="J17" s="611"/>
      <c r="K17" s="611"/>
    </row>
    <row r="18" spans="1:18" s="104" customFormat="1" ht="19.5" customHeight="1" x14ac:dyDescent="0.3">
      <c r="A18" s="482"/>
      <c r="B18" s="515"/>
      <c r="C18" s="515"/>
      <c r="D18" s="515"/>
      <c r="E18" s="515"/>
      <c r="F18" s="515"/>
      <c r="G18" s="515"/>
      <c r="H18" s="515"/>
      <c r="I18" s="515"/>
      <c r="J18" s="515"/>
      <c r="K18" s="515"/>
    </row>
    <row r="19" spans="1:18" s="104" customFormat="1" ht="22.5" x14ac:dyDescent="0.3">
      <c r="C19" s="515"/>
      <c r="D19" s="515"/>
      <c r="E19" s="515"/>
      <c r="F19" s="611" t="s">
        <v>171</v>
      </c>
      <c r="G19" s="611"/>
      <c r="H19" s="611"/>
      <c r="I19" s="515"/>
      <c r="J19" s="515"/>
    </row>
    <row r="20" spans="1:18" s="104" customFormat="1" ht="20.25" x14ac:dyDescent="0.25">
      <c r="A20" s="612" t="s">
        <v>235</v>
      </c>
      <c r="B20" s="612"/>
      <c r="C20" s="612"/>
      <c r="D20" s="612"/>
      <c r="E20" s="612"/>
      <c r="F20" s="612"/>
      <c r="G20" s="612"/>
      <c r="H20" s="612"/>
      <c r="I20" s="612"/>
      <c r="J20" s="612"/>
      <c r="K20" s="612"/>
      <c r="L20" s="612"/>
    </row>
    <row r="21" spans="1:18" ht="20.25" x14ac:dyDescent="0.25">
      <c r="A21" s="607" t="s">
        <v>82</v>
      </c>
      <c r="B21" s="607"/>
      <c r="C21" s="607"/>
      <c r="D21" s="607"/>
      <c r="E21" s="607"/>
      <c r="F21" s="607" t="s">
        <v>143</v>
      </c>
      <c r="G21" s="607"/>
      <c r="H21" s="608" t="s">
        <v>144</v>
      </c>
      <c r="I21" s="609"/>
      <c r="J21" s="609"/>
      <c r="K21" s="610"/>
      <c r="L21" s="607" t="s">
        <v>86</v>
      </c>
    </row>
    <row r="22" spans="1:18" ht="25.5" customHeight="1" x14ac:dyDescent="0.25">
      <c r="A22" s="607"/>
      <c r="B22" s="607"/>
      <c r="C22" s="607"/>
      <c r="D22" s="607"/>
      <c r="E22" s="607"/>
      <c r="F22" s="607"/>
      <c r="G22" s="607"/>
      <c r="H22" s="223" t="s">
        <v>145</v>
      </c>
      <c r="I22" s="131" t="s">
        <v>146</v>
      </c>
      <c r="J22" s="179" t="s">
        <v>147</v>
      </c>
      <c r="K22" s="179" t="s">
        <v>148</v>
      </c>
      <c r="L22" s="607"/>
    </row>
    <row r="23" spans="1:18" s="104" customFormat="1" ht="39" customHeight="1" x14ac:dyDescent="0.25">
      <c r="A23" s="659" t="str">
        <f>Меню!A494</f>
        <v>Салат из белокочанной капусты с зеленью</v>
      </c>
      <c r="B23" s="600"/>
      <c r="C23" s="600"/>
      <c r="D23" s="600"/>
      <c r="E23" s="601"/>
      <c r="F23" s="598">
        <f>Меню!D494</f>
        <v>60</v>
      </c>
      <c r="G23" s="599"/>
      <c r="H23" s="227">
        <v>1.28</v>
      </c>
      <c r="I23" s="227">
        <v>3.11</v>
      </c>
      <c r="J23" s="227">
        <v>8.9600000000000009</v>
      </c>
      <c r="K23" s="227">
        <v>72.75</v>
      </c>
      <c r="L23" s="495">
        <v>7.4399999999999995</v>
      </c>
    </row>
    <row r="24" spans="1:18" ht="18.75" x14ac:dyDescent="0.25">
      <c r="A24" s="602" t="str">
        <f>Меню!A502</f>
        <v>Плов с мясом</v>
      </c>
      <c r="B24" s="600"/>
      <c r="C24" s="600"/>
      <c r="D24" s="600"/>
      <c r="E24" s="601"/>
      <c r="F24" s="645">
        <v>200</v>
      </c>
      <c r="G24" s="645"/>
      <c r="H24" s="227">
        <v>11.81</v>
      </c>
      <c r="I24" s="227">
        <v>7.8</v>
      </c>
      <c r="J24" s="227">
        <v>34.1</v>
      </c>
      <c r="K24" s="227">
        <v>293.5</v>
      </c>
      <c r="L24" s="495">
        <v>84.77</v>
      </c>
    </row>
    <row r="25" spans="1:18" ht="22.5" customHeight="1" x14ac:dyDescent="0.45">
      <c r="A25" s="604" t="str">
        <f>Меню!A510</f>
        <v>Какао с молоком</v>
      </c>
      <c r="B25" s="605"/>
      <c r="C25" s="605"/>
      <c r="D25" s="605"/>
      <c r="E25" s="606"/>
      <c r="F25" s="598">
        <f>Меню!D510</f>
        <v>200</v>
      </c>
      <c r="G25" s="599"/>
      <c r="H25" s="227">
        <v>2.8</v>
      </c>
      <c r="I25" s="227">
        <v>3.54</v>
      </c>
      <c r="J25" s="227">
        <v>19.8</v>
      </c>
      <c r="K25" s="227">
        <v>109.05</v>
      </c>
      <c r="L25" s="495">
        <v>12.26</v>
      </c>
      <c r="N25" s="451"/>
      <c r="O25" s="451"/>
      <c r="P25" s="451"/>
      <c r="Q25" s="451"/>
      <c r="R25" s="451"/>
    </row>
    <row r="26" spans="1:18" ht="18.75" x14ac:dyDescent="0.25">
      <c r="A26" s="595" t="str">
        <f>Меню!A515</f>
        <v>Хлеб "Свежий" пшеничный витамин.</v>
      </c>
      <c r="B26" s="596"/>
      <c r="C26" s="596"/>
      <c r="D26" s="596"/>
      <c r="E26" s="597"/>
      <c r="F26" s="660">
        <f>Меню!D515</f>
        <v>20</v>
      </c>
      <c r="G26" s="661"/>
      <c r="H26" s="227">
        <v>1</v>
      </c>
      <c r="I26" s="227">
        <v>0.3</v>
      </c>
      <c r="J26" s="227">
        <v>8.1</v>
      </c>
      <c r="K26" s="227">
        <v>38.9</v>
      </c>
      <c r="L26" s="495">
        <v>1.51</v>
      </c>
    </row>
    <row r="27" spans="1:18" ht="18.75" x14ac:dyDescent="0.25">
      <c r="A27" s="595" t="str">
        <f>Меню!A516</f>
        <v>Хлеб "Дарницкий" (нарезной)</v>
      </c>
      <c r="B27" s="596"/>
      <c r="C27" s="596"/>
      <c r="D27" s="596"/>
      <c r="E27" s="597"/>
      <c r="F27" s="660">
        <f>Меню!D516</f>
        <v>20</v>
      </c>
      <c r="G27" s="661"/>
      <c r="H27" s="227">
        <v>1.1200000000000001</v>
      </c>
      <c r="I27" s="227">
        <v>0.22</v>
      </c>
      <c r="J27" s="227">
        <v>11.58</v>
      </c>
      <c r="K27" s="227">
        <v>44</v>
      </c>
      <c r="L27" s="495">
        <v>1.72</v>
      </c>
    </row>
    <row r="28" spans="1:18" ht="33" customHeight="1" x14ac:dyDescent="0.25">
      <c r="A28" s="634" t="s">
        <v>149</v>
      </c>
      <c r="B28" s="635"/>
      <c r="C28" s="635"/>
      <c r="D28" s="635"/>
      <c r="E28" s="636"/>
      <c r="F28" s="637">
        <f>F27+F26+F25+F24+F23</f>
        <v>500</v>
      </c>
      <c r="G28" s="650"/>
      <c r="H28" s="562">
        <f>SUM(H23:H27)</f>
        <v>18.010000000000002</v>
      </c>
      <c r="I28" s="562">
        <f>SUM(I23:I27)</f>
        <v>14.97</v>
      </c>
      <c r="J28" s="562">
        <f t="shared" ref="J28:K28" si="0">SUM(J23:J27)</f>
        <v>82.539999999999992</v>
      </c>
      <c r="K28" s="562">
        <f t="shared" si="0"/>
        <v>558.20000000000005</v>
      </c>
      <c r="L28" s="518">
        <f>SUM(L23:L27)</f>
        <v>107.7</v>
      </c>
    </row>
    <row r="29" spans="1:18" s="104" customFormat="1" ht="33" customHeight="1" x14ac:dyDescent="0.25">
      <c r="A29" s="525"/>
      <c r="B29" s="525"/>
      <c r="C29" s="525"/>
      <c r="D29" s="525"/>
      <c r="E29" s="525"/>
      <c r="F29" s="526"/>
      <c r="G29" s="527"/>
      <c r="H29" s="528"/>
      <c r="I29" s="528"/>
      <c r="J29" s="528"/>
      <c r="K29" s="528"/>
      <c r="L29" s="529"/>
    </row>
    <row r="30" spans="1:18" s="104" customFormat="1" ht="22.5" x14ac:dyDescent="0.3">
      <c r="C30" s="515"/>
      <c r="D30" s="515"/>
      <c r="E30" s="515"/>
      <c r="F30" s="611" t="s">
        <v>172</v>
      </c>
      <c r="G30" s="611"/>
      <c r="H30" s="611"/>
      <c r="I30" s="515"/>
      <c r="J30" s="515"/>
    </row>
    <row r="31" spans="1:18" s="104" customFormat="1" ht="20.25" x14ac:dyDescent="0.25">
      <c r="A31" s="612" t="s">
        <v>235</v>
      </c>
      <c r="B31" s="612"/>
      <c r="C31" s="612"/>
      <c r="D31" s="612"/>
      <c r="E31" s="612"/>
      <c r="F31" s="612"/>
      <c r="G31" s="612"/>
      <c r="H31" s="612"/>
      <c r="I31" s="612"/>
      <c r="J31" s="612"/>
      <c r="K31" s="612"/>
      <c r="L31" s="612"/>
    </row>
    <row r="32" spans="1:18" ht="26.25" customHeight="1" x14ac:dyDescent="0.25">
      <c r="A32" s="607" t="s">
        <v>82</v>
      </c>
      <c r="B32" s="607"/>
      <c r="C32" s="607"/>
      <c r="D32" s="607"/>
      <c r="E32" s="607"/>
      <c r="F32" s="607" t="s">
        <v>143</v>
      </c>
      <c r="G32" s="607"/>
      <c r="H32" s="608" t="s">
        <v>144</v>
      </c>
      <c r="I32" s="609"/>
      <c r="J32" s="609"/>
      <c r="K32" s="610"/>
      <c r="L32" s="651" t="s">
        <v>86</v>
      </c>
      <c r="M32" s="509"/>
    </row>
    <row r="33" spans="1:13" ht="23.25" customHeight="1" x14ac:dyDescent="0.25">
      <c r="A33" s="607"/>
      <c r="B33" s="607"/>
      <c r="C33" s="607"/>
      <c r="D33" s="607"/>
      <c r="E33" s="607"/>
      <c r="F33" s="607"/>
      <c r="G33" s="607"/>
      <c r="H33" s="223" t="s">
        <v>145</v>
      </c>
      <c r="I33" s="131" t="s">
        <v>146</v>
      </c>
      <c r="J33" s="179" t="s">
        <v>147</v>
      </c>
      <c r="K33" s="179" t="s">
        <v>148</v>
      </c>
      <c r="L33" s="652"/>
      <c r="M33" s="509"/>
    </row>
    <row r="34" spans="1:13" ht="18.75" x14ac:dyDescent="0.25">
      <c r="A34" s="649" t="str">
        <f>Меню!A520</f>
        <v>Овощи натуральные соленые</v>
      </c>
      <c r="B34" s="616"/>
      <c r="C34" s="616"/>
      <c r="D34" s="616"/>
      <c r="E34" s="617"/>
      <c r="F34" s="598">
        <f>Меню!D520</f>
        <v>60</v>
      </c>
      <c r="G34" s="623"/>
      <c r="H34" s="227">
        <v>0.48</v>
      </c>
      <c r="I34" s="227">
        <v>7.0000000000000007E-2</v>
      </c>
      <c r="J34" s="227">
        <v>1.22</v>
      </c>
      <c r="K34" s="227">
        <v>8.1999999999999993</v>
      </c>
      <c r="L34" s="504">
        <v>23.34</v>
      </c>
      <c r="M34" s="510"/>
    </row>
    <row r="35" spans="1:13" ht="18.75" x14ac:dyDescent="0.25">
      <c r="A35" s="602" t="str">
        <f>Меню!A522</f>
        <v>Котлета столовая (говядина)</v>
      </c>
      <c r="B35" s="600"/>
      <c r="C35" s="600"/>
      <c r="D35" s="600"/>
      <c r="E35" s="601"/>
      <c r="F35" s="645">
        <f>Меню!D522</f>
        <v>90</v>
      </c>
      <c r="G35" s="594"/>
      <c r="H35" s="227">
        <v>12.35</v>
      </c>
      <c r="I35" s="227">
        <v>11.36</v>
      </c>
      <c r="J35" s="227">
        <v>17.64</v>
      </c>
      <c r="K35" s="227">
        <v>251.36</v>
      </c>
      <c r="L35" s="504">
        <v>58.01</v>
      </c>
      <c r="M35" s="510"/>
    </row>
    <row r="36" spans="1:13" ht="18.75" x14ac:dyDescent="0.25">
      <c r="A36" s="604" t="str">
        <f>Меню!A526</f>
        <v>Гречка рассыпчатая</v>
      </c>
      <c r="B36" s="605"/>
      <c r="C36" s="605"/>
      <c r="D36" s="605"/>
      <c r="E36" s="606"/>
      <c r="F36" s="598">
        <f>Меню!D526</f>
        <v>150</v>
      </c>
      <c r="G36" s="599"/>
      <c r="H36" s="227">
        <v>4</v>
      </c>
      <c r="I36" s="227">
        <v>5.28</v>
      </c>
      <c r="J36" s="227">
        <v>28.62</v>
      </c>
      <c r="K36" s="227">
        <v>187.05</v>
      </c>
      <c r="L36" s="504">
        <v>6.55</v>
      </c>
      <c r="M36" s="512"/>
    </row>
    <row r="37" spans="1:13" ht="18.75" x14ac:dyDescent="0.25">
      <c r="A37" s="595" t="str">
        <f>Меню!A531</f>
        <v>Соус сметанно-томатный</v>
      </c>
      <c r="B37" s="596"/>
      <c r="C37" s="596"/>
      <c r="D37" s="596"/>
      <c r="E37" s="597"/>
      <c r="F37" s="598">
        <f>Меню!D531</f>
        <v>30</v>
      </c>
      <c r="G37" s="599"/>
      <c r="H37" s="227">
        <v>0.56999999999999995</v>
      </c>
      <c r="I37" s="227">
        <v>1.71</v>
      </c>
      <c r="J37" s="227">
        <v>1.56</v>
      </c>
      <c r="K37" s="227">
        <v>23.4</v>
      </c>
      <c r="L37" s="504">
        <v>4.2300000000000004</v>
      </c>
      <c r="M37" s="512"/>
    </row>
    <row r="38" spans="1:13" ht="18.75" x14ac:dyDescent="0.25">
      <c r="A38" s="595" t="str">
        <f>Меню!A537</f>
        <v>Компот из свежих ягод</v>
      </c>
      <c r="B38" s="596"/>
      <c r="C38" s="596"/>
      <c r="D38" s="596"/>
      <c r="E38" s="597"/>
      <c r="F38" s="598">
        <f>Меню!D537</f>
        <v>200</v>
      </c>
      <c r="G38" s="599"/>
      <c r="H38" s="227">
        <v>0.78</v>
      </c>
      <c r="I38" s="227">
        <v>0.01</v>
      </c>
      <c r="J38" s="227">
        <v>13.68</v>
      </c>
      <c r="K38" s="227">
        <v>55.88</v>
      </c>
      <c r="L38" s="504">
        <v>11.97</v>
      </c>
      <c r="M38" s="512"/>
    </row>
    <row r="39" spans="1:13" ht="18.75" x14ac:dyDescent="0.25">
      <c r="A39" s="595" t="str">
        <f>Меню!A541</f>
        <v>Хлеб "Свежий" пшеничный витамин.</v>
      </c>
      <c r="B39" s="596"/>
      <c r="C39" s="596"/>
      <c r="D39" s="596"/>
      <c r="E39" s="597"/>
      <c r="F39" s="598">
        <f>Меню!D541</f>
        <v>18</v>
      </c>
      <c r="G39" s="599"/>
      <c r="H39" s="227">
        <v>1</v>
      </c>
      <c r="I39" s="227">
        <v>0.3</v>
      </c>
      <c r="J39" s="227">
        <v>8.1</v>
      </c>
      <c r="K39" s="227">
        <v>38.9</v>
      </c>
      <c r="L39" s="504">
        <v>1.36</v>
      </c>
      <c r="M39" s="512"/>
    </row>
    <row r="40" spans="1:13" s="104" customFormat="1" ht="18.75" x14ac:dyDescent="0.25">
      <c r="A40" s="595" t="str">
        <f>Меню!A542</f>
        <v>Хлеб "Дарницкий" (нарезной)</v>
      </c>
      <c r="B40" s="596"/>
      <c r="C40" s="596"/>
      <c r="D40" s="596"/>
      <c r="E40" s="597"/>
      <c r="F40" s="598">
        <f>Меню!D542</f>
        <v>26</v>
      </c>
      <c r="G40" s="599"/>
      <c r="H40" s="227">
        <v>0.7</v>
      </c>
      <c r="I40" s="227">
        <v>0.1</v>
      </c>
      <c r="J40" s="227">
        <v>9.4</v>
      </c>
      <c r="K40" s="227">
        <v>41.3</v>
      </c>
      <c r="L40" s="504">
        <v>2.2400000000000002</v>
      </c>
      <c r="M40" s="512"/>
    </row>
    <row r="41" spans="1:13" ht="31.5" customHeight="1" x14ac:dyDescent="0.3">
      <c r="A41" s="634" t="s">
        <v>149</v>
      </c>
      <c r="B41" s="635"/>
      <c r="C41" s="635"/>
      <c r="D41" s="635"/>
      <c r="E41" s="636"/>
      <c r="F41" s="637">
        <f>F40+F39+F38+F37+F36+F35+F34</f>
        <v>574</v>
      </c>
      <c r="G41" s="650"/>
      <c r="H41" s="562">
        <f>SUM(H34:H40)</f>
        <v>19.88</v>
      </c>
      <c r="I41" s="562">
        <f>SUM(I34:I40)</f>
        <v>18.830000000000005</v>
      </c>
      <c r="J41" s="562">
        <f>SUM(J34:J40)</f>
        <v>80.220000000000013</v>
      </c>
      <c r="K41" s="562">
        <f>SUM(K34:K40)</f>
        <v>606.08999999999992</v>
      </c>
      <c r="L41" s="518">
        <f>SUM(L34:L40)</f>
        <v>107.69999999999999</v>
      </c>
      <c r="M41" s="513"/>
    </row>
    <row r="42" spans="1:13" x14ac:dyDescent="0.25">
      <c r="A42" s="104"/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</row>
    <row r="43" spans="1:13" ht="21" x14ac:dyDescent="0.35">
      <c r="A43" s="230" t="s">
        <v>150</v>
      </c>
      <c r="B43" s="231"/>
      <c r="C43" s="231"/>
      <c r="D43" s="231"/>
      <c r="E43" s="231"/>
      <c r="F43" s="104"/>
      <c r="G43" s="104"/>
      <c r="H43" s="104"/>
      <c r="I43" s="104"/>
      <c r="J43" s="104"/>
      <c r="K43" s="104"/>
      <c r="L43" s="104"/>
    </row>
    <row r="44" spans="1:13" ht="21" x14ac:dyDescent="0.35">
      <c r="A44" s="231"/>
      <c r="B44" s="231"/>
      <c r="C44" s="231"/>
      <c r="D44" s="231"/>
      <c r="E44" s="231"/>
      <c r="F44" s="104"/>
      <c r="G44" s="104"/>
      <c r="H44" s="104"/>
      <c r="I44" s="104"/>
      <c r="J44" s="104"/>
      <c r="K44" s="104"/>
      <c r="L44" s="104"/>
    </row>
    <row r="45" spans="1:13" ht="21" x14ac:dyDescent="0.35">
      <c r="A45" s="230" t="s">
        <v>151</v>
      </c>
      <c r="B45" s="231"/>
      <c r="C45" s="231"/>
      <c r="D45" s="231"/>
      <c r="E45" s="231"/>
      <c r="F45" s="104"/>
      <c r="G45" s="104"/>
      <c r="H45" s="104"/>
      <c r="I45" s="104"/>
      <c r="J45" s="104"/>
      <c r="K45" s="104"/>
      <c r="L45" s="104"/>
    </row>
    <row r="46" spans="1:13" x14ac:dyDescent="0.25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</row>
    <row r="47" spans="1:13" x14ac:dyDescent="0.25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</row>
    <row r="48" spans="1:13" x14ac:dyDescent="0.25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</row>
    <row r="49" spans="1:12" x14ac:dyDescent="0.25">
      <c r="A49" s="104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</row>
    <row r="50" spans="1:12" x14ac:dyDescent="0.25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</row>
  </sheetData>
  <mergeCells count="44">
    <mergeCell ref="D14:J14"/>
    <mergeCell ref="A32:E33"/>
    <mergeCell ref="F32:G33"/>
    <mergeCell ref="H32:K32"/>
    <mergeCell ref="F30:H30"/>
    <mergeCell ref="A31:L31"/>
    <mergeCell ref="L32:L33"/>
    <mergeCell ref="A27:E27"/>
    <mergeCell ref="F27:G27"/>
    <mergeCell ref="A25:E25"/>
    <mergeCell ref="F25:G25"/>
    <mergeCell ref="A26:E26"/>
    <mergeCell ref="A41:E41"/>
    <mergeCell ref="F41:G41"/>
    <mergeCell ref="A40:E40"/>
    <mergeCell ref="F40:G40"/>
    <mergeCell ref="A28:E28"/>
    <mergeCell ref="F28:G28"/>
    <mergeCell ref="A37:E37"/>
    <mergeCell ref="F37:G37"/>
    <mergeCell ref="A38:E38"/>
    <mergeCell ref="F38:G38"/>
    <mergeCell ref="A39:E39"/>
    <mergeCell ref="F39:G39"/>
    <mergeCell ref="A34:E34"/>
    <mergeCell ref="F34:G34"/>
    <mergeCell ref="A36:E36"/>
    <mergeCell ref="F36:G36"/>
    <mergeCell ref="A35:E35"/>
    <mergeCell ref="F35:G35"/>
    <mergeCell ref="F23:G23"/>
    <mergeCell ref="H9:O9"/>
    <mergeCell ref="A21:E22"/>
    <mergeCell ref="F21:G22"/>
    <mergeCell ref="H21:K21"/>
    <mergeCell ref="L21:L22"/>
    <mergeCell ref="F19:H19"/>
    <mergeCell ref="A20:L20"/>
    <mergeCell ref="B17:K17"/>
    <mergeCell ref="C16:K16"/>
    <mergeCell ref="F26:G26"/>
    <mergeCell ref="A24:E24"/>
    <mergeCell ref="F24:G24"/>
    <mergeCell ref="A23:E23"/>
  </mergeCells>
  <pageMargins left="0.7" right="0.7" top="0.75" bottom="0.75" header="0.3" footer="0.3"/>
  <pageSetup paperSize="9" scale="66"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16"/>
  <sheetViews>
    <sheetView zoomScale="80" zoomScaleNormal="80" workbookViewId="0">
      <selection activeCell="A16" sqref="A15:XFD16"/>
    </sheetView>
  </sheetViews>
  <sheetFormatPr defaultRowHeight="15" x14ac:dyDescent="0.25"/>
  <cols>
    <col min="1" max="1" width="41.28515625" customWidth="1"/>
    <col min="4" max="4" width="9.140625" style="104"/>
    <col min="20" max="25" width="9.140625" style="104"/>
  </cols>
  <sheetData>
    <row r="1" spans="1:29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</row>
    <row r="2" spans="1:29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584" t="s">
        <v>133</v>
      </c>
      <c r="O2" s="584"/>
      <c r="P2" s="584"/>
      <c r="Q2" s="584"/>
      <c r="R2" s="584"/>
      <c r="S2" s="584"/>
      <c r="T2" s="355"/>
      <c r="U2" s="355"/>
      <c r="V2" s="355"/>
      <c r="W2" s="355"/>
      <c r="X2" s="355"/>
      <c r="Y2" s="355"/>
      <c r="Z2" s="355"/>
      <c r="AA2" s="355"/>
    </row>
    <row r="3" spans="1:29" x14ac:dyDescent="0.25">
      <c r="A3" s="195" t="s">
        <v>134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</row>
    <row r="4" spans="1:29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585" t="s">
        <v>135</v>
      </c>
      <c r="O4" s="585"/>
      <c r="P4" s="585"/>
      <c r="Q4" s="585"/>
      <c r="R4" s="585"/>
      <c r="S4" s="585"/>
      <c r="T4" s="356"/>
      <c r="U4" s="356"/>
      <c r="V4" s="356"/>
      <c r="W4" s="356"/>
      <c r="X4" s="356"/>
      <c r="Y4" s="356"/>
      <c r="Z4" s="356"/>
      <c r="AA4" s="356"/>
    </row>
    <row r="5" spans="1:29" ht="15.75" x14ac:dyDescent="0.25">
      <c r="A5" s="442" t="s">
        <v>290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193"/>
      <c r="P5" s="193"/>
      <c r="Q5" s="193"/>
      <c r="R5" s="193"/>
      <c r="S5" s="44"/>
      <c r="T5" s="44"/>
      <c r="U5" s="44"/>
      <c r="V5" s="44"/>
      <c r="W5" s="44"/>
      <c r="X5" s="44"/>
      <c r="Y5" s="44"/>
      <c r="Z5" s="44"/>
      <c r="AA5" s="44"/>
    </row>
    <row r="6" spans="1:29" ht="138" customHeight="1" x14ac:dyDescent="0.25">
      <c r="A6" s="197" t="s">
        <v>0</v>
      </c>
      <c r="B6" s="198" t="s">
        <v>152</v>
      </c>
      <c r="C6" s="252" t="str">
        <f>Меню!A547</f>
        <v>батон Столовый</v>
      </c>
      <c r="D6" s="252" t="str">
        <f>Меню!A548</f>
        <v>повидло</v>
      </c>
      <c r="E6" s="253" t="str">
        <f>Меню!A555</f>
        <v>перец с/м</v>
      </c>
      <c r="F6" s="253" t="str">
        <f>Меню!A550</f>
        <v>курица-тушка</v>
      </c>
      <c r="G6" s="253" t="str">
        <f>Меню!A552</f>
        <v>капуста б/к</v>
      </c>
      <c r="H6" s="253" t="str">
        <f>Меню!A553</f>
        <v xml:space="preserve">картофель </v>
      </c>
      <c r="I6" s="253" t="str">
        <f>Меню!A554</f>
        <v xml:space="preserve">морковь </v>
      </c>
      <c r="J6" s="253" t="str">
        <f>Меню!A556</f>
        <v>лук репчатый</v>
      </c>
      <c r="K6" s="253" t="str">
        <f>Меню!A557</f>
        <v>масло растительное</v>
      </c>
      <c r="L6" s="253" t="str">
        <f>Меню!A558</f>
        <v>лавровый лист</v>
      </c>
      <c r="M6" s="253" t="str">
        <f>Меню!A561</f>
        <v>сметана 15%</v>
      </c>
      <c r="N6" s="253" t="str">
        <f>Меню!A560</f>
        <v>соль йодированная</v>
      </c>
      <c r="O6" s="253" t="str">
        <f>Меню!A563</f>
        <v>кефир 2,5% в выпечку 60%</v>
      </c>
      <c r="P6" s="253" t="str">
        <f>Меню!A564</f>
        <v xml:space="preserve">крупа манная </v>
      </c>
      <c r="Q6" s="253" t="str">
        <f>Меню!A565</f>
        <v>масло сливочное 72.5%</v>
      </c>
      <c r="R6" s="253" t="str">
        <f>Меню!A566</f>
        <v>какао-порошок</v>
      </c>
      <c r="S6" s="253" t="str">
        <f>Меню!A567</f>
        <v>сода пищевая</v>
      </c>
      <c r="T6" s="253" t="str">
        <f>Меню!A568</f>
        <v>лимонная кислота</v>
      </c>
      <c r="U6" s="253" t="str">
        <f>Меню!A570</f>
        <v>ванилин</v>
      </c>
      <c r="V6" s="253" t="str">
        <f>Меню!A571</f>
        <v>сахар песок</v>
      </c>
      <c r="W6" s="253" t="str">
        <f>Меню!A572</f>
        <v>яйцо куриное</v>
      </c>
      <c r="X6" s="253" t="str">
        <f>Меню!A573</f>
        <v>мука пшеничная</v>
      </c>
      <c r="Y6" s="253" t="str">
        <f>Меню!A576</f>
        <v>сахарная пудра</v>
      </c>
      <c r="Z6" s="254" t="str">
        <f>Меню!A578</f>
        <v>сухофрукты</v>
      </c>
      <c r="AA6" s="254" t="str">
        <f>Меню!A581</f>
        <v>аскорбиновая кислота</v>
      </c>
      <c r="AB6" s="254" t="str">
        <f>Меню!A582</f>
        <v>Фрукт (Яблоко) 1 шт</v>
      </c>
      <c r="AC6" s="254" t="str">
        <f>Меню!A583</f>
        <v>Хлеб "Дарницкий" (нарезной)</v>
      </c>
    </row>
    <row r="7" spans="1:29" ht="25.5" customHeight="1" x14ac:dyDescent="0.25">
      <c r="A7" s="304" t="str">
        <f>Меню!A546</f>
        <v>Бутерброд с повидлом</v>
      </c>
      <c r="B7" s="361" t="str">
        <f>Меню!D546</f>
        <v>20/15</v>
      </c>
      <c r="C7" s="340">
        <f>Меню!B547</f>
        <v>20</v>
      </c>
      <c r="D7" s="340">
        <f>Меню!B548</f>
        <v>15</v>
      </c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  <c r="S7" s="340"/>
      <c r="T7" s="340"/>
      <c r="U7" s="340"/>
      <c r="V7" s="340"/>
      <c r="W7" s="340"/>
      <c r="X7" s="340"/>
      <c r="Y7" s="340"/>
      <c r="Z7" s="340"/>
      <c r="AA7" s="340"/>
      <c r="AB7" s="340"/>
      <c r="AC7" s="340"/>
    </row>
    <row r="8" spans="1:29" ht="33.75" customHeight="1" x14ac:dyDescent="0.25">
      <c r="A8" s="341" t="str">
        <f>Меню!A549</f>
        <v>Щи из свежей капусты с картофелем, с мясом со сметаной</v>
      </c>
      <c r="B8" s="298" t="str">
        <f>Меню!D549</f>
        <v>250</v>
      </c>
      <c r="C8" s="340"/>
      <c r="D8" s="340"/>
      <c r="E8" s="340">
        <f>Меню!B555</f>
        <v>7</v>
      </c>
      <c r="F8" s="340">
        <f>Меню!B550</f>
        <v>27.1875</v>
      </c>
      <c r="G8" s="340">
        <f>Меню!B552</f>
        <v>62.5</v>
      </c>
      <c r="H8" s="340">
        <f>Меню!B553</f>
        <v>42.9</v>
      </c>
      <c r="I8" s="340">
        <f>Меню!B554</f>
        <v>15</v>
      </c>
      <c r="J8" s="340">
        <f>Меню!B556</f>
        <v>11.899999999999999</v>
      </c>
      <c r="K8" s="340">
        <f>Меню!B557</f>
        <v>2</v>
      </c>
      <c r="L8" s="340">
        <f>Меню!B558</f>
        <v>0.01</v>
      </c>
      <c r="M8" s="340">
        <f>Меню!B561</f>
        <v>5</v>
      </c>
      <c r="N8" s="340">
        <f>Меню!B560</f>
        <v>1.5</v>
      </c>
      <c r="O8" s="340"/>
      <c r="P8" s="340"/>
      <c r="Q8" s="340"/>
      <c r="R8" s="340"/>
      <c r="S8" s="340"/>
      <c r="T8" s="340"/>
      <c r="U8" s="340"/>
      <c r="V8" s="340"/>
      <c r="W8" s="340"/>
      <c r="X8" s="340"/>
      <c r="Y8" s="340"/>
      <c r="Z8" s="340"/>
      <c r="AA8" s="340"/>
      <c r="AB8" s="340"/>
      <c r="AC8" s="340"/>
    </row>
    <row r="9" spans="1:29" ht="25.5" customHeight="1" x14ac:dyDescent="0.25">
      <c r="A9" s="262" t="str">
        <f>Меню!A562</f>
        <v>Пирог с какао</v>
      </c>
      <c r="B9" s="361">
        <f>Меню!D562</f>
        <v>80</v>
      </c>
      <c r="C9" s="342"/>
      <c r="D9" s="342"/>
      <c r="E9" s="342"/>
      <c r="F9" s="342"/>
      <c r="G9" s="342"/>
      <c r="H9" s="342"/>
      <c r="I9" s="342"/>
      <c r="J9" s="342"/>
      <c r="K9" s="342">
        <f>Меню!B575</f>
        <v>1</v>
      </c>
      <c r="L9" s="342"/>
      <c r="M9" s="342"/>
      <c r="N9" s="342"/>
      <c r="O9" s="342">
        <f>Меню!B563</f>
        <v>32</v>
      </c>
      <c r="P9" s="342">
        <f>Меню!B564</f>
        <v>22.4</v>
      </c>
      <c r="Q9" s="342">
        <f>Меню!B565</f>
        <v>10</v>
      </c>
      <c r="R9" s="342">
        <f>Меню!B566</f>
        <v>0.2</v>
      </c>
      <c r="S9" s="342">
        <f>Меню!B567</f>
        <v>0.4</v>
      </c>
      <c r="T9" s="342">
        <f>Меню!B568</f>
        <v>0.1</v>
      </c>
      <c r="U9" s="342">
        <f>Меню!B570</f>
        <v>4.8000000000000001E-2</v>
      </c>
      <c r="V9" s="342">
        <f>Меню!B571</f>
        <v>19.2</v>
      </c>
      <c r="W9" s="342">
        <f>Меню!B572</f>
        <v>7.6</v>
      </c>
      <c r="X9" s="342">
        <f>Меню!B573</f>
        <v>9.6</v>
      </c>
      <c r="Y9" s="342">
        <f>Меню!B576</f>
        <v>1</v>
      </c>
      <c r="Z9" s="340"/>
      <c r="AA9" s="340"/>
      <c r="AB9" s="340"/>
      <c r="AC9" s="340"/>
    </row>
    <row r="10" spans="1:29" ht="25.5" customHeight="1" x14ac:dyDescent="0.25">
      <c r="A10" s="264" t="str">
        <f>Меню!A577</f>
        <v>Напиток из  сухофруктов +витамин С</v>
      </c>
      <c r="B10" s="361">
        <f>Меню!D577</f>
        <v>200</v>
      </c>
      <c r="C10" s="266"/>
      <c r="D10" s="266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4"/>
      <c r="U10" s="284"/>
      <c r="V10" s="284">
        <f>Меню!B579</f>
        <v>11</v>
      </c>
      <c r="W10" s="284"/>
      <c r="X10" s="284"/>
      <c r="Y10" s="284"/>
      <c r="Z10" s="284">
        <f>Меню!B578</f>
        <v>20</v>
      </c>
      <c r="AA10" s="284">
        <f>Меню!B581</f>
        <v>0.06</v>
      </c>
      <c r="AB10" s="284"/>
      <c r="AC10" s="284"/>
    </row>
    <row r="11" spans="1:29" ht="25.5" customHeight="1" x14ac:dyDescent="0.25">
      <c r="A11" s="297" t="str">
        <f>Меню!A582</f>
        <v>Фрукт (Яблоко) 1 шт</v>
      </c>
      <c r="B11" s="361">
        <f>Меню!D582</f>
        <v>190</v>
      </c>
      <c r="C11" s="343"/>
      <c r="D11" s="343"/>
      <c r="E11" s="285"/>
      <c r="F11" s="285"/>
      <c r="G11" s="285"/>
      <c r="H11" s="285"/>
      <c r="I11" s="285"/>
      <c r="J11" s="285"/>
      <c r="K11" s="285"/>
      <c r="L11" s="284"/>
      <c r="M11" s="284"/>
      <c r="N11" s="284"/>
      <c r="O11" s="285"/>
      <c r="P11" s="285"/>
      <c r="Q11" s="284"/>
      <c r="R11" s="284"/>
      <c r="S11" s="285"/>
      <c r="T11" s="285"/>
      <c r="U11" s="285"/>
      <c r="V11" s="285"/>
      <c r="W11" s="285"/>
      <c r="X11" s="285"/>
      <c r="Y11" s="285"/>
      <c r="Z11" s="344"/>
      <c r="AA11" s="344"/>
      <c r="AB11" s="344">
        <f>Меню!B582</f>
        <v>190</v>
      </c>
      <c r="AC11" s="344"/>
    </row>
    <row r="12" spans="1:29" ht="25.5" customHeight="1" x14ac:dyDescent="0.25">
      <c r="A12" s="297" t="str">
        <f>Меню!A583</f>
        <v>Хлеб "Дарницкий" (нарезной)</v>
      </c>
      <c r="B12" s="361">
        <f>Меню!D583</f>
        <v>26</v>
      </c>
      <c r="C12" s="343"/>
      <c r="D12" s="343"/>
      <c r="E12" s="285"/>
      <c r="F12" s="285"/>
      <c r="G12" s="285"/>
      <c r="H12" s="285"/>
      <c r="I12" s="285"/>
      <c r="J12" s="285"/>
      <c r="K12" s="285"/>
      <c r="L12" s="284"/>
      <c r="M12" s="284"/>
      <c r="N12" s="284"/>
      <c r="O12" s="285"/>
      <c r="P12" s="285"/>
      <c r="Q12" s="285"/>
      <c r="R12" s="285"/>
      <c r="S12" s="344"/>
      <c r="T12" s="344"/>
      <c r="U12" s="344"/>
      <c r="V12" s="344"/>
      <c r="W12" s="344"/>
      <c r="X12" s="344"/>
      <c r="Y12" s="344"/>
      <c r="Z12" s="344"/>
      <c r="AA12" s="344"/>
      <c r="AB12" s="344"/>
      <c r="AC12" s="344">
        <f>Меню!D583</f>
        <v>26</v>
      </c>
    </row>
    <row r="13" spans="1:29" ht="25.5" customHeight="1" x14ac:dyDescent="0.25">
      <c r="A13" s="366"/>
      <c r="B13" s="361"/>
      <c r="C13" s="343"/>
      <c r="D13" s="343"/>
      <c r="E13" s="285"/>
      <c r="F13" s="285"/>
      <c r="G13" s="285"/>
      <c r="H13" s="285"/>
      <c r="I13" s="285"/>
      <c r="J13" s="285"/>
      <c r="K13" s="285"/>
      <c r="L13" s="284"/>
      <c r="M13" s="284"/>
      <c r="N13" s="284"/>
      <c r="O13" s="285"/>
      <c r="P13" s="285"/>
      <c r="Q13" s="285"/>
      <c r="R13" s="285"/>
      <c r="S13" s="285"/>
      <c r="T13" s="285"/>
      <c r="U13" s="285"/>
      <c r="V13" s="285"/>
      <c r="W13" s="285"/>
      <c r="X13" s="285"/>
      <c r="Y13" s="285"/>
      <c r="Z13" s="344"/>
      <c r="AA13" s="344"/>
      <c r="AB13" s="344"/>
      <c r="AC13" s="344"/>
    </row>
    <row r="14" spans="1:29" x14ac:dyDescent="0.25">
      <c r="A14" s="214" t="s">
        <v>136</v>
      </c>
      <c r="B14" s="345"/>
      <c r="C14" s="323">
        <f>SUM(C7:C13)</f>
        <v>20</v>
      </c>
      <c r="D14" s="323">
        <f>SUM(D7:D13)</f>
        <v>15</v>
      </c>
      <c r="E14" s="323">
        <f>SUM(E7:E13)</f>
        <v>7</v>
      </c>
      <c r="F14" s="323">
        <f t="shared" ref="F14:AC14" si="0">SUM(F7:F13)</f>
        <v>27.1875</v>
      </c>
      <c r="G14" s="323">
        <f t="shared" si="0"/>
        <v>62.5</v>
      </c>
      <c r="H14" s="323">
        <f t="shared" si="0"/>
        <v>42.9</v>
      </c>
      <c r="I14" s="323">
        <f t="shared" si="0"/>
        <v>15</v>
      </c>
      <c r="J14" s="323">
        <f t="shared" si="0"/>
        <v>11.899999999999999</v>
      </c>
      <c r="K14" s="323">
        <f t="shared" si="0"/>
        <v>3</v>
      </c>
      <c r="L14" s="323">
        <f t="shared" si="0"/>
        <v>0.01</v>
      </c>
      <c r="M14" s="323">
        <f t="shared" si="0"/>
        <v>5</v>
      </c>
      <c r="N14" s="323">
        <f t="shared" si="0"/>
        <v>1.5</v>
      </c>
      <c r="O14" s="323">
        <f t="shared" si="0"/>
        <v>32</v>
      </c>
      <c r="P14" s="323">
        <f t="shared" si="0"/>
        <v>22.4</v>
      </c>
      <c r="Q14" s="323">
        <f t="shared" si="0"/>
        <v>10</v>
      </c>
      <c r="R14" s="323">
        <f t="shared" si="0"/>
        <v>0.2</v>
      </c>
      <c r="S14" s="323">
        <f t="shared" si="0"/>
        <v>0.4</v>
      </c>
      <c r="T14" s="323">
        <f t="shared" si="0"/>
        <v>0.1</v>
      </c>
      <c r="U14" s="323">
        <f t="shared" si="0"/>
        <v>4.8000000000000001E-2</v>
      </c>
      <c r="V14" s="323">
        <f t="shared" si="0"/>
        <v>30.2</v>
      </c>
      <c r="W14" s="323">
        <f t="shared" si="0"/>
        <v>7.6</v>
      </c>
      <c r="X14" s="323">
        <f t="shared" si="0"/>
        <v>9.6</v>
      </c>
      <c r="Y14" s="323">
        <f t="shared" si="0"/>
        <v>1</v>
      </c>
      <c r="Z14" s="323">
        <f>SUM(Z7:Z13)</f>
        <v>20</v>
      </c>
      <c r="AA14" s="323">
        <f t="shared" si="0"/>
        <v>0.06</v>
      </c>
      <c r="AB14" s="323">
        <f t="shared" si="0"/>
        <v>190</v>
      </c>
      <c r="AC14" s="323">
        <f t="shared" si="0"/>
        <v>26</v>
      </c>
    </row>
    <row r="15" spans="1:29" x14ac:dyDescent="0.25">
      <c r="A15" s="214" t="s">
        <v>12</v>
      </c>
      <c r="B15" s="14">
        <v>0</v>
      </c>
      <c r="C15" s="21">
        <f>B15</f>
        <v>0</v>
      </c>
      <c r="D15" s="21">
        <f>C15</f>
        <v>0</v>
      </c>
      <c r="E15" s="21">
        <f>C15</f>
        <v>0</v>
      </c>
      <c r="F15" s="21">
        <f t="shared" ref="F15:AA15" si="1">E15</f>
        <v>0</v>
      </c>
      <c r="G15" s="21">
        <f t="shared" si="1"/>
        <v>0</v>
      </c>
      <c r="H15" s="21">
        <f t="shared" si="1"/>
        <v>0</v>
      </c>
      <c r="I15" s="21">
        <f t="shared" si="1"/>
        <v>0</v>
      </c>
      <c r="J15" s="21">
        <f t="shared" si="1"/>
        <v>0</v>
      </c>
      <c r="K15" s="21">
        <f>G15</f>
        <v>0</v>
      </c>
      <c r="L15" s="21">
        <f t="shared" si="1"/>
        <v>0</v>
      </c>
      <c r="M15" s="21">
        <f t="shared" si="1"/>
        <v>0</v>
      </c>
      <c r="N15" s="21">
        <f>L15</f>
        <v>0</v>
      </c>
      <c r="O15" s="21">
        <f t="shared" si="1"/>
        <v>0</v>
      </c>
      <c r="P15" s="21">
        <f t="shared" si="1"/>
        <v>0</v>
      </c>
      <c r="Q15" s="21">
        <f t="shared" si="1"/>
        <v>0</v>
      </c>
      <c r="R15" s="21">
        <f t="shared" si="1"/>
        <v>0</v>
      </c>
      <c r="S15" s="21">
        <f>O15</f>
        <v>0</v>
      </c>
      <c r="T15" s="21">
        <f t="shared" ref="T15:Y15" si="2">P15</f>
        <v>0</v>
      </c>
      <c r="U15" s="21">
        <f t="shared" si="2"/>
        <v>0</v>
      </c>
      <c r="V15" s="21">
        <f t="shared" si="2"/>
        <v>0</v>
      </c>
      <c r="W15" s="21">
        <f t="shared" si="2"/>
        <v>0</v>
      </c>
      <c r="X15" s="21">
        <f t="shared" si="2"/>
        <v>0</v>
      </c>
      <c r="Y15" s="21">
        <f t="shared" si="2"/>
        <v>0</v>
      </c>
      <c r="Z15" s="21">
        <f>S15</f>
        <v>0</v>
      </c>
      <c r="AA15" s="21">
        <f t="shared" si="1"/>
        <v>0</v>
      </c>
      <c r="AB15" s="21">
        <f t="shared" ref="AB15" si="3">AA15</f>
        <v>0</v>
      </c>
      <c r="AC15" s="21">
        <f t="shared" ref="AC15" si="4">AB15</f>
        <v>0</v>
      </c>
    </row>
    <row r="16" spans="1:29" x14ac:dyDescent="0.25">
      <c r="A16" s="214" t="s">
        <v>137</v>
      </c>
      <c r="B16" s="345"/>
      <c r="C16" s="219">
        <f t="shared" ref="C16:V16" si="5">C15*C14/1000</f>
        <v>0</v>
      </c>
      <c r="D16" s="219">
        <f t="shared" si="5"/>
        <v>0</v>
      </c>
      <c r="E16" s="219">
        <f t="shared" si="5"/>
        <v>0</v>
      </c>
      <c r="F16" s="219">
        <f t="shared" si="5"/>
        <v>0</v>
      </c>
      <c r="G16" s="219">
        <f t="shared" si="5"/>
        <v>0</v>
      </c>
      <c r="H16" s="219">
        <f t="shared" si="5"/>
        <v>0</v>
      </c>
      <c r="I16" s="219">
        <f t="shared" si="5"/>
        <v>0</v>
      </c>
      <c r="J16" s="219">
        <f t="shared" si="5"/>
        <v>0</v>
      </c>
      <c r="K16" s="219">
        <f t="shared" si="5"/>
        <v>0</v>
      </c>
      <c r="L16" s="219">
        <f t="shared" si="5"/>
        <v>0</v>
      </c>
      <c r="M16" s="219">
        <f t="shared" si="5"/>
        <v>0</v>
      </c>
      <c r="N16" s="219">
        <f t="shared" si="5"/>
        <v>0</v>
      </c>
      <c r="O16" s="219">
        <f t="shared" si="5"/>
        <v>0</v>
      </c>
      <c r="P16" s="219">
        <f t="shared" si="5"/>
        <v>0</v>
      </c>
      <c r="Q16" s="219">
        <f t="shared" si="5"/>
        <v>0</v>
      </c>
      <c r="R16" s="219">
        <f t="shared" si="5"/>
        <v>0</v>
      </c>
      <c r="S16" s="219">
        <f t="shared" si="5"/>
        <v>0</v>
      </c>
      <c r="T16" s="219">
        <f t="shared" si="5"/>
        <v>0</v>
      </c>
      <c r="U16" s="219">
        <f t="shared" si="5"/>
        <v>0</v>
      </c>
      <c r="V16" s="219">
        <f t="shared" si="5"/>
        <v>0</v>
      </c>
      <c r="W16" s="219">
        <f>W15*W14/40</f>
        <v>0</v>
      </c>
      <c r="X16" s="219">
        <f t="shared" ref="X16:AC16" si="6">X15*X14/1000</f>
        <v>0</v>
      </c>
      <c r="Y16" s="219">
        <f t="shared" si="6"/>
        <v>0</v>
      </c>
      <c r="Z16" s="219">
        <f t="shared" si="6"/>
        <v>0</v>
      </c>
      <c r="AA16" s="219">
        <f t="shared" si="6"/>
        <v>0</v>
      </c>
      <c r="AB16" s="219">
        <f t="shared" si="6"/>
        <v>0</v>
      </c>
      <c r="AC16" s="219">
        <f t="shared" si="6"/>
        <v>0</v>
      </c>
    </row>
  </sheetData>
  <mergeCells count="2">
    <mergeCell ref="N2:S2"/>
    <mergeCell ref="N4:S4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5"/>
  <sheetViews>
    <sheetView workbookViewId="0">
      <selection activeCell="A15" sqref="A14:XFD15"/>
    </sheetView>
  </sheetViews>
  <sheetFormatPr defaultRowHeight="15" x14ac:dyDescent="0.25"/>
  <cols>
    <col min="1" max="1" width="38" customWidth="1"/>
    <col min="4" max="4" width="9.140625" style="104"/>
  </cols>
  <sheetData>
    <row r="1" spans="1:18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584" t="s">
        <v>133</v>
      </c>
      <c r="O2" s="584"/>
      <c r="P2" s="584"/>
      <c r="Q2" s="584"/>
      <c r="R2" s="584"/>
    </row>
    <row r="3" spans="1:18" x14ac:dyDescent="0.25">
      <c r="A3" s="195" t="s">
        <v>134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585" t="s">
        <v>135</v>
      </c>
      <c r="O4" s="585"/>
      <c r="P4" s="585"/>
      <c r="Q4" s="585"/>
      <c r="R4" s="585"/>
    </row>
    <row r="5" spans="1:18" ht="15.75" x14ac:dyDescent="0.25">
      <c r="A5" s="442" t="s">
        <v>291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193"/>
      <c r="P5" s="193"/>
      <c r="Q5" s="193"/>
      <c r="R5" s="193"/>
    </row>
    <row r="6" spans="1:18" ht="151.5" customHeight="1" x14ac:dyDescent="0.25">
      <c r="A6" s="197" t="s">
        <v>0</v>
      </c>
      <c r="B6" s="198" t="s">
        <v>152</v>
      </c>
      <c r="C6" s="252" t="str">
        <f>Меню!A588</f>
        <v xml:space="preserve">свекла </v>
      </c>
      <c r="D6" s="252" t="str">
        <f>Меню!A590</f>
        <v xml:space="preserve">сыр </v>
      </c>
      <c r="E6" s="253" t="str">
        <f>Меню!A591</f>
        <v>соль йодированная</v>
      </c>
      <c r="F6" s="253" t="str">
        <f>Меню!A592</f>
        <v>масло растительное</v>
      </c>
      <c r="G6" s="253" t="str">
        <f>Меню!A593</f>
        <v>зелень свежая</v>
      </c>
      <c r="H6" s="253" t="str">
        <f>Меню!A595</f>
        <v>говядина  гуляш</v>
      </c>
      <c r="I6" s="253" t="str">
        <f>Меню!A597</f>
        <v>томатная паста</v>
      </c>
      <c r="J6" s="253" t="str">
        <f>Меню!A599</f>
        <v>лук репчатый</v>
      </c>
      <c r="K6" s="253" t="str">
        <f>Меню!A600</f>
        <v>огурцы соленые</v>
      </c>
      <c r="L6" s="253" t="str">
        <f>Меню!A601</f>
        <v>мука пшеничная</v>
      </c>
      <c r="M6" s="253" t="str">
        <f>Меню!A605</f>
        <v>макаронные изделия</v>
      </c>
      <c r="N6" s="253"/>
      <c r="O6" s="253" t="str">
        <f>Меню!A610</f>
        <v>чай черный</v>
      </c>
      <c r="P6" s="253" t="str">
        <f>Меню!A612</f>
        <v>сахар песок</v>
      </c>
      <c r="Q6" s="253" t="str">
        <f>Меню!A613</f>
        <v>Хлеб "Свежий" пшеничный витамин.</v>
      </c>
      <c r="R6" s="253"/>
    </row>
    <row r="7" spans="1:18" ht="26.25" customHeight="1" x14ac:dyDescent="0.25">
      <c r="A7" s="304" t="str">
        <f>Меню!A587</f>
        <v>Нарезка из отварной свеклы с сыром</v>
      </c>
      <c r="B7" s="361">
        <f>Меню!D587</f>
        <v>60</v>
      </c>
      <c r="C7" s="340">
        <f>Меню!B588</f>
        <v>68.125000000000014</v>
      </c>
      <c r="D7" s="340">
        <f>Меню!B590</f>
        <v>10.1</v>
      </c>
      <c r="E7" s="340">
        <f>Меню!B591</f>
        <v>0.3</v>
      </c>
      <c r="F7" s="340">
        <f>Меню!B592</f>
        <v>4</v>
      </c>
      <c r="G7" s="340">
        <f>Меню!B593</f>
        <v>0.67500000000000004</v>
      </c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</row>
    <row r="8" spans="1:18" ht="26.25" customHeight="1" x14ac:dyDescent="0.25">
      <c r="A8" s="341" t="str">
        <f>Меню!A594</f>
        <v xml:space="preserve">Азу </v>
      </c>
      <c r="B8" s="360">
        <f>Меню!D594</f>
        <v>90</v>
      </c>
      <c r="C8" s="340"/>
      <c r="D8" s="340"/>
      <c r="E8" s="340">
        <f>Меню!B598</f>
        <v>0.7</v>
      </c>
      <c r="F8" s="340">
        <f>Меню!B603</f>
        <v>5</v>
      </c>
      <c r="G8" s="340"/>
      <c r="H8" s="340">
        <f>Меню!B595</f>
        <v>84</v>
      </c>
      <c r="I8" s="340">
        <f>Меню!B597</f>
        <v>4</v>
      </c>
      <c r="J8" s="340">
        <f>Меню!B599</f>
        <v>11.899999999999999</v>
      </c>
      <c r="K8" s="340">
        <f>Меню!B600</f>
        <v>19</v>
      </c>
      <c r="L8" s="340">
        <f>Меню!B601</f>
        <v>2.6</v>
      </c>
      <c r="M8" s="340"/>
      <c r="N8" s="340"/>
      <c r="O8" s="340"/>
      <c r="P8" s="340"/>
      <c r="Q8" s="340"/>
      <c r="R8" s="340"/>
    </row>
    <row r="9" spans="1:18" ht="26.25" customHeight="1" x14ac:dyDescent="0.25">
      <c r="A9" s="262" t="str">
        <f>Меню!A604</f>
        <v>Макароны отварные</v>
      </c>
      <c r="B9" s="361">
        <f>Меню!D604</f>
        <v>150</v>
      </c>
      <c r="C9" s="342"/>
      <c r="D9" s="342"/>
      <c r="E9" s="342">
        <f>Меню!B607</f>
        <v>1.2</v>
      </c>
      <c r="F9" s="342">
        <f>Меню!B606</f>
        <v>5</v>
      </c>
      <c r="G9" s="342"/>
      <c r="H9" s="342"/>
      <c r="I9" s="342"/>
      <c r="J9" s="342"/>
      <c r="K9" s="342"/>
      <c r="L9" s="342"/>
      <c r="M9" s="342">
        <f>Меню!B605</f>
        <v>60</v>
      </c>
      <c r="N9" s="342"/>
      <c r="O9" s="342"/>
      <c r="P9" s="342"/>
      <c r="Q9" s="342"/>
      <c r="R9" s="342"/>
    </row>
    <row r="10" spans="1:18" ht="26.25" customHeight="1" x14ac:dyDescent="0.25">
      <c r="A10" s="264" t="str">
        <f>Меню!A609</f>
        <v>Чай с сахаром</v>
      </c>
      <c r="B10" s="361">
        <f>Меню!D609</f>
        <v>200</v>
      </c>
      <c r="C10" s="266"/>
      <c r="D10" s="266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>
        <f>Меню!B610</f>
        <v>0.5</v>
      </c>
      <c r="P10" s="284">
        <f>Меню!B612</f>
        <v>8</v>
      </c>
      <c r="Q10" s="284"/>
      <c r="R10" s="284"/>
    </row>
    <row r="11" spans="1:18" ht="26.25" customHeight="1" x14ac:dyDescent="0.25">
      <c r="A11" s="297" t="str">
        <f>Меню!A613</f>
        <v>Хлеб "Свежий" пшеничный витамин.</v>
      </c>
      <c r="B11" s="361">
        <f>Меню!D613</f>
        <v>26</v>
      </c>
      <c r="C11" s="343"/>
      <c r="D11" s="343"/>
      <c r="E11" s="285"/>
      <c r="F11" s="285"/>
      <c r="G11" s="285"/>
      <c r="H11" s="285"/>
      <c r="I11" s="285"/>
      <c r="J11" s="285"/>
      <c r="K11" s="285"/>
      <c r="L11" s="284"/>
      <c r="M11" s="284"/>
      <c r="N11" s="284"/>
      <c r="O11" s="285"/>
      <c r="P11" s="285"/>
      <c r="Q11" s="284">
        <f>Меню!D613</f>
        <v>26</v>
      </c>
      <c r="R11" s="284"/>
    </row>
    <row r="12" spans="1:18" ht="26.25" customHeight="1" x14ac:dyDescent="0.25">
      <c r="A12" s="366"/>
      <c r="B12" s="361"/>
      <c r="C12" s="343"/>
      <c r="D12" s="343"/>
      <c r="E12" s="285"/>
      <c r="F12" s="285"/>
      <c r="G12" s="285"/>
      <c r="H12" s="285"/>
      <c r="I12" s="285"/>
      <c r="J12" s="285"/>
      <c r="K12" s="285"/>
      <c r="L12" s="284"/>
      <c r="M12" s="284"/>
      <c r="N12" s="284"/>
      <c r="O12" s="285"/>
      <c r="P12" s="285"/>
      <c r="Q12" s="285"/>
      <c r="R12" s="285"/>
    </row>
    <row r="13" spans="1:18" x14ac:dyDescent="0.25">
      <c r="A13" s="214" t="s">
        <v>136</v>
      </c>
      <c r="B13" s="345"/>
      <c r="C13" s="323">
        <f t="shared" ref="C13:R13" si="0">SUM(C7:C12)</f>
        <v>68.125000000000014</v>
      </c>
      <c r="D13" s="323">
        <f t="shared" si="0"/>
        <v>10.1</v>
      </c>
      <c r="E13" s="323">
        <f t="shared" si="0"/>
        <v>2.2000000000000002</v>
      </c>
      <c r="F13" s="323">
        <f t="shared" si="0"/>
        <v>14</v>
      </c>
      <c r="G13" s="323">
        <f t="shared" si="0"/>
        <v>0.67500000000000004</v>
      </c>
      <c r="H13" s="323">
        <f t="shared" si="0"/>
        <v>84</v>
      </c>
      <c r="I13" s="323">
        <f t="shared" si="0"/>
        <v>4</v>
      </c>
      <c r="J13" s="323">
        <f t="shared" si="0"/>
        <v>11.899999999999999</v>
      </c>
      <c r="K13" s="323">
        <f t="shared" si="0"/>
        <v>19</v>
      </c>
      <c r="L13" s="323">
        <f t="shared" si="0"/>
        <v>2.6</v>
      </c>
      <c r="M13" s="323">
        <f t="shared" si="0"/>
        <v>60</v>
      </c>
      <c r="N13" s="323">
        <f t="shared" si="0"/>
        <v>0</v>
      </c>
      <c r="O13" s="323">
        <f t="shared" si="0"/>
        <v>0.5</v>
      </c>
      <c r="P13" s="323">
        <f t="shared" si="0"/>
        <v>8</v>
      </c>
      <c r="Q13" s="323">
        <f t="shared" si="0"/>
        <v>26</v>
      </c>
      <c r="R13" s="323">
        <f t="shared" si="0"/>
        <v>0</v>
      </c>
    </row>
    <row r="14" spans="1:18" x14ac:dyDescent="0.25">
      <c r="A14" s="214" t="s">
        <v>12</v>
      </c>
      <c r="B14" s="14">
        <v>0</v>
      </c>
      <c r="C14" s="21">
        <f>B14</f>
        <v>0</v>
      </c>
      <c r="D14" s="21">
        <f>C14</f>
        <v>0</v>
      </c>
      <c r="E14" s="21">
        <f>C14</f>
        <v>0</v>
      </c>
      <c r="F14" s="21">
        <f t="shared" ref="F14:R14" si="1">E14</f>
        <v>0</v>
      </c>
      <c r="G14" s="21">
        <f t="shared" si="1"/>
        <v>0</v>
      </c>
      <c r="H14" s="21">
        <f t="shared" si="1"/>
        <v>0</v>
      </c>
      <c r="I14" s="21">
        <f t="shared" si="1"/>
        <v>0</v>
      </c>
      <c r="J14" s="21">
        <f t="shared" si="1"/>
        <v>0</v>
      </c>
      <c r="K14" s="21">
        <f>G14</f>
        <v>0</v>
      </c>
      <c r="L14" s="21">
        <f t="shared" si="1"/>
        <v>0</v>
      </c>
      <c r="M14" s="21">
        <f t="shared" si="1"/>
        <v>0</v>
      </c>
      <c r="N14" s="21">
        <f>L14</f>
        <v>0</v>
      </c>
      <c r="O14" s="21">
        <f t="shared" si="1"/>
        <v>0</v>
      </c>
      <c r="P14" s="21">
        <f t="shared" si="1"/>
        <v>0</v>
      </c>
      <c r="Q14" s="21">
        <f t="shared" si="1"/>
        <v>0</v>
      </c>
      <c r="R14" s="21">
        <f t="shared" si="1"/>
        <v>0</v>
      </c>
    </row>
    <row r="15" spans="1:18" x14ac:dyDescent="0.25">
      <c r="A15" s="214" t="s">
        <v>137</v>
      </c>
      <c r="B15" s="345"/>
      <c r="C15" s="219">
        <f t="shared" ref="C15:R15" si="2">C14*C13/1000</f>
        <v>0</v>
      </c>
      <c r="D15" s="219">
        <f t="shared" si="2"/>
        <v>0</v>
      </c>
      <c r="E15" s="219">
        <f t="shared" si="2"/>
        <v>0</v>
      </c>
      <c r="F15" s="219">
        <f t="shared" si="2"/>
        <v>0</v>
      </c>
      <c r="G15" s="219">
        <f t="shared" si="2"/>
        <v>0</v>
      </c>
      <c r="H15" s="219">
        <f t="shared" si="2"/>
        <v>0</v>
      </c>
      <c r="I15" s="219">
        <f t="shared" si="2"/>
        <v>0</v>
      </c>
      <c r="J15" s="219">
        <f t="shared" si="2"/>
        <v>0</v>
      </c>
      <c r="K15" s="219">
        <f t="shared" si="2"/>
        <v>0</v>
      </c>
      <c r="L15" s="219">
        <f t="shared" si="2"/>
        <v>0</v>
      </c>
      <c r="M15" s="219">
        <f t="shared" si="2"/>
        <v>0</v>
      </c>
      <c r="N15" s="219">
        <f t="shared" si="2"/>
        <v>0</v>
      </c>
      <c r="O15" s="219">
        <f t="shared" si="2"/>
        <v>0</v>
      </c>
      <c r="P15" s="219">
        <f t="shared" si="2"/>
        <v>0</v>
      </c>
      <c r="Q15" s="219">
        <f t="shared" si="2"/>
        <v>0</v>
      </c>
      <c r="R15" s="219">
        <f t="shared" si="2"/>
        <v>0</v>
      </c>
    </row>
  </sheetData>
  <mergeCells count="2">
    <mergeCell ref="N2:R2"/>
    <mergeCell ref="N4:R4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49"/>
  <sheetViews>
    <sheetView topLeftCell="A22" workbookViewId="0">
      <selection activeCell="L35" sqref="L35:M39"/>
    </sheetView>
  </sheetViews>
  <sheetFormatPr defaultRowHeight="15" x14ac:dyDescent="0.25"/>
  <cols>
    <col min="6" max="6" width="8.7109375" customWidth="1"/>
    <col min="7" max="7" width="4.140625" customWidth="1"/>
    <col min="11" max="11" width="10.140625" customWidth="1"/>
    <col min="13" max="13" width="2.28515625" customWidth="1"/>
  </cols>
  <sheetData>
    <row r="1" spans="1:16" x14ac:dyDescent="0.25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</row>
    <row r="2" spans="1:16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spans="1:16" x14ac:dyDescent="0.25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</row>
    <row r="4" spans="1:16" x14ac:dyDescent="0.25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</row>
    <row r="5" spans="1:16" x14ac:dyDescent="0.25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</row>
    <row r="6" spans="1:16" x14ac:dyDescent="0.25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</row>
    <row r="7" spans="1:16" x14ac:dyDescent="0.25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</row>
    <row r="8" spans="1:16" x14ac:dyDescent="0.25">
      <c r="A8" s="104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</row>
    <row r="9" spans="1:16" ht="15.75" x14ac:dyDescent="0.25">
      <c r="A9" s="104"/>
      <c r="B9" s="104"/>
      <c r="C9" s="104"/>
      <c r="D9" s="104"/>
      <c r="E9" s="104"/>
      <c r="F9" s="104"/>
      <c r="G9" s="104"/>
      <c r="H9" s="646" t="s">
        <v>138</v>
      </c>
      <c r="I9" s="646"/>
      <c r="J9" s="646"/>
      <c r="K9" s="646"/>
      <c r="L9" s="646"/>
      <c r="M9" s="646"/>
      <c r="N9" s="646"/>
      <c r="O9" s="646"/>
      <c r="P9" s="250"/>
    </row>
    <row r="10" spans="1:16" ht="15.75" x14ac:dyDescent="0.25">
      <c r="A10" s="104"/>
      <c r="B10" s="104"/>
      <c r="C10" s="104"/>
      <c r="D10" s="104"/>
      <c r="E10" s="104"/>
      <c r="F10" s="104"/>
      <c r="G10" s="104"/>
      <c r="H10" s="359" t="s">
        <v>139</v>
      </c>
      <c r="I10" s="359"/>
      <c r="J10" s="359"/>
      <c r="K10" s="359"/>
      <c r="L10" s="359"/>
      <c r="M10" s="359"/>
      <c r="N10" s="359"/>
      <c r="O10" s="359"/>
      <c r="P10" s="359"/>
    </row>
    <row r="11" spans="1:16" ht="15.75" x14ac:dyDescent="0.25">
      <c r="A11" s="104"/>
      <c r="B11" s="104"/>
      <c r="C11" s="104"/>
      <c r="D11" s="104"/>
      <c r="E11" s="104"/>
      <c r="F11" s="104"/>
      <c r="G11" s="104"/>
      <c r="H11" s="301" t="s">
        <v>140</v>
      </c>
      <c r="I11" s="301"/>
      <c r="J11" s="301"/>
      <c r="K11" s="301"/>
      <c r="L11" s="301"/>
      <c r="M11" s="301"/>
      <c r="N11" s="301"/>
      <c r="O11" s="301"/>
      <c r="P11" s="301"/>
    </row>
    <row r="12" spans="1:16" ht="15.75" x14ac:dyDescent="0.25">
      <c r="A12" s="104"/>
      <c r="B12" s="104"/>
      <c r="C12" s="104"/>
      <c r="D12" s="104"/>
      <c r="E12" s="104"/>
      <c r="F12" s="250"/>
      <c r="G12" s="250"/>
      <c r="H12" s="250"/>
      <c r="I12" s="250"/>
      <c r="J12" s="250"/>
      <c r="K12" s="250"/>
      <c r="L12" s="250"/>
      <c r="M12" s="250"/>
    </row>
    <row r="13" spans="1:16" x14ac:dyDescent="0.25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</row>
    <row r="14" spans="1:16" ht="33" x14ac:dyDescent="0.25">
      <c r="A14" s="104"/>
      <c r="B14" s="104"/>
      <c r="C14" s="104"/>
      <c r="D14" s="613" t="s">
        <v>141</v>
      </c>
      <c r="E14" s="613"/>
      <c r="F14" s="613"/>
      <c r="G14" s="613"/>
      <c r="H14" s="613"/>
      <c r="I14" s="613"/>
      <c r="J14" s="104"/>
      <c r="K14" s="104"/>
      <c r="L14" s="104"/>
      <c r="M14" s="104"/>
    </row>
    <row r="15" spans="1:16" ht="18" customHeight="1" x14ac:dyDescent="0.25">
      <c r="A15" s="104"/>
      <c r="B15" s="104"/>
      <c r="C15" s="104"/>
      <c r="D15" s="104"/>
      <c r="E15" s="357"/>
      <c r="F15" s="104"/>
      <c r="G15" s="104"/>
      <c r="H15" s="104"/>
      <c r="I15" s="104"/>
      <c r="J15" s="104"/>
      <c r="K15" s="104"/>
      <c r="L15" s="104"/>
      <c r="M15" s="104"/>
    </row>
    <row r="16" spans="1:16" ht="33" x14ac:dyDescent="0.45">
      <c r="A16" s="104"/>
      <c r="B16" s="104"/>
      <c r="C16" s="614" t="s">
        <v>142</v>
      </c>
      <c r="D16" s="614"/>
      <c r="E16" s="614"/>
      <c r="F16" s="614"/>
      <c r="G16" s="614"/>
      <c r="H16" s="614"/>
      <c r="I16" s="614"/>
      <c r="J16" s="614"/>
      <c r="K16" s="358"/>
      <c r="L16" s="104"/>
      <c r="M16" s="104"/>
    </row>
    <row r="17" spans="1:13" s="104" customFormat="1" ht="19.5" customHeight="1" x14ac:dyDescent="0.3">
      <c r="A17" s="482"/>
      <c r="B17" s="611" t="s">
        <v>259</v>
      </c>
      <c r="C17" s="611"/>
      <c r="D17" s="611"/>
      <c r="E17" s="611"/>
      <c r="F17" s="611"/>
      <c r="G17" s="611"/>
      <c r="H17" s="611"/>
      <c r="I17" s="611"/>
      <c r="J17" s="611"/>
      <c r="K17" s="611"/>
    </row>
    <row r="18" spans="1:13" s="104" customFormat="1" ht="22.5" customHeight="1" x14ac:dyDescent="0.45">
      <c r="C18" s="503"/>
      <c r="D18" s="503"/>
      <c r="E18" s="503"/>
      <c r="F18" s="503"/>
      <c r="G18" s="503"/>
      <c r="H18" s="503"/>
      <c r="I18" s="503"/>
      <c r="J18" s="503"/>
      <c r="K18" s="503"/>
    </row>
    <row r="19" spans="1:13" s="104" customFormat="1" ht="22.5" x14ac:dyDescent="0.3">
      <c r="C19" s="515"/>
      <c r="D19" s="515"/>
      <c r="E19" s="515"/>
      <c r="F19" s="524" t="s">
        <v>173</v>
      </c>
      <c r="G19" s="524"/>
      <c r="H19" s="524"/>
      <c r="I19" s="515"/>
      <c r="J19" s="515"/>
    </row>
    <row r="20" spans="1:13" s="104" customFormat="1" ht="20.25" x14ac:dyDescent="0.25">
      <c r="A20" s="612" t="s">
        <v>235</v>
      </c>
      <c r="B20" s="612"/>
      <c r="C20" s="612"/>
      <c r="D20" s="612"/>
      <c r="E20" s="612"/>
      <c r="F20" s="612"/>
      <c r="G20" s="612"/>
      <c r="H20" s="612"/>
      <c r="I20" s="612"/>
      <c r="J20" s="612"/>
      <c r="K20" s="612"/>
      <c r="L20" s="612"/>
    </row>
    <row r="21" spans="1:13" ht="20.25" x14ac:dyDescent="0.25">
      <c r="A21" s="607" t="s">
        <v>82</v>
      </c>
      <c r="B21" s="607"/>
      <c r="C21" s="607"/>
      <c r="D21" s="607"/>
      <c r="E21" s="607"/>
      <c r="F21" s="607" t="s">
        <v>143</v>
      </c>
      <c r="G21" s="607"/>
      <c r="H21" s="608" t="s">
        <v>144</v>
      </c>
      <c r="I21" s="609"/>
      <c r="J21" s="609"/>
      <c r="K21" s="610"/>
      <c r="L21" s="607" t="s">
        <v>86</v>
      </c>
      <c r="M21" s="607"/>
    </row>
    <row r="22" spans="1:13" ht="21.75" customHeight="1" x14ac:dyDescent="0.25">
      <c r="A22" s="607"/>
      <c r="B22" s="607"/>
      <c r="C22" s="607"/>
      <c r="D22" s="607"/>
      <c r="E22" s="607"/>
      <c r="F22" s="607"/>
      <c r="G22" s="607"/>
      <c r="H22" s="223" t="s">
        <v>145</v>
      </c>
      <c r="I22" s="131" t="s">
        <v>146</v>
      </c>
      <c r="J22" s="179" t="s">
        <v>147</v>
      </c>
      <c r="K22" s="179" t="s">
        <v>148</v>
      </c>
      <c r="L22" s="607"/>
      <c r="M22" s="607"/>
    </row>
    <row r="23" spans="1:13" ht="24" customHeight="1" x14ac:dyDescent="0.25">
      <c r="A23" s="649" t="str">
        <f>Меню!A546</f>
        <v>Бутерброд с повидлом</v>
      </c>
      <c r="B23" s="616"/>
      <c r="C23" s="616"/>
      <c r="D23" s="616"/>
      <c r="E23" s="617"/>
      <c r="F23" s="598" t="str">
        <f>Меню!D546</f>
        <v>20/15</v>
      </c>
      <c r="G23" s="623"/>
      <c r="H23" s="227">
        <v>1.6</v>
      </c>
      <c r="I23" s="227">
        <v>8.6999999999999993</v>
      </c>
      <c r="J23" s="227">
        <v>9.9</v>
      </c>
      <c r="K23" s="227">
        <v>124</v>
      </c>
      <c r="L23" s="618">
        <v>7.17</v>
      </c>
      <c r="M23" s="623"/>
    </row>
    <row r="24" spans="1:13" ht="45.75" customHeight="1" x14ac:dyDescent="0.25">
      <c r="A24" s="602" t="str">
        <f>Меню!A549</f>
        <v>Щи из свежей капусты с картофелем, с мясом со сметаной</v>
      </c>
      <c r="B24" s="600"/>
      <c r="C24" s="600"/>
      <c r="D24" s="600"/>
      <c r="E24" s="601"/>
      <c r="F24" s="645" t="str">
        <f>Меню!D549</f>
        <v>250</v>
      </c>
      <c r="G24" s="594"/>
      <c r="H24" s="227">
        <v>10.8</v>
      </c>
      <c r="I24" s="227">
        <v>4.0999999999999996</v>
      </c>
      <c r="J24" s="227">
        <v>3.74</v>
      </c>
      <c r="K24" s="227">
        <v>72.17</v>
      </c>
      <c r="L24" s="593">
        <v>26.560000000000002</v>
      </c>
      <c r="M24" s="594"/>
    </row>
    <row r="25" spans="1:13" ht="22.5" customHeight="1" x14ac:dyDescent="0.25">
      <c r="A25" s="604" t="str">
        <f>Меню!A562</f>
        <v>Пирог с какао</v>
      </c>
      <c r="B25" s="605"/>
      <c r="C25" s="605"/>
      <c r="D25" s="605"/>
      <c r="E25" s="606"/>
      <c r="F25" s="598">
        <f>Меню!D562</f>
        <v>80</v>
      </c>
      <c r="G25" s="599"/>
      <c r="H25" s="227">
        <v>4.5599999999999996</v>
      </c>
      <c r="I25" s="227">
        <v>6.72</v>
      </c>
      <c r="J25" s="227">
        <v>30.14</v>
      </c>
      <c r="K25" s="227">
        <v>194</v>
      </c>
      <c r="L25" s="618">
        <v>29.640000000000004</v>
      </c>
      <c r="M25" s="619"/>
    </row>
    <row r="26" spans="1:13" ht="22.5" customHeight="1" x14ac:dyDescent="0.25">
      <c r="A26" s="595" t="str">
        <f>Меню!A577</f>
        <v>Напиток из  сухофруктов +витамин С</v>
      </c>
      <c r="B26" s="596"/>
      <c r="C26" s="596"/>
      <c r="D26" s="596"/>
      <c r="E26" s="597"/>
      <c r="F26" s="598">
        <f>Меню!D577</f>
        <v>200</v>
      </c>
      <c r="G26" s="599"/>
      <c r="H26" s="227">
        <v>0.6</v>
      </c>
      <c r="I26" s="227">
        <v>0.08</v>
      </c>
      <c r="J26" s="227">
        <v>21.52</v>
      </c>
      <c r="K26" s="227">
        <v>90.7</v>
      </c>
      <c r="L26" s="618">
        <v>5.53</v>
      </c>
      <c r="M26" s="619"/>
    </row>
    <row r="27" spans="1:13" ht="22.5" customHeight="1" x14ac:dyDescent="0.25">
      <c r="A27" s="595" t="str">
        <f>Меню!A582</f>
        <v>Фрукт (Яблоко) 1 шт</v>
      </c>
      <c r="B27" s="596"/>
      <c r="C27" s="596"/>
      <c r="D27" s="596"/>
      <c r="E27" s="597"/>
      <c r="F27" s="598">
        <f>Меню!D582</f>
        <v>190</v>
      </c>
      <c r="G27" s="599"/>
      <c r="H27" s="227">
        <v>0.49</v>
      </c>
      <c r="I27" s="227">
        <v>0</v>
      </c>
      <c r="J27" s="227">
        <v>14.42</v>
      </c>
      <c r="K27" s="227">
        <v>59.2</v>
      </c>
      <c r="L27" s="618">
        <v>36.56</v>
      </c>
      <c r="M27" s="619"/>
    </row>
    <row r="28" spans="1:13" ht="22.5" customHeight="1" x14ac:dyDescent="0.25">
      <c r="A28" s="595" t="str">
        <f>Меню!A583</f>
        <v>Хлеб "Дарницкий" (нарезной)</v>
      </c>
      <c r="B28" s="596"/>
      <c r="C28" s="596"/>
      <c r="D28" s="596"/>
      <c r="E28" s="597"/>
      <c r="F28" s="598">
        <f>Меню!D583</f>
        <v>26</v>
      </c>
      <c r="G28" s="599"/>
      <c r="H28" s="227">
        <v>1</v>
      </c>
      <c r="I28" s="227">
        <v>0.3</v>
      </c>
      <c r="J28" s="227">
        <v>8.1</v>
      </c>
      <c r="K28" s="227">
        <v>38.9</v>
      </c>
      <c r="L28" s="618">
        <v>2.2400000000000002</v>
      </c>
      <c r="M28" s="619"/>
    </row>
    <row r="29" spans="1:13" ht="23.25" x14ac:dyDescent="0.35">
      <c r="A29" s="586" t="s">
        <v>149</v>
      </c>
      <c r="B29" s="587"/>
      <c r="C29" s="587"/>
      <c r="D29" s="587"/>
      <c r="E29" s="588"/>
      <c r="F29" s="621">
        <f>F28+F27+F26+F25+F24+30</f>
        <v>776</v>
      </c>
      <c r="G29" s="625"/>
      <c r="H29" s="559">
        <f>SUM(H23:H28)</f>
        <v>19.05</v>
      </c>
      <c r="I29" s="559">
        <f>SUM(I23:I28)</f>
        <v>19.899999999999999</v>
      </c>
      <c r="J29" s="559">
        <f>SUM(J23:J28)</f>
        <v>87.82</v>
      </c>
      <c r="K29" s="559">
        <f>SUM(K23:K28)</f>
        <v>578.97</v>
      </c>
      <c r="L29" s="626">
        <f>SUM(L23:M28)</f>
        <v>107.7</v>
      </c>
      <c r="M29" s="627"/>
    </row>
    <row r="30" spans="1:13" s="104" customFormat="1" ht="22.5" x14ac:dyDescent="0.3">
      <c r="A30" s="505"/>
      <c r="B30" s="505"/>
      <c r="C30" s="505"/>
      <c r="D30" s="505"/>
      <c r="E30" s="505"/>
      <c r="F30" s="521"/>
      <c r="G30" s="507"/>
      <c r="H30" s="522"/>
      <c r="I30" s="522"/>
      <c r="J30" s="522"/>
      <c r="K30" s="522"/>
      <c r="L30" s="508"/>
      <c r="M30" s="517"/>
    </row>
    <row r="31" spans="1:13" s="104" customFormat="1" ht="22.5" x14ac:dyDescent="0.3">
      <c r="C31" s="515"/>
      <c r="D31" s="515"/>
      <c r="E31" s="515"/>
      <c r="F31" s="524" t="s">
        <v>181</v>
      </c>
      <c r="G31" s="524"/>
      <c r="H31" s="524"/>
      <c r="I31" s="515"/>
      <c r="J31" s="515"/>
    </row>
    <row r="32" spans="1:13" s="104" customFormat="1" ht="20.25" x14ac:dyDescent="0.25">
      <c r="A32" s="612" t="s">
        <v>235</v>
      </c>
      <c r="B32" s="612"/>
      <c r="C32" s="612"/>
      <c r="D32" s="612"/>
      <c r="E32" s="612"/>
      <c r="F32" s="612"/>
      <c r="G32" s="612"/>
      <c r="H32" s="612"/>
      <c r="I32" s="612"/>
      <c r="J32" s="612"/>
      <c r="K32" s="612"/>
      <c r="L32" s="612"/>
    </row>
    <row r="33" spans="1:13" ht="20.25" x14ac:dyDescent="0.25">
      <c r="A33" s="607" t="s">
        <v>82</v>
      </c>
      <c r="B33" s="607"/>
      <c r="C33" s="607"/>
      <c r="D33" s="607"/>
      <c r="E33" s="607"/>
      <c r="F33" s="607" t="s">
        <v>143</v>
      </c>
      <c r="G33" s="607"/>
      <c r="H33" s="608" t="s">
        <v>144</v>
      </c>
      <c r="I33" s="609"/>
      <c r="J33" s="609"/>
      <c r="K33" s="610"/>
      <c r="L33" s="607" t="s">
        <v>86</v>
      </c>
      <c r="M33" s="607"/>
    </row>
    <row r="34" spans="1:13" ht="19.5" customHeight="1" x14ac:dyDescent="0.25">
      <c r="A34" s="607"/>
      <c r="B34" s="607"/>
      <c r="C34" s="607"/>
      <c r="D34" s="607"/>
      <c r="E34" s="607"/>
      <c r="F34" s="607"/>
      <c r="G34" s="607"/>
      <c r="H34" s="223" t="s">
        <v>145</v>
      </c>
      <c r="I34" s="131" t="s">
        <v>146</v>
      </c>
      <c r="J34" s="179" t="s">
        <v>147</v>
      </c>
      <c r="K34" s="179" t="s">
        <v>148</v>
      </c>
      <c r="L34" s="607"/>
      <c r="M34" s="607"/>
    </row>
    <row r="35" spans="1:13" ht="22.5" customHeight="1" x14ac:dyDescent="0.25">
      <c r="A35" s="649" t="str">
        <f>Меню!A587</f>
        <v>Нарезка из отварной свеклы с сыром</v>
      </c>
      <c r="B35" s="616"/>
      <c r="C35" s="616"/>
      <c r="D35" s="616"/>
      <c r="E35" s="617"/>
      <c r="F35" s="598">
        <f>Меню!D587</f>
        <v>60</v>
      </c>
      <c r="G35" s="623"/>
      <c r="H35" s="227">
        <v>0.66</v>
      </c>
      <c r="I35" s="227">
        <v>5.2</v>
      </c>
      <c r="J35" s="227">
        <v>9.4</v>
      </c>
      <c r="K35" s="227">
        <v>40.049999999999997</v>
      </c>
      <c r="L35" s="618">
        <v>17.240000000000002</v>
      </c>
      <c r="M35" s="623"/>
    </row>
    <row r="36" spans="1:13" ht="22.5" customHeight="1" x14ac:dyDescent="0.25">
      <c r="A36" s="602" t="str">
        <f>Меню!A594</f>
        <v xml:space="preserve">Азу </v>
      </c>
      <c r="B36" s="600"/>
      <c r="C36" s="600"/>
      <c r="D36" s="600"/>
      <c r="E36" s="601"/>
      <c r="F36" s="645">
        <f>Меню!D594</f>
        <v>90</v>
      </c>
      <c r="G36" s="594"/>
      <c r="H36" s="227">
        <v>10.9</v>
      </c>
      <c r="I36" s="227">
        <v>11.5</v>
      </c>
      <c r="J36" s="227">
        <v>12</v>
      </c>
      <c r="K36" s="227">
        <v>242.96</v>
      </c>
      <c r="L36" s="593">
        <v>81.499999999999986</v>
      </c>
      <c r="M36" s="594"/>
    </row>
    <row r="37" spans="1:13" ht="22.5" customHeight="1" x14ac:dyDescent="0.25">
      <c r="A37" s="604" t="str">
        <f>Меню!A604</f>
        <v>Макароны отварные</v>
      </c>
      <c r="B37" s="605"/>
      <c r="C37" s="605"/>
      <c r="D37" s="605"/>
      <c r="E37" s="606"/>
      <c r="F37" s="598">
        <f>Меню!D604</f>
        <v>150</v>
      </c>
      <c r="G37" s="599"/>
      <c r="H37" s="227">
        <v>5.82</v>
      </c>
      <c r="I37" s="227">
        <v>1.9</v>
      </c>
      <c r="J37" s="227">
        <v>37.08</v>
      </c>
      <c r="K37" s="227">
        <v>176</v>
      </c>
      <c r="L37" s="618">
        <v>5.47</v>
      </c>
      <c r="M37" s="619"/>
    </row>
    <row r="38" spans="1:13" ht="22.5" customHeight="1" x14ac:dyDescent="0.25">
      <c r="A38" s="595" t="str">
        <f>Меню!A609</f>
        <v>Чай с сахаром</v>
      </c>
      <c r="B38" s="596"/>
      <c r="C38" s="596"/>
      <c r="D38" s="596"/>
      <c r="E38" s="597"/>
      <c r="F38" s="598">
        <f>Меню!D609</f>
        <v>200</v>
      </c>
      <c r="G38" s="599"/>
      <c r="H38" s="227">
        <v>0.01</v>
      </c>
      <c r="I38" s="227">
        <v>0</v>
      </c>
      <c r="J38" s="227">
        <v>9.98</v>
      </c>
      <c r="K38" s="227">
        <v>39.979999999999997</v>
      </c>
      <c r="L38" s="618">
        <v>1.53</v>
      </c>
      <c r="M38" s="619"/>
    </row>
    <row r="39" spans="1:13" ht="24.75" customHeight="1" x14ac:dyDescent="0.25">
      <c r="A39" s="595" t="str">
        <f>Меню!A613</f>
        <v>Хлеб "Свежий" пшеничный витамин.</v>
      </c>
      <c r="B39" s="596"/>
      <c r="C39" s="596"/>
      <c r="D39" s="596"/>
      <c r="E39" s="597"/>
      <c r="F39" s="598">
        <f>Меню!D613</f>
        <v>26</v>
      </c>
      <c r="G39" s="599"/>
      <c r="H39" s="227">
        <v>1.97</v>
      </c>
      <c r="I39" s="227">
        <v>0.25</v>
      </c>
      <c r="J39" s="227">
        <v>13.28</v>
      </c>
      <c r="K39" s="227">
        <v>68.08</v>
      </c>
      <c r="L39" s="618">
        <v>1.96</v>
      </c>
      <c r="M39" s="619"/>
    </row>
    <row r="40" spans="1:13" ht="30" customHeight="1" x14ac:dyDescent="0.35">
      <c r="A40" s="586" t="s">
        <v>149</v>
      </c>
      <c r="B40" s="587"/>
      <c r="C40" s="587"/>
      <c r="D40" s="587"/>
      <c r="E40" s="588"/>
      <c r="F40" s="621">
        <f>F39+F38+F37+F36+F35</f>
        <v>526</v>
      </c>
      <c r="G40" s="625"/>
      <c r="H40" s="559">
        <f>SUM(H35:H39)</f>
        <v>19.360000000000003</v>
      </c>
      <c r="I40" s="559">
        <f>SUM(I35:I39)</f>
        <v>18.849999999999998</v>
      </c>
      <c r="J40" s="559">
        <f>SUM(J35:J39)</f>
        <v>81.739999999999995</v>
      </c>
      <c r="K40" s="559">
        <f>SUM(K35:K39)</f>
        <v>567.07000000000005</v>
      </c>
      <c r="L40" s="626">
        <f>SUM(L35:M39)</f>
        <v>107.69999999999997</v>
      </c>
      <c r="M40" s="627"/>
    </row>
    <row r="41" spans="1:13" x14ac:dyDescent="0.25">
      <c r="A41" s="104"/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</row>
    <row r="42" spans="1:13" ht="21" x14ac:dyDescent="0.35">
      <c r="A42" s="230" t="s">
        <v>150</v>
      </c>
      <c r="B42" s="231"/>
      <c r="C42" s="231"/>
      <c r="D42" s="231"/>
      <c r="E42" s="231"/>
      <c r="F42" s="104"/>
      <c r="G42" s="104"/>
      <c r="H42" s="104"/>
      <c r="I42" s="104"/>
      <c r="J42" s="104"/>
      <c r="K42" s="104"/>
      <c r="L42" s="104"/>
      <c r="M42" s="104"/>
    </row>
    <row r="43" spans="1:13" ht="21" x14ac:dyDescent="0.35">
      <c r="A43" s="231"/>
      <c r="B43" s="231"/>
      <c r="C43" s="231"/>
      <c r="D43" s="231"/>
      <c r="E43" s="231"/>
      <c r="F43" s="104"/>
      <c r="G43" s="104"/>
      <c r="H43" s="104"/>
      <c r="I43" s="104"/>
      <c r="J43" s="104"/>
      <c r="K43" s="104"/>
      <c r="L43" s="104"/>
      <c r="M43" s="104"/>
    </row>
    <row r="44" spans="1:13" ht="21" x14ac:dyDescent="0.35">
      <c r="A44" s="230" t="s">
        <v>151</v>
      </c>
      <c r="B44" s="231"/>
      <c r="C44" s="231"/>
      <c r="D44" s="231"/>
      <c r="E44" s="231"/>
      <c r="F44" s="104"/>
      <c r="G44" s="104"/>
      <c r="H44" s="104"/>
      <c r="I44" s="104"/>
      <c r="J44" s="104"/>
      <c r="K44" s="104"/>
      <c r="L44" s="104"/>
      <c r="M44" s="104"/>
    </row>
    <row r="45" spans="1:13" x14ac:dyDescent="0.25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</row>
    <row r="46" spans="1:13" x14ac:dyDescent="0.25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</row>
    <row r="47" spans="1:13" x14ac:dyDescent="0.25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</row>
    <row r="48" spans="1:13" x14ac:dyDescent="0.25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</row>
    <row r="49" spans="1:13" x14ac:dyDescent="0.25">
      <c r="A49" s="104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</row>
  </sheetData>
  <mergeCells count="53">
    <mergeCell ref="A33:E34"/>
    <mergeCell ref="F33:G34"/>
    <mergeCell ref="H33:K33"/>
    <mergeCell ref="L33:M34"/>
    <mergeCell ref="A32:L32"/>
    <mergeCell ref="A35:E35"/>
    <mergeCell ref="F35:G35"/>
    <mergeCell ref="L35:M35"/>
    <mergeCell ref="A36:E36"/>
    <mergeCell ref="F36:G36"/>
    <mergeCell ref="L36:M36"/>
    <mergeCell ref="A37:E37"/>
    <mergeCell ref="F37:G37"/>
    <mergeCell ref="L37:M37"/>
    <mergeCell ref="A38:E38"/>
    <mergeCell ref="F38:G38"/>
    <mergeCell ref="L38:M38"/>
    <mergeCell ref="A40:E40"/>
    <mergeCell ref="F40:G40"/>
    <mergeCell ref="L40:M40"/>
    <mergeCell ref="A39:E39"/>
    <mergeCell ref="F39:G39"/>
    <mergeCell ref="L39:M39"/>
    <mergeCell ref="A29:E29"/>
    <mergeCell ref="F29:G29"/>
    <mergeCell ref="L29:M29"/>
    <mergeCell ref="A27:E27"/>
    <mergeCell ref="F27:G27"/>
    <mergeCell ref="L27:M27"/>
    <mergeCell ref="A28:E28"/>
    <mergeCell ref="F28:G28"/>
    <mergeCell ref="L28:M28"/>
    <mergeCell ref="A25:E25"/>
    <mergeCell ref="F25:G25"/>
    <mergeCell ref="L25:M25"/>
    <mergeCell ref="A26:E26"/>
    <mergeCell ref="F26:G26"/>
    <mergeCell ref="L26:M26"/>
    <mergeCell ref="A23:E23"/>
    <mergeCell ref="F23:G23"/>
    <mergeCell ref="L23:M23"/>
    <mergeCell ref="A24:E24"/>
    <mergeCell ref="F24:G24"/>
    <mergeCell ref="L24:M24"/>
    <mergeCell ref="H9:O9"/>
    <mergeCell ref="A21:E22"/>
    <mergeCell ref="F21:G22"/>
    <mergeCell ref="H21:K21"/>
    <mergeCell ref="L21:M22"/>
    <mergeCell ref="A20:L20"/>
    <mergeCell ref="C16:J16"/>
    <mergeCell ref="D14:I14"/>
    <mergeCell ref="B17:K17"/>
  </mergeCells>
  <pageMargins left="0.7" right="0.7" top="0.75" bottom="0.75" header="0.3" footer="0.3"/>
  <pageSetup paperSize="9" scale="7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6"/>
  <sheetViews>
    <sheetView zoomScale="90" zoomScaleNormal="90" workbookViewId="0">
      <selection activeCell="A15" sqref="A14:XFD15"/>
    </sheetView>
  </sheetViews>
  <sheetFormatPr defaultRowHeight="15" x14ac:dyDescent="0.25"/>
  <cols>
    <col min="1" max="1" width="38.5703125" customWidth="1"/>
    <col min="2" max="2" width="7.7109375" customWidth="1"/>
    <col min="3" max="3" width="8.42578125" customWidth="1"/>
    <col min="4" max="4" width="7.42578125" style="104" customWidth="1"/>
    <col min="5" max="6" width="6.7109375" customWidth="1"/>
    <col min="7" max="8" width="6.7109375" style="18" customWidth="1"/>
    <col min="9" max="9" width="6.7109375" customWidth="1"/>
    <col min="10" max="10" width="6.7109375" style="18" customWidth="1"/>
    <col min="11" max="13" width="6.7109375" style="104" customWidth="1"/>
    <col min="14" max="14" width="6.28515625" style="104" customWidth="1"/>
    <col min="15" max="15" width="7.28515625" customWidth="1"/>
    <col min="16" max="16" width="5.42578125" customWidth="1"/>
    <col min="17" max="18" width="6.7109375" customWidth="1"/>
    <col min="19" max="19" width="7" customWidth="1"/>
    <col min="20" max="20" width="7.42578125" customWidth="1"/>
    <col min="21" max="21" width="7" customWidth="1"/>
    <col min="22" max="22" width="7.140625" customWidth="1"/>
  </cols>
  <sheetData>
    <row r="1" spans="1:21" x14ac:dyDescent="0.25">
      <c r="A1" s="193" t="s">
        <v>131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44"/>
      <c r="T1" s="44"/>
    </row>
    <row r="2" spans="1:21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584" t="s">
        <v>133</v>
      </c>
      <c r="P2" s="584"/>
      <c r="Q2" s="584"/>
      <c r="R2" s="584"/>
      <c r="S2" s="44"/>
      <c r="T2" s="44"/>
    </row>
    <row r="3" spans="1:21" x14ac:dyDescent="0.25">
      <c r="A3" s="195" t="s">
        <v>134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</row>
    <row r="4" spans="1:21" ht="20.25" customHeight="1" x14ac:dyDescent="0.25">
      <c r="A4" s="442" t="s">
        <v>308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585" t="s">
        <v>135</v>
      </c>
      <c r="P4" s="585"/>
      <c r="Q4" s="585"/>
      <c r="R4" s="585"/>
      <c r="S4" s="44"/>
      <c r="T4" s="44"/>
    </row>
    <row r="5" spans="1:21" ht="3" customHeight="1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193"/>
      <c r="Q5" s="44"/>
      <c r="R5" s="44"/>
      <c r="S5" s="44"/>
      <c r="T5" s="44"/>
    </row>
    <row r="6" spans="1:21" ht="80.25" customHeight="1" x14ac:dyDescent="0.25">
      <c r="A6" s="197" t="s">
        <v>0</v>
      </c>
      <c r="B6" s="198"/>
      <c r="C6" s="199" t="str">
        <f>Меню!A25</f>
        <v>масло сливочное 72.5%</v>
      </c>
      <c r="D6" s="199" t="str">
        <f>Меню!A30</f>
        <v>яйцо куриное</v>
      </c>
      <c r="E6" s="199" t="str">
        <f>Меню!A17</f>
        <v>батон Столовый</v>
      </c>
      <c r="F6" s="200" t="str">
        <f>Меню!A20</f>
        <v>крупа рис круглый</v>
      </c>
      <c r="G6" s="200" t="str">
        <f>Меню!A22</f>
        <v>молоко питьевое 2,5%</v>
      </c>
      <c r="H6" s="200" t="str">
        <f>Меню!A23</f>
        <v>соль йодированная</v>
      </c>
      <c r="I6" s="200" t="str">
        <f>Меню!A24</f>
        <v>сахар песок</v>
      </c>
      <c r="J6" s="200" t="str">
        <f>Меню!A27</f>
        <v>творог 9%</v>
      </c>
      <c r="K6" s="200" t="str">
        <f>Меню!A28</f>
        <v>крупа манная</v>
      </c>
      <c r="L6" s="200" t="str">
        <f>Меню!A34</f>
        <v>масло растительное</v>
      </c>
      <c r="M6" s="200" t="str">
        <f>Меню!A35</f>
        <v>молоко сгущенное в индивид упак 7 гр</v>
      </c>
      <c r="N6" s="200" t="str">
        <f>Меню!A29</f>
        <v>сметана 15%</v>
      </c>
      <c r="O6" s="200" t="str">
        <f>Меню!A31</f>
        <v>сухари панировочные</v>
      </c>
      <c r="P6" s="200"/>
      <c r="Q6" s="200" t="str">
        <f>Меню!A37</f>
        <v>чай черный</v>
      </c>
      <c r="R6" s="200" t="str">
        <f>Меню!A38</f>
        <v>лимон</v>
      </c>
      <c r="S6" s="201" t="str">
        <f>Меню!A42</f>
        <v>Хлеб "Дарницкий" (нарезной)</v>
      </c>
      <c r="T6" s="201" t="str">
        <f>Меню!A39</f>
        <v>апельсин</v>
      </c>
      <c r="U6" s="18"/>
    </row>
    <row r="7" spans="1:21" s="459" customFormat="1" ht="18" customHeight="1" x14ac:dyDescent="0.25">
      <c r="A7" s="202" t="str">
        <f>Меню!A15</f>
        <v>Бутерброд с маслом</v>
      </c>
      <c r="B7" s="389" t="str">
        <f>Меню!D15</f>
        <v>25</v>
      </c>
      <c r="C7" s="270">
        <f>Меню!B16</f>
        <v>5</v>
      </c>
      <c r="D7" s="270"/>
      <c r="E7" s="270">
        <f>Меню!B17</f>
        <v>20</v>
      </c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456"/>
      <c r="Q7" s="247"/>
      <c r="R7" s="270"/>
      <c r="S7" s="457"/>
      <c r="T7" s="458"/>
    </row>
    <row r="8" spans="1:21" ht="19.5" customHeight="1" x14ac:dyDescent="0.25">
      <c r="A8" s="206" t="str">
        <f>Меню!A19</f>
        <v>Каша жидкая рисовая молочная с маслом</v>
      </c>
      <c r="B8" s="210" t="str">
        <f>Меню!D19</f>
        <v>200</v>
      </c>
      <c r="C8" s="207">
        <f>Меню!B25</f>
        <v>3</v>
      </c>
      <c r="D8" s="207"/>
      <c r="E8" s="207"/>
      <c r="F8" s="203">
        <f>Меню!B20</f>
        <v>25</v>
      </c>
      <c r="G8" s="203">
        <f>Меню!B22</f>
        <v>90</v>
      </c>
      <c r="H8" s="203">
        <f>Меню!B23</f>
        <v>1</v>
      </c>
      <c r="I8" s="203">
        <f>Меню!B24</f>
        <v>5</v>
      </c>
      <c r="J8" s="203"/>
      <c r="K8" s="203"/>
      <c r="L8" s="203"/>
      <c r="M8" s="203"/>
      <c r="N8" s="203"/>
      <c r="O8" s="203"/>
      <c r="P8" s="203"/>
      <c r="Q8" s="203"/>
      <c r="R8" s="203"/>
      <c r="S8" s="204"/>
      <c r="T8" s="204"/>
      <c r="U8" s="18"/>
    </row>
    <row r="9" spans="1:21" ht="27" customHeight="1" x14ac:dyDescent="0.25">
      <c r="A9" s="208" t="str">
        <f>Меню!A26</f>
        <v xml:space="preserve">Запеканка творожная со сгущенным молоком </v>
      </c>
      <c r="B9" s="209" t="str">
        <f>Меню!D26</f>
        <v>90/14</v>
      </c>
      <c r="C9" s="203"/>
      <c r="D9" s="203">
        <f>Меню!B30</f>
        <v>3</v>
      </c>
      <c r="E9" s="203"/>
      <c r="F9" s="203"/>
      <c r="G9" s="203"/>
      <c r="H9" s="203"/>
      <c r="I9" s="203">
        <f>Меню!B32</f>
        <v>15</v>
      </c>
      <c r="J9" s="203">
        <f>Меню!B27</f>
        <v>95.88</v>
      </c>
      <c r="K9" s="203">
        <f>Меню!B28</f>
        <v>11</v>
      </c>
      <c r="L9" s="203">
        <f>Меню!B34</f>
        <v>1</v>
      </c>
      <c r="M9" s="203">
        <f>Меню!B35</f>
        <v>2</v>
      </c>
      <c r="N9" s="203">
        <f>Меню!B29</f>
        <v>2</v>
      </c>
      <c r="O9" s="203">
        <f>Меню!B31</f>
        <v>2</v>
      </c>
      <c r="P9" s="203"/>
      <c r="Q9" s="203"/>
      <c r="R9" s="203"/>
      <c r="S9" s="204"/>
      <c r="T9" s="204"/>
      <c r="U9" s="18"/>
    </row>
    <row r="10" spans="1:21" s="18" customFormat="1" ht="15" customHeight="1" x14ac:dyDescent="0.25">
      <c r="A10" s="206" t="str">
        <f>Меню!A36</f>
        <v>Чай с  лимоном и апельсином  "Цитрусовый заряд"</v>
      </c>
      <c r="B10" s="209">
        <f>Меню!D36</f>
        <v>200</v>
      </c>
      <c r="C10" s="203"/>
      <c r="D10" s="203"/>
      <c r="E10" s="203"/>
      <c r="F10" s="203"/>
      <c r="G10" s="203"/>
      <c r="H10" s="203"/>
      <c r="I10" s="203">
        <f>Меню!B40</f>
        <v>8</v>
      </c>
      <c r="J10" s="203"/>
      <c r="K10" s="203"/>
      <c r="L10" s="203"/>
      <c r="M10" s="203"/>
      <c r="N10" s="203"/>
      <c r="O10" s="203"/>
      <c r="P10" s="203"/>
      <c r="Q10" s="203">
        <f>Меню!B37</f>
        <v>1.5</v>
      </c>
      <c r="R10" s="203">
        <f>Меню!B38</f>
        <v>2.2799999999999998</v>
      </c>
      <c r="S10" s="204"/>
      <c r="T10" s="203">
        <f>Меню!B39</f>
        <v>2.2799999999999998</v>
      </c>
    </row>
    <row r="11" spans="1:21" ht="15" customHeight="1" x14ac:dyDescent="0.25">
      <c r="A11" s="211" t="str">
        <f>Меню!A42</f>
        <v>Хлеб "Дарницкий" (нарезной)</v>
      </c>
      <c r="B11" s="390" t="str">
        <f>Меню!D42</f>
        <v>26</v>
      </c>
      <c r="C11" s="212"/>
      <c r="D11" s="212"/>
      <c r="E11" s="212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12" t="str">
        <f>Меню!D42</f>
        <v>26</v>
      </c>
      <c r="T11" s="204"/>
      <c r="U11" s="18"/>
    </row>
    <row r="12" spans="1:21" s="18" customFormat="1" ht="15" customHeight="1" x14ac:dyDescent="0.25">
      <c r="A12" s="211"/>
      <c r="B12" s="107"/>
      <c r="C12" s="212"/>
      <c r="D12" s="212"/>
      <c r="E12" s="212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12"/>
      <c r="T12" s="213"/>
    </row>
    <row r="13" spans="1:21" ht="15" customHeight="1" x14ac:dyDescent="0.25">
      <c r="A13" s="214" t="s">
        <v>136</v>
      </c>
      <c r="B13" s="215"/>
      <c r="C13" s="216">
        <f>C7+C8+C9+C10+C11+C12</f>
        <v>8</v>
      </c>
      <c r="D13" s="216">
        <f>D7+D8+D9+D10+D11+D12</f>
        <v>3</v>
      </c>
      <c r="E13" s="216">
        <f t="shared" ref="E13:T13" si="0">E7+E8+E9+E10+E11+E12</f>
        <v>20</v>
      </c>
      <c r="F13" s="216">
        <f t="shared" si="0"/>
        <v>25</v>
      </c>
      <c r="G13" s="216">
        <f t="shared" si="0"/>
        <v>90</v>
      </c>
      <c r="H13" s="216">
        <f t="shared" si="0"/>
        <v>1</v>
      </c>
      <c r="I13" s="216">
        <f t="shared" si="0"/>
        <v>28</v>
      </c>
      <c r="J13" s="216">
        <f t="shared" si="0"/>
        <v>95.88</v>
      </c>
      <c r="K13" s="216">
        <f t="shared" si="0"/>
        <v>11</v>
      </c>
      <c r="L13" s="216">
        <f t="shared" si="0"/>
        <v>1</v>
      </c>
      <c r="M13" s="216">
        <f t="shared" si="0"/>
        <v>2</v>
      </c>
      <c r="N13" s="216">
        <f t="shared" si="0"/>
        <v>2</v>
      </c>
      <c r="O13" s="216">
        <f t="shared" si="0"/>
        <v>2</v>
      </c>
      <c r="P13" s="216">
        <f t="shared" si="0"/>
        <v>0</v>
      </c>
      <c r="Q13" s="216">
        <f t="shared" si="0"/>
        <v>1.5</v>
      </c>
      <c r="R13" s="216">
        <f t="shared" si="0"/>
        <v>2.2799999999999998</v>
      </c>
      <c r="S13" s="216">
        <f t="shared" si="0"/>
        <v>26</v>
      </c>
      <c r="T13" s="216">
        <f t="shared" si="0"/>
        <v>2.2799999999999998</v>
      </c>
      <c r="U13" s="18"/>
    </row>
    <row r="14" spans="1:21" ht="15" customHeight="1" x14ac:dyDescent="0.25">
      <c r="A14" s="214" t="s">
        <v>12</v>
      </c>
      <c r="B14" s="215">
        <v>0</v>
      </c>
      <c r="C14" s="218">
        <f>B14</f>
        <v>0</v>
      </c>
      <c r="D14" s="218">
        <f>C14</f>
        <v>0</v>
      </c>
      <c r="E14" s="218">
        <f>C14</f>
        <v>0</v>
      </c>
      <c r="F14" s="218">
        <f t="shared" ref="F14:T14" si="1">E14</f>
        <v>0</v>
      </c>
      <c r="G14" s="218">
        <f t="shared" si="1"/>
        <v>0</v>
      </c>
      <c r="H14" s="218">
        <f t="shared" si="1"/>
        <v>0</v>
      </c>
      <c r="I14" s="218">
        <f t="shared" si="1"/>
        <v>0</v>
      </c>
      <c r="J14" s="218">
        <f t="shared" si="1"/>
        <v>0</v>
      </c>
      <c r="K14" s="218">
        <f t="shared" ref="K14" si="2">J14</f>
        <v>0</v>
      </c>
      <c r="L14" s="218">
        <f t="shared" ref="L14" si="3">K14</f>
        <v>0</v>
      </c>
      <c r="M14" s="218">
        <f t="shared" ref="M14" si="4">L14</f>
        <v>0</v>
      </c>
      <c r="N14" s="218">
        <f t="shared" ref="N14" si="5">M14</f>
        <v>0</v>
      </c>
      <c r="O14" s="218">
        <f>J14</f>
        <v>0</v>
      </c>
      <c r="P14" s="218">
        <f t="shared" si="1"/>
        <v>0</v>
      </c>
      <c r="Q14" s="218">
        <f t="shared" si="1"/>
        <v>0</v>
      </c>
      <c r="R14" s="218">
        <f t="shared" si="1"/>
        <v>0</v>
      </c>
      <c r="S14" s="218">
        <f t="shared" si="1"/>
        <v>0</v>
      </c>
      <c r="T14" s="218">
        <f t="shared" si="1"/>
        <v>0</v>
      </c>
      <c r="U14" s="18"/>
    </row>
    <row r="15" spans="1:21" ht="15" customHeight="1" x14ac:dyDescent="0.25">
      <c r="A15" s="214" t="s">
        <v>137</v>
      </c>
      <c r="B15" s="215"/>
      <c r="C15" s="219">
        <f t="shared" ref="C15:L15" si="6">C14*C13/1000</f>
        <v>0</v>
      </c>
      <c r="D15" s="219">
        <f t="shared" si="6"/>
        <v>0</v>
      </c>
      <c r="E15" s="219">
        <f t="shared" si="6"/>
        <v>0</v>
      </c>
      <c r="F15" s="219">
        <f t="shared" si="6"/>
        <v>0</v>
      </c>
      <c r="G15" s="219">
        <f t="shared" si="6"/>
        <v>0</v>
      </c>
      <c r="H15" s="219">
        <f t="shared" si="6"/>
        <v>0</v>
      </c>
      <c r="I15" s="219">
        <f t="shared" si="6"/>
        <v>0</v>
      </c>
      <c r="J15" s="219">
        <f t="shared" si="6"/>
        <v>0</v>
      </c>
      <c r="K15" s="219">
        <f t="shared" si="6"/>
        <v>0</v>
      </c>
      <c r="L15" s="219">
        <f t="shared" si="6"/>
        <v>0</v>
      </c>
      <c r="M15" s="219">
        <f>M14*M13/1</f>
        <v>0</v>
      </c>
      <c r="N15" s="219">
        <f t="shared" ref="N15:T15" si="7">N14*N13/1000</f>
        <v>0</v>
      </c>
      <c r="O15" s="219">
        <f t="shared" si="7"/>
        <v>0</v>
      </c>
      <c r="P15" s="219">
        <f t="shared" si="7"/>
        <v>0</v>
      </c>
      <c r="Q15" s="219">
        <f t="shared" si="7"/>
        <v>0</v>
      </c>
      <c r="R15" s="219">
        <f t="shared" si="7"/>
        <v>0</v>
      </c>
      <c r="S15" s="219">
        <f t="shared" si="7"/>
        <v>0</v>
      </c>
      <c r="T15" s="219">
        <f t="shared" si="7"/>
        <v>0</v>
      </c>
      <c r="U15" s="18"/>
    </row>
    <row r="16" spans="1:21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</sheetData>
  <mergeCells count="2">
    <mergeCell ref="O2:R2"/>
    <mergeCell ref="O4:R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18"/>
  <sheetViews>
    <sheetView view="pageBreakPreview" zoomScale="60" zoomScaleNormal="120" workbookViewId="0">
      <selection activeCell="A14" sqref="A14:XFD15"/>
    </sheetView>
  </sheetViews>
  <sheetFormatPr defaultRowHeight="15" x14ac:dyDescent="0.25"/>
  <cols>
    <col min="1" max="1" width="29.140625" customWidth="1"/>
    <col min="2" max="2" width="6.28515625" customWidth="1"/>
    <col min="3" max="3" width="6.85546875" customWidth="1"/>
    <col min="4" max="4" width="6.140625" style="104" customWidth="1"/>
    <col min="5" max="5" width="7.42578125" customWidth="1"/>
    <col min="6" max="6" width="8.28515625" style="18" customWidth="1"/>
    <col min="7" max="8" width="6.140625" style="18" customWidth="1"/>
    <col min="9" max="9" width="7.42578125" style="18" customWidth="1"/>
    <col min="10" max="10" width="5.7109375" style="18" customWidth="1"/>
    <col min="11" max="13" width="5.7109375" customWidth="1"/>
    <col min="14" max="14" width="6.5703125" customWidth="1"/>
    <col min="15" max="15" width="6.28515625" customWidth="1"/>
    <col min="16" max="16" width="6.5703125" customWidth="1"/>
    <col min="17" max="17" width="7.28515625" customWidth="1"/>
    <col min="18" max="18" width="7.85546875" customWidth="1"/>
    <col min="19" max="19" width="7.5703125" customWidth="1"/>
    <col min="20" max="21" width="7.5703125" style="18" customWidth="1"/>
    <col min="22" max="22" width="8" customWidth="1"/>
    <col min="23" max="23" width="8.140625" customWidth="1"/>
    <col min="24" max="24" width="6" style="18" customWidth="1"/>
    <col min="25" max="25" width="7.140625" customWidth="1"/>
    <col min="26" max="26" width="7.28515625" customWidth="1"/>
  </cols>
  <sheetData>
    <row r="1" spans="1:27" x14ac:dyDescent="0.25">
      <c r="A1" s="193" t="s">
        <v>132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584" t="s">
        <v>133</v>
      </c>
      <c r="N1" s="584"/>
      <c r="O1" s="584"/>
      <c r="P1" s="58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</row>
    <row r="2" spans="1:27" x14ac:dyDescent="0.25">
      <c r="A2" s="195" t="s">
        <v>134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</row>
    <row r="3" spans="1:27" x14ac:dyDescent="0.2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585" t="s">
        <v>135</v>
      </c>
      <c r="N3" s="585"/>
      <c r="O3" s="585"/>
      <c r="P3" s="585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</row>
    <row r="4" spans="1:27" ht="14.25" customHeight="1" x14ac:dyDescent="0.25">
      <c r="A4" s="44" t="s">
        <v>309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193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</row>
    <row r="5" spans="1:27" s="17" customFormat="1" ht="112.5" customHeight="1" x14ac:dyDescent="0.25">
      <c r="A5" s="232" t="s">
        <v>0</v>
      </c>
      <c r="B5" s="198" t="s">
        <v>152</v>
      </c>
      <c r="C5" s="199" t="str">
        <f>Меню!A49</f>
        <v xml:space="preserve">свекла </v>
      </c>
      <c r="D5" s="199" t="str">
        <f>Меню!A51</f>
        <v xml:space="preserve">сыр </v>
      </c>
      <c r="E5" s="199" t="str">
        <f>Меню!A63</f>
        <v>соль йодированная</v>
      </c>
      <c r="F5" s="199" t="str">
        <f>Меню!A52</f>
        <v>масло растительное</v>
      </c>
      <c r="G5" s="199" t="str">
        <f>Меню!A53</f>
        <v>зелень свежая</v>
      </c>
      <c r="H5" s="199" t="str">
        <f>Меню!A65</f>
        <v>крупа гречневая</v>
      </c>
      <c r="I5" s="199" t="str">
        <f>Меню!A55</f>
        <v>котлета сытная п/ф (100 гр)</v>
      </c>
      <c r="J5" s="199"/>
      <c r="K5" s="233"/>
      <c r="L5" s="200"/>
      <c r="M5" s="200"/>
      <c r="N5" s="200" t="str">
        <f>Меню!A59</f>
        <v>томатная паста</v>
      </c>
      <c r="O5" s="200" t="str">
        <f>Меню!A60</f>
        <v>сметана 15%</v>
      </c>
      <c r="P5" s="234" t="str">
        <f>Меню!A61</f>
        <v>мука пшеничная</v>
      </c>
      <c r="Q5" s="234" t="str">
        <f>Меню!A66</f>
        <v>вода питьевая</v>
      </c>
      <c r="R5" s="234" t="str">
        <f>Меню!A67</f>
        <v>масло сливочное 72.5%</v>
      </c>
      <c r="S5" s="234" t="str">
        <f>Меню!A70</f>
        <v>сухофрукты</v>
      </c>
      <c r="T5" s="234" t="str">
        <f>Меню!A73</f>
        <v>аскорбиновая кислота</v>
      </c>
      <c r="U5" s="234" t="str">
        <f>Меню!A71</f>
        <v>сахар песок</v>
      </c>
      <c r="V5" s="234" t="str">
        <f>Меню!A74</f>
        <v>Хлеб "Дарницкий" (нарезной)</v>
      </c>
      <c r="W5" s="234" t="str">
        <f>Меню!A75</f>
        <v>Хлеб "Свежий" пшеничный витамин.</v>
      </c>
      <c r="X5" s="234"/>
      <c r="Y5" s="235"/>
      <c r="Z5" s="235"/>
      <c r="AA5" s="53"/>
    </row>
    <row r="6" spans="1:27" s="459" customFormat="1" ht="25.5" customHeight="1" x14ac:dyDescent="0.25">
      <c r="A6" s="236" t="str">
        <f>Меню!A48</f>
        <v>Нарезка из отварной свеклы с сыром</v>
      </c>
      <c r="B6" s="361">
        <f>Меню!D48</f>
        <v>60</v>
      </c>
      <c r="C6" s="270">
        <f>Меню!B49</f>
        <v>70.850000000000009</v>
      </c>
      <c r="D6" s="270">
        <f>Меню!B51</f>
        <v>6.0600000000000005</v>
      </c>
      <c r="E6" s="270"/>
      <c r="F6" s="270">
        <f>Меню!B52</f>
        <v>2</v>
      </c>
      <c r="G6" s="270">
        <f>Меню!B53</f>
        <v>0.67500000000000004</v>
      </c>
      <c r="H6" s="270"/>
      <c r="I6" s="270"/>
      <c r="J6" s="270"/>
      <c r="K6" s="270"/>
      <c r="L6" s="270"/>
      <c r="M6" s="270"/>
      <c r="N6" s="270"/>
      <c r="O6" s="270"/>
      <c r="P6" s="270"/>
      <c r="Q6" s="457"/>
      <c r="R6" s="270"/>
      <c r="S6" s="457"/>
      <c r="T6" s="457"/>
      <c r="U6" s="457"/>
      <c r="V6" s="270"/>
      <c r="W6" s="457"/>
      <c r="X6" s="457"/>
      <c r="Y6" s="462"/>
      <c r="Z6" s="462"/>
      <c r="AA6" s="462"/>
    </row>
    <row r="7" spans="1:27" s="459" customFormat="1" ht="25.5" customHeight="1" x14ac:dyDescent="0.25">
      <c r="A7" s="236" t="str">
        <f>Меню!A54</f>
        <v>Котлета сытная (говядина, свинина)
с соусом сметанно-томатным</v>
      </c>
      <c r="B7" s="237" t="str">
        <f>Меню!D54</f>
        <v>90/30</v>
      </c>
      <c r="C7" s="270"/>
      <c r="D7" s="270"/>
      <c r="E7" s="270">
        <f>Меню!B63</f>
        <v>0.3</v>
      </c>
      <c r="F7" s="270">
        <f>Меню!B56</f>
        <v>2</v>
      </c>
      <c r="G7" s="270"/>
      <c r="H7" s="270"/>
      <c r="I7" s="270">
        <f>Меню!B55</f>
        <v>1</v>
      </c>
      <c r="J7" s="270"/>
      <c r="K7" s="270"/>
      <c r="L7" s="270"/>
      <c r="M7" s="270"/>
      <c r="N7" s="270">
        <f>Меню!B59</f>
        <v>5</v>
      </c>
      <c r="O7" s="270">
        <f>Меню!B60</f>
        <v>7</v>
      </c>
      <c r="P7" s="270">
        <f>Меню!B61</f>
        <v>1.5</v>
      </c>
      <c r="Q7" s="270"/>
      <c r="R7" s="270"/>
      <c r="S7" s="270"/>
      <c r="T7" s="270"/>
      <c r="U7" s="270"/>
      <c r="V7" s="457"/>
      <c r="W7" s="457"/>
      <c r="X7" s="270"/>
      <c r="Y7" s="462"/>
      <c r="Z7" s="462"/>
      <c r="AA7" s="462"/>
    </row>
    <row r="8" spans="1:27" ht="21" customHeight="1" x14ac:dyDescent="0.25">
      <c r="A8" s="238" t="str">
        <f>Меню!A64</f>
        <v>Гречка рассыпчатая</v>
      </c>
      <c r="B8" s="239">
        <f>Меню!D64</f>
        <v>180</v>
      </c>
      <c r="C8" s="203"/>
      <c r="D8" s="203"/>
      <c r="E8" s="203">
        <f>Меню!B68</f>
        <v>1.5</v>
      </c>
      <c r="F8" s="203"/>
      <c r="G8" s="203"/>
      <c r="H8" s="203">
        <f>Меню!B65</f>
        <v>66</v>
      </c>
      <c r="I8" s="203"/>
      <c r="J8" s="203"/>
      <c r="K8" s="203"/>
      <c r="L8" s="203"/>
      <c r="M8" s="203"/>
      <c r="N8" s="203"/>
      <c r="O8" s="203"/>
      <c r="P8" s="203"/>
      <c r="Q8" s="203">
        <f>Меню!B66</f>
        <v>127.8</v>
      </c>
      <c r="R8" s="203">
        <f>Меню!B67</f>
        <v>8</v>
      </c>
      <c r="S8" s="203"/>
      <c r="T8" s="203"/>
      <c r="U8" s="203"/>
      <c r="V8" s="203"/>
      <c r="W8" s="203"/>
      <c r="X8" s="203"/>
      <c r="Y8" s="240"/>
      <c r="Z8" s="240"/>
      <c r="AA8" s="44"/>
    </row>
    <row r="9" spans="1:27" ht="27" customHeight="1" x14ac:dyDescent="0.25">
      <c r="A9" s="241" t="str">
        <f>Меню!A69</f>
        <v>Компот из сухофруктов с витамином С</v>
      </c>
      <c r="B9" s="242">
        <f>Меню!D64</f>
        <v>180</v>
      </c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03"/>
      <c r="O9" s="243"/>
      <c r="P9" s="204"/>
      <c r="Q9" s="204"/>
      <c r="R9" s="204"/>
      <c r="S9" s="203">
        <f>Меню!B70</f>
        <v>20</v>
      </c>
      <c r="T9" s="203">
        <f>Меню!B73</f>
        <v>0.06</v>
      </c>
      <c r="U9" s="203">
        <f>Меню!B71</f>
        <v>11</v>
      </c>
      <c r="V9" s="204"/>
      <c r="W9" s="203"/>
      <c r="X9" s="203"/>
      <c r="Y9" s="240"/>
      <c r="Z9" s="44"/>
      <c r="AA9" s="44"/>
    </row>
    <row r="10" spans="1:27" ht="16.5" customHeight="1" x14ac:dyDescent="0.25">
      <c r="A10" s="460" t="str">
        <f>Меню!A74</f>
        <v>Хлеб "Дарницкий" (нарезной)</v>
      </c>
      <c r="B10" s="210" t="str">
        <f>Меню!D74</f>
        <v>20</v>
      </c>
      <c r="C10" s="207"/>
      <c r="D10" s="207"/>
      <c r="E10" s="207"/>
      <c r="F10" s="207"/>
      <c r="G10" s="207"/>
      <c r="H10" s="207"/>
      <c r="I10" s="207"/>
      <c r="J10" s="207"/>
      <c r="K10" s="203"/>
      <c r="L10" s="203"/>
      <c r="M10" s="203"/>
      <c r="N10" s="203"/>
      <c r="O10" s="203"/>
      <c r="P10" s="204"/>
      <c r="Q10" s="204"/>
      <c r="R10" s="204"/>
      <c r="S10" s="204"/>
      <c r="T10" s="204"/>
      <c r="U10" s="204"/>
      <c r="V10" s="212" t="str">
        <f>Меню!D74</f>
        <v>20</v>
      </c>
      <c r="W10" s="204"/>
      <c r="X10" s="204"/>
      <c r="Y10" s="44"/>
      <c r="Z10" s="44"/>
      <c r="AA10" s="44"/>
    </row>
    <row r="11" spans="1:27" ht="18" customHeight="1" x14ac:dyDescent="0.25">
      <c r="A11" s="461" t="str">
        <f>Меню!A75</f>
        <v>Хлеб "Свежий" пшеничный витамин.</v>
      </c>
      <c r="B11" s="244">
        <f>Меню!D75</f>
        <v>30</v>
      </c>
      <c r="C11" s="207"/>
      <c r="D11" s="207"/>
      <c r="E11" s="207"/>
      <c r="F11" s="207"/>
      <c r="G11" s="207"/>
      <c r="H11" s="207"/>
      <c r="I11" s="207"/>
      <c r="J11" s="207"/>
      <c r="K11" s="203"/>
      <c r="L11" s="203"/>
      <c r="M11" s="203"/>
      <c r="N11" s="203"/>
      <c r="O11" s="203"/>
      <c r="P11" s="204"/>
      <c r="Q11" s="204"/>
      <c r="R11" s="204"/>
      <c r="S11" s="204"/>
      <c r="T11" s="204"/>
      <c r="U11" s="204"/>
      <c r="V11" s="204"/>
      <c r="W11" s="213">
        <f>Меню!D75</f>
        <v>30</v>
      </c>
      <c r="X11" s="213"/>
      <c r="Y11" s="44"/>
      <c r="Z11" s="44"/>
      <c r="AA11" s="44"/>
    </row>
    <row r="12" spans="1:27" x14ac:dyDescent="0.25">
      <c r="A12" s="245"/>
      <c r="B12" s="15"/>
      <c r="C12" s="212"/>
      <c r="D12" s="212"/>
      <c r="E12" s="212"/>
      <c r="F12" s="212"/>
      <c r="G12" s="212"/>
      <c r="H12" s="212"/>
      <c r="I12" s="212"/>
      <c r="J12" s="212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44"/>
      <c r="Z12" s="44"/>
      <c r="AA12" s="44"/>
    </row>
    <row r="13" spans="1:27" x14ac:dyDescent="0.25">
      <c r="A13" s="214" t="s">
        <v>136</v>
      </c>
      <c r="B13" s="215"/>
      <c r="C13" s="216">
        <f>C6+C7+C8+C9+C10+C11</f>
        <v>70.850000000000009</v>
      </c>
      <c r="D13" s="216">
        <f>D6+D7+D8+D9+D10+D11</f>
        <v>6.0600000000000005</v>
      </c>
      <c r="E13" s="216">
        <f t="shared" ref="E13:W13" si="0">E6+E7+E8+E9+E10+E11</f>
        <v>1.8</v>
      </c>
      <c r="F13" s="216">
        <f t="shared" si="0"/>
        <v>4</v>
      </c>
      <c r="G13" s="216">
        <f t="shared" si="0"/>
        <v>0.67500000000000004</v>
      </c>
      <c r="H13" s="216">
        <f t="shared" si="0"/>
        <v>66</v>
      </c>
      <c r="I13" s="216">
        <f t="shared" si="0"/>
        <v>1</v>
      </c>
      <c r="J13" s="216">
        <f t="shared" si="0"/>
        <v>0</v>
      </c>
      <c r="K13" s="216">
        <f t="shared" si="0"/>
        <v>0</v>
      </c>
      <c r="L13" s="216">
        <f t="shared" si="0"/>
        <v>0</v>
      </c>
      <c r="M13" s="216">
        <f t="shared" si="0"/>
        <v>0</v>
      </c>
      <c r="N13" s="216">
        <f t="shared" si="0"/>
        <v>5</v>
      </c>
      <c r="O13" s="216">
        <f t="shared" si="0"/>
        <v>7</v>
      </c>
      <c r="P13" s="216">
        <f t="shared" si="0"/>
        <v>1.5</v>
      </c>
      <c r="Q13" s="216">
        <f t="shared" si="0"/>
        <v>127.8</v>
      </c>
      <c r="R13" s="216">
        <f t="shared" si="0"/>
        <v>8</v>
      </c>
      <c r="S13" s="216">
        <f t="shared" si="0"/>
        <v>20</v>
      </c>
      <c r="T13" s="216">
        <f t="shared" si="0"/>
        <v>0.06</v>
      </c>
      <c r="U13" s="216">
        <f t="shared" si="0"/>
        <v>11</v>
      </c>
      <c r="V13" s="216">
        <f t="shared" si="0"/>
        <v>20</v>
      </c>
      <c r="W13" s="216">
        <f t="shared" si="0"/>
        <v>30</v>
      </c>
      <c r="X13" s="216">
        <f>X6+X7+X8+X9+X10+X11</f>
        <v>0</v>
      </c>
      <c r="Y13" s="246"/>
      <c r="Z13" s="246"/>
      <c r="AA13" s="44"/>
    </row>
    <row r="14" spans="1:27" x14ac:dyDescent="0.25">
      <c r="A14" s="214" t="s">
        <v>12</v>
      </c>
      <c r="B14" s="218">
        <v>0</v>
      </c>
      <c r="C14" s="21">
        <f>B14</f>
        <v>0</v>
      </c>
      <c r="D14" s="21">
        <f>C14</f>
        <v>0</v>
      </c>
      <c r="E14" s="21">
        <f>C14</f>
        <v>0</v>
      </c>
      <c r="F14" s="21">
        <f t="shared" ref="F14:X14" si="1">E14</f>
        <v>0</v>
      </c>
      <c r="G14" s="21">
        <f t="shared" si="1"/>
        <v>0</v>
      </c>
      <c r="H14" s="21">
        <f t="shared" si="1"/>
        <v>0</v>
      </c>
      <c r="I14" s="21">
        <f>G14</f>
        <v>0</v>
      </c>
      <c r="J14" s="21">
        <f t="shared" si="1"/>
        <v>0</v>
      </c>
      <c r="K14" s="21">
        <f t="shared" si="1"/>
        <v>0</v>
      </c>
      <c r="L14" s="21">
        <f t="shared" si="1"/>
        <v>0</v>
      </c>
      <c r="M14" s="21">
        <f t="shared" si="1"/>
        <v>0</v>
      </c>
      <c r="N14" s="21">
        <f t="shared" si="1"/>
        <v>0</v>
      </c>
      <c r="O14" s="21">
        <f t="shared" si="1"/>
        <v>0</v>
      </c>
      <c r="P14" s="21">
        <f t="shared" si="1"/>
        <v>0</v>
      </c>
      <c r="Q14" s="21">
        <f t="shared" si="1"/>
        <v>0</v>
      </c>
      <c r="R14" s="21">
        <f t="shared" si="1"/>
        <v>0</v>
      </c>
      <c r="S14" s="21">
        <f t="shared" si="1"/>
        <v>0</v>
      </c>
      <c r="T14" s="21">
        <f>S14</f>
        <v>0</v>
      </c>
      <c r="U14" s="21">
        <f>T14</f>
        <v>0</v>
      </c>
      <c r="V14" s="21">
        <f>S14</f>
        <v>0</v>
      </c>
      <c r="W14" s="21">
        <f t="shared" si="1"/>
        <v>0</v>
      </c>
      <c r="X14" s="21">
        <f t="shared" si="1"/>
        <v>0</v>
      </c>
      <c r="Y14" s="45"/>
      <c r="Z14" s="45"/>
      <c r="AA14" s="44"/>
    </row>
    <row r="15" spans="1:27" x14ac:dyDescent="0.25">
      <c r="A15" s="214" t="s">
        <v>137</v>
      </c>
      <c r="B15" s="215"/>
      <c r="C15" s="219">
        <f t="shared" ref="C15:W15" si="2">C14*C13/1000</f>
        <v>0</v>
      </c>
      <c r="D15" s="219">
        <f t="shared" si="2"/>
        <v>0</v>
      </c>
      <c r="E15" s="219">
        <f t="shared" si="2"/>
        <v>0</v>
      </c>
      <c r="F15" s="219">
        <f t="shared" si="2"/>
        <v>0</v>
      </c>
      <c r="G15" s="219">
        <f t="shared" si="2"/>
        <v>0</v>
      </c>
      <c r="H15" s="219">
        <f t="shared" si="2"/>
        <v>0</v>
      </c>
      <c r="I15" s="219">
        <f t="shared" si="2"/>
        <v>0</v>
      </c>
      <c r="J15" s="219">
        <f t="shared" si="2"/>
        <v>0</v>
      </c>
      <c r="K15" s="219">
        <f t="shared" si="2"/>
        <v>0</v>
      </c>
      <c r="L15" s="219">
        <f t="shared" si="2"/>
        <v>0</v>
      </c>
      <c r="M15" s="219">
        <f t="shared" si="2"/>
        <v>0</v>
      </c>
      <c r="N15" s="219">
        <f t="shared" si="2"/>
        <v>0</v>
      </c>
      <c r="O15" s="219">
        <f t="shared" si="2"/>
        <v>0</v>
      </c>
      <c r="P15" s="219">
        <f t="shared" si="2"/>
        <v>0</v>
      </c>
      <c r="Q15" s="219">
        <f t="shared" si="2"/>
        <v>0</v>
      </c>
      <c r="R15" s="219">
        <f t="shared" si="2"/>
        <v>0</v>
      </c>
      <c r="S15" s="219">
        <f t="shared" si="2"/>
        <v>0</v>
      </c>
      <c r="T15" s="219">
        <f t="shared" si="2"/>
        <v>0</v>
      </c>
      <c r="U15" s="219">
        <f t="shared" si="2"/>
        <v>0</v>
      </c>
      <c r="V15" s="219">
        <f t="shared" si="2"/>
        <v>0</v>
      </c>
      <c r="W15" s="219">
        <f t="shared" si="2"/>
        <v>0</v>
      </c>
      <c r="X15" s="29">
        <f>X14*X13/40</f>
        <v>0</v>
      </c>
      <c r="Y15" s="248"/>
      <c r="Z15" s="248"/>
      <c r="AA15" s="44"/>
    </row>
    <row r="16" spans="1:27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</row>
    <row r="17" spans="25:27" x14ac:dyDescent="0.25">
      <c r="Y17" s="18"/>
      <c r="Z17" s="18"/>
      <c r="AA17" s="18"/>
    </row>
    <row r="18" spans="25:27" x14ac:dyDescent="0.25">
      <c r="Y18" s="18"/>
      <c r="Z18" s="18"/>
      <c r="AA18" s="18"/>
    </row>
  </sheetData>
  <mergeCells count="2">
    <mergeCell ref="M1:P1"/>
    <mergeCell ref="M3:P3"/>
  </mergeCells>
  <pageMargins left="0" right="0" top="0.74803149606299213" bottom="0.74803149606299213" header="0.31496062992125984" footer="0.31496062992125984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0:T43"/>
  <sheetViews>
    <sheetView topLeftCell="A25" zoomScaleNormal="100" workbookViewId="0">
      <selection activeCell="L39" sqref="L39"/>
    </sheetView>
  </sheetViews>
  <sheetFormatPr defaultRowHeight="15" x14ac:dyDescent="0.25"/>
  <cols>
    <col min="5" max="5" width="10.28515625" customWidth="1"/>
    <col min="6" max="6" width="7.85546875" customWidth="1"/>
    <col min="7" max="7" width="5.42578125" customWidth="1"/>
    <col min="8" max="8" width="8.85546875" style="18" customWidth="1"/>
    <col min="9" max="9" width="11.42578125" style="18" customWidth="1"/>
    <col min="10" max="10" width="9.7109375" style="18" customWidth="1"/>
    <col min="11" max="11" width="10.7109375" style="18" customWidth="1"/>
    <col min="12" max="12" width="12.42578125" customWidth="1"/>
  </cols>
  <sheetData>
    <row r="10" spans="3:20" x14ac:dyDescent="0.25">
      <c r="D10" s="104"/>
      <c r="E10" s="104"/>
      <c r="F10" s="104"/>
      <c r="G10" s="104"/>
      <c r="H10"/>
      <c r="I10" s="220" t="s">
        <v>138</v>
      </c>
      <c r="J10"/>
      <c r="K10"/>
      <c r="L10" s="18"/>
      <c r="M10" s="18"/>
      <c r="N10" s="18"/>
      <c r="O10" s="18"/>
    </row>
    <row r="11" spans="3:20" x14ac:dyDescent="0.25">
      <c r="D11" s="104"/>
      <c r="E11" s="104"/>
      <c r="F11" s="104"/>
      <c r="G11" s="104"/>
      <c r="H11"/>
      <c r="I11" s="220" t="s">
        <v>139</v>
      </c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</row>
    <row r="12" spans="3:20" x14ac:dyDescent="0.25">
      <c r="D12" s="104"/>
      <c r="E12" s="104"/>
      <c r="F12" s="104"/>
      <c r="G12" s="104"/>
      <c r="H12"/>
      <c r="I12" s="57" t="s">
        <v>140</v>
      </c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</row>
    <row r="13" spans="3:20" ht="33" x14ac:dyDescent="0.25">
      <c r="E13" s="613" t="s">
        <v>141</v>
      </c>
      <c r="F13" s="613"/>
      <c r="G13" s="613"/>
      <c r="H13" s="613"/>
    </row>
    <row r="14" spans="3:20" ht="12.75" customHeight="1" x14ac:dyDescent="0.25">
      <c r="E14" s="221"/>
    </row>
    <row r="15" spans="3:20" ht="33" x14ac:dyDescent="0.45">
      <c r="C15" s="104"/>
      <c r="D15" s="614" t="s">
        <v>142</v>
      </c>
      <c r="E15" s="614"/>
      <c r="F15" s="614"/>
      <c r="G15" s="614"/>
      <c r="H15" s="614"/>
      <c r="I15" s="614"/>
      <c r="J15" s="448"/>
      <c r="K15" s="222"/>
    </row>
    <row r="16" spans="3:20" s="104" customFormat="1" ht="18.75" customHeight="1" x14ac:dyDescent="0.3">
      <c r="C16" s="611" t="s">
        <v>259</v>
      </c>
      <c r="D16" s="611"/>
      <c r="E16" s="611"/>
      <c r="F16" s="611"/>
      <c r="G16" s="611"/>
      <c r="H16" s="611"/>
      <c r="I16" s="611"/>
      <c r="J16" s="611"/>
    </row>
    <row r="17" spans="1:13" s="104" customFormat="1" ht="12.75" customHeight="1" x14ac:dyDescent="0.3">
      <c r="C17" s="515"/>
      <c r="D17" s="515"/>
      <c r="E17" s="515"/>
      <c r="F17" s="515"/>
      <c r="G17" s="515"/>
      <c r="H17" s="515"/>
      <c r="I17" s="515"/>
      <c r="J17" s="515"/>
    </row>
    <row r="18" spans="1:13" s="104" customFormat="1" ht="22.5" x14ac:dyDescent="0.3">
      <c r="C18" s="515"/>
      <c r="D18" s="515"/>
      <c r="E18" s="515"/>
      <c r="F18" s="611" t="s">
        <v>67</v>
      </c>
      <c r="G18" s="611"/>
      <c r="H18" s="611"/>
      <c r="I18" s="515"/>
      <c r="J18" s="515"/>
    </row>
    <row r="19" spans="1:13" s="104" customFormat="1" ht="20.25" x14ac:dyDescent="0.25">
      <c r="A19" s="612" t="s">
        <v>235</v>
      </c>
      <c r="B19" s="612"/>
      <c r="C19" s="612"/>
      <c r="D19" s="612"/>
      <c r="E19" s="612"/>
      <c r="F19" s="612"/>
      <c r="G19" s="612"/>
      <c r="H19" s="612"/>
      <c r="I19" s="612"/>
      <c r="J19" s="612"/>
      <c r="K19" s="612"/>
      <c r="L19" s="612"/>
    </row>
    <row r="20" spans="1:13" ht="20.25" x14ac:dyDescent="0.25">
      <c r="A20" s="607" t="s">
        <v>82</v>
      </c>
      <c r="B20" s="607"/>
      <c r="C20" s="607"/>
      <c r="D20" s="607"/>
      <c r="E20" s="607"/>
      <c r="F20" s="607" t="s">
        <v>143</v>
      </c>
      <c r="G20" s="607"/>
      <c r="H20" s="608" t="s">
        <v>144</v>
      </c>
      <c r="I20" s="609"/>
      <c r="J20" s="609"/>
      <c r="K20" s="610"/>
      <c r="L20" s="607" t="s">
        <v>86</v>
      </c>
    </row>
    <row r="21" spans="1:13" x14ac:dyDescent="0.25">
      <c r="A21" s="607"/>
      <c r="B21" s="607"/>
      <c r="C21" s="607"/>
      <c r="D21" s="607"/>
      <c r="E21" s="607"/>
      <c r="F21" s="607"/>
      <c r="G21" s="607"/>
      <c r="H21" s="223" t="s">
        <v>145</v>
      </c>
      <c r="I21" s="131" t="s">
        <v>146</v>
      </c>
      <c r="J21" s="179" t="s">
        <v>147</v>
      </c>
      <c r="K21" s="179" t="s">
        <v>148</v>
      </c>
      <c r="L21" s="607"/>
    </row>
    <row r="22" spans="1:13" s="18" customFormat="1" ht="20.25" x14ac:dyDescent="0.25">
      <c r="A22" s="615" t="str">
        <f>Меню!A15</f>
        <v>Бутерброд с маслом</v>
      </c>
      <c r="B22" s="616"/>
      <c r="C22" s="616"/>
      <c r="D22" s="616"/>
      <c r="E22" s="617"/>
      <c r="F22" s="618" t="str">
        <f>Меню!D15</f>
        <v>25</v>
      </c>
      <c r="G22" s="619"/>
      <c r="H22" s="410">
        <v>1.3</v>
      </c>
      <c r="I22" s="411">
        <v>0.43</v>
      </c>
      <c r="J22" s="412">
        <v>9.1999999999999993</v>
      </c>
      <c r="K22" s="412">
        <v>44.4</v>
      </c>
      <c r="L22" s="226">
        <v>10.66</v>
      </c>
    </row>
    <row r="23" spans="1:13" ht="36.75" customHeight="1" x14ac:dyDescent="0.25">
      <c r="A23" s="592" t="str">
        <f>Меню!A19</f>
        <v>Каша жидкая рисовая молочная с маслом</v>
      </c>
      <c r="B23" s="592"/>
      <c r="C23" s="592"/>
      <c r="D23" s="592"/>
      <c r="E23" s="592"/>
      <c r="F23" s="603" t="str">
        <f>Меню!D19</f>
        <v>200</v>
      </c>
      <c r="G23" s="594"/>
      <c r="H23" s="411">
        <v>2.61</v>
      </c>
      <c r="I23" s="413">
        <v>13.9</v>
      </c>
      <c r="J23" s="411">
        <v>28.23</v>
      </c>
      <c r="K23" s="413">
        <v>180</v>
      </c>
      <c r="L23" s="495">
        <v>20.249999999999996</v>
      </c>
    </row>
    <row r="24" spans="1:13" ht="35.25" customHeight="1" x14ac:dyDescent="0.25">
      <c r="A24" s="591" t="str">
        <f>Меню!A36</f>
        <v>Чай с  лимоном и апельсином  "Цитрусовый заряд"</v>
      </c>
      <c r="B24" s="592"/>
      <c r="C24" s="592"/>
      <c r="D24" s="592"/>
      <c r="E24" s="592"/>
      <c r="F24" s="594">
        <f>Меню!D36</f>
        <v>200</v>
      </c>
      <c r="G24" s="594"/>
      <c r="H24" s="411">
        <v>0.2</v>
      </c>
      <c r="I24" s="413">
        <v>0</v>
      </c>
      <c r="J24" s="411">
        <v>15.5</v>
      </c>
      <c r="K24" s="411">
        <v>62.8</v>
      </c>
      <c r="L24" s="228">
        <v>2.98</v>
      </c>
    </row>
    <row r="25" spans="1:13" s="18" customFormat="1" ht="26.25" customHeight="1" x14ac:dyDescent="0.25">
      <c r="A25" s="595" t="str">
        <f>Меню!A42</f>
        <v>Хлеб "Дарницкий" (нарезной)</v>
      </c>
      <c r="B25" s="596"/>
      <c r="C25" s="596"/>
      <c r="D25" s="596"/>
      <c r="E25" s="597"/>
      <c r="F25" s="622" t="str">
        <f>Меню!D42</f>
        <v>26</v>
      </c>
      <c r="G25" s="623"/>
      <c r="H25" s="413">
        <v>1.1200000000000001</v>
      </c>
      <c r="I25" s="413">
        <v>0.22</v>
      </c>
      <c r="J25" s="413">
        <v>11.58</v>
      </c>
      <c r="K25" s="413">
        <v>55.25</v>
      </c>
      <c r="L25" s="495">
        <v>2.2400000000000002</v>
      </c>
    </row>
    <row r="26" spans="1:13" s="18" customFormat="1" ht="35.25" customHeight="1" x14ac:dyDescent="0.25">
      <c r="A26" s="595" t="str">
        <f>Меню!A26</f>
        <v xml:space="preserve">Запеканка творожная со сгущенным молоком </v>
      </c>
      <c r="B26" s="596"/>
      <c r="C26" s="596"/>
      <c r="D26" s="596"/>
      <c r="E26" s="597"/>
      <c r="F26" s="622" t="str">
        <f>Меню!D26</f>
        <v>90/14</v>
      </c>
      <c r="G26" s="624"/>
      <c r="H26" s="414">
        <v>14.79</v>
      </c>
      <c r="I26" s="414">
        <v>4.3600000000000003</v>
      </c>
      <c r="J26" s="410">
        <v>20.86</v>
      </c>
      <c r="K26" s="410">
        <v>227.45</v>
      </c>
      <c r="L26" s="495">
        <v>71.569999999999993</v>
      </c>
    </row>
    <row r="27" spans="1:13" ht="22.5" x14ac:dyDescent="0.3">
      <c r="A27" s="620" t="s">
        <v>149</v>
      </c>
      <c r="B27" s="620"/>
      <c r="C27" s="620"/>
      <c r="D27" s="620"/>
      <c r="E27" s="620"/>
      <c r="F27" s="621">
        <f>F25+F24+F23+F22+110</f>
        <v>561</v>
      </c>
      <c r="G27" s="621"/>
      <c r="H27" s="502">
        <f>SUM(H22:H26)</f>
        <v>20.02</v>
      </c>
      <c r="I27" s="484">
        <f>SUM(I22:I26)</f>
        <v>18.91</v>
      </c>
      <c r="J27" s="502">
        <f>SUM(J22:J26)</f>
        <v>85.37</v>
      </c>
      <c r="K27" s="502">
        <f>SUM(K22:K26)</f>
        <v>569.9</v>
      </c>
      <c r="L27" s="229">
        <f>SUM(L22:L26)</f>
        <v>107.69999999999999</v>
      </c>
      <c r="M27" s="386"/>
    </row>
    <row r="28" spans="1:13" s="104" customFormat="1" ht="22.5" x14ac:dyDescent="0.3">
      <c r="A28" s="505"/>
      <c r="B28" s="505"/>
      <c r="C28" s="505"/>
      <c r="D28" s="505"/>
      <c r="E28" s="505"/>
      <c r="F28" s="506"/>
      <c r="G28" s="507"/>
      <c r="H28" s="522"/>
      <c r="I28" s="523"/>
      <c r="J28" s="522"/>
      <c r="K28" s="522"/>
      <c r="L28" s="508"/>
      <c r="M28" s="386"/>
    </row>
    <row r="29" spans="1:13" s="104" customFormat="1" ht="22.5" x14ac:dyDescent="0.3">
      <c r="A29" s="514"/>
      <c r="C29" s="611" t="s">
        <v>69</v>
      </c>
      <c r="D29" s="611"/>
      <c r="E29" s="611"/>
      <c r="F29" s="611"/>
      <c r="G29" s="611"/>
      <c r="H29" s="611"/>
      <c r="I29" s="611"/>
      <c r="J29" s="611"/>
    </row>
    <row r="30" spans="1:13" s="104" customFormat="1" ht="20.25" x14ac:dyDescent="0.25">
      <c r="A30" s="612" t="s">
        <v>235</v>
      </c>
      <c r="B30" s="612"/>
      <c r="C30" s="612"/>
      <c r="D30" s="612"/>
      <c r="E30" s="612"/>
      <c r="F30" s="612"/>
      <c r="G30" s="612"/>
      <c r="H30" s="612"/>
      <c r="I30" s="612"/>
      <c r="J30" s="612"/>
      <c r="K30" s="612"/>
      <c r="L30" s="612"/>
    </row>
    <row r="31" spans="1:13" ht="20.25" x14ac:dyDescent="0.25">
      <c r="A31" s="607" t="s">
        <v>82</v>
      </c>
      <c r="B31" s="607"/>
      <c r="C31" s="607"/>
      <c r="D31" s="607"/>
      <c r="E31" s="607"/>
      <c r="F31" s="607" t="s">
        <v>143</v>
      </c>
      <c r="G31" s="607"/>
      <c r="H31" s="608" t="s">
        <v>144</v>
      </c>
      <c r="I31" s="609"/>
      <c r="J31" s="609"/>
      <c r="K31" s="610"/>
      <c r="L31" s="499" t="s">
        <v>86</v>
      </c>
      <c r="M31" s="509"/>
    </row>
    <row r="32" spans="1:13" ht="15" customHeight="1" x14ac:dyDescent="0.25">
      <c r="A32" s="607"/>
      <c r="B32" s="607"/>
      <c r="C32" s="607"/>
      <c r="D32" s="607"/>
      <c r="E32" s="607"/>
      <c r="F32" s="607"/>
      <c r="G32" s="607"/>
      <c r="H32" s="223" t="s">
        <v>145</v>
      </c>
      <c r="I32" s="131" t="s">
        <v>146</v>
      </c>
      <c r="J32" s="179" t="s">
        <v>147</v>
      </c>
      <c r="K32" s="179" t="s">
        <v>148</v>
      </c>
      <c r="L32" s="499"/>
      <c r="M32" s="509"/>
    </row>
    <row r="33" spans="1:14" ht="25.5" customHeight="1" x14ac:dyDescent="0.25">
      <c r="A33" s="604" t="str">
        <f>Меню!A48</f>
        <v>Нарезка из отварной свеклы с сыром</v>
      </c>
      <c r="B33" s="605"/>
      <c r="C33" s="605"/>
      <c r="D33" s="605"/>
      <c r="E33" s="606"/>
      <c r="F33" s="598">
        <f>Меню!D48</f>
        <v>60</v>
      </c>
      <c r="G33" s="599"/>
      <c r="H33" s="227">
        <v>0.66</v>
      </c>
      <c r="I33" s="227">
        <v>5.2</v>
      </c>
      <c r="J33" s="227">
        <v>9.4</v>
      </c>
      <c r="K33" s="227">
        <v>40.049999999999997</v>
      </c>
      <c r="L33" s="500">
        <v>13.01</v>
      </c>
      <c r="M33" s="510"/>
    </row>
    <row r="34" spans="1:14" ht="37.5" customHeight="1" x14ac:dyDescent="0.25">
      <c r="A34" s="602" t="str">
        <f>Меню!A54</f>
        <v>Котлета сытная (говядина, свинина)
с соусом сметанно-томатным</v>
      </c>
      <c r="B34" s="600"/>
      <c r="C34" s="600"/>
      <c r="D34" s="600"/>
      <c r="E34" s="601"/>
      <c r="F34" s="603" t="str">
        <f>Меню!D54</f>
        <v>90/30</v>
      </c>
      <c r="G34" s="594"/>
      <c r="H34" s="227">
        <v>12.05</v>
      </c>
      <c r="I34" s="227">
        <v>8.6199999999999992</v>
      </c>
      <c r="J34" s="227">
        <v>9.8800000000000008</v>
      </c>
      <c r="K34" s="227">
        <v>164.5</v>
      </c>
      <c r="L34" s="500">
        <v>63.239999999999995</v>
      </c>
      <c r="M34" s="510"/>
    </row>
    <row r="35" spans="1:14" ht="24" customHeight="1" x14ac:dyDescent="0.25">
      <c r="A35" s="595" t="str">
        <f>Меню!A64</f>
        <v>Гречка рассыпчатая</v>
      </c>
      <c r="B35" s="600"/>
      <c r="C35" s="600"/>
      <c r="D35" s="600"/>
      <c r="E35" s="601"/>
      <c r="F35" s="598">
        <f>Меню!D64</f>
        <v>180</v>
      </c>
      <c r="G35" s="599"/>
      <c r="H35" s="225">
        <v>4</v>
      </c>
      <c r="I35" s="227">
        <v>5.28</v>
      </c>
      <c r="J35" s="225">
        <v>23.62</v>
      </c>
      <c r="K35" s="225">
        <v>187.05</v>
      </c>
      <c r="L35" s="500">
        <v>20.14</v>
      </c>
      <c r="M35" s="510"/>
    </row>
    <row r="36" spans="1:14" ht="36" customHeight="1" x14ac:dyDescent="0.25">
      <c r="A36" s="595" t="str">
        <f>Меню!A69</f>
        <v>Компот из сухофруктов с витамином С</v>
      </c>
      <c r="B36" s="596"/>
      <c r="C36" s="596"/>
      <c r="D36" s="596"/>
      <c r="E36" s="597"/>
      <c r="F36" s="598">
        <f>Меню!D69</f>
        <v>200</v>
      </c>
      <c r="G36" s="599"/>
      <c r="H36" s="225">
        <v>0.6</v>
      </c>
      <c r="I36" s="225">
        <v>0.08</v>
      </c>
      <c r="J36" s="225">
        <v>21.52</v>
      </c>
      <c r="K36" s="413">
        <v>90.7</v>
      </c>
      <c r="L36" s="228">
        <v>7.33</v>
      </c>
      <c r="M36" s="511"/>
    </row>
    <row r="37" spans="1:14" ht="21.75" customHeight="1" x14ac:dyDescent="0.25">
      <c r="A37" s="591" t="str">
        <f>Меню!A74</f>
        <v>Хлеб "Дарницкий" (нарезной)</v>
      </c>
      <c r="B37" s="592"/>
      <c r="C37" s="592"/>
      <c r="D37" s="592"/>
      <c r="E37" s="592"/>
      <c r="F37" s="593" t="str">
        <f>Меню!D74</f>
        <v>20</v>
      </c>
      <c r="G37" s="594"/>
      <c r="H37" s="413">
        <v>0.7</v>
      </c>
      <c r="I37" s="413">
        <v>0.1</v>
      </c>
      <c r="J37" s="413">
        <v>9.4</v>
      </c>
      <c r="K37" s="413">
        <v>41.3</v>
      </c>
      <c r="L37" s="500">
        <v>1.72</v>
      </c>
      <c r="M37" s="510"/>
    </row>
    <row r="38" spans="1:14" s="18" customFormat="1" ht="21.75" customHeight="1" x14ac:dyDescent="0.25">
      <c r="A38" s="595" t="str">
        <f>Меню!A75</f>
        <v>Хлеб "Свежий" пшеничный витамин.</v>
      </c>
      <c r="B38" s="596"/>
      <c r="C38" s="596"/>
      <c r="D38" s="596"/>
      <c r="E38" s="597"/>
      <c r="F38" s="598">
        <f>Меню!D75</f>
        <v>30</v>
      </c>
      <c r="G38" s="599"/>
      <c r="H38" s="224">
        <v>1.97</v>
      </c>
      <c r="I38" s="224">
        <v>0.25</v>
      </c>
      <c r="J38" s="224">
        <v>13.28</v>
      </c>
      <c r="K38" s="414">
        <v>90</v>
      </c>
      <c r="L38" s="500">
        <v>2.2599999999999998</v>
      </c>
      <c r="M38" s="512"/>
    </row>
    <row r="39" spans="1:14" ht="22.5" x14ac:dyDescent="0.3">
      <c r="A39" s="586" t="s">
        <v>149</v>
      </c>
      <c r="B39" s="587"/>
      <c r="C39" s="587"/>
      <c r="D39" s="587"/>
      <c r="E39" s="588"/>
      <c r="F39" s="589">
        <v>580</v>
      </c>
      <c r="G39" s="590"/>
      <c r="H39" s="443">
        <f>SUM(H33:H38)</f>
        <v>19.98</v>
      </c>
      <c r="I39" s="443">
        <f>SUM(I33:I38)</f>
        <v>19.53</v>
      </c>
      <c r="J39" s="485">
        <f>SUM(J33:J38)</f>
        <v>87.100000000000009</v>
      </c>
      <c r="K39" s="443">
        <f>SUM(K33:K38)</f>
        <v>613.6</v>
      </c>
      <c r="L39" s="501">
        <f>SUM(L33:L38)</f>
        <v>107.7</v>
      </c>
      <c r="M39" s="513"/>
      <c r="N39" s="386"/>
    </row>
    <row r="41" spans="1:14" ht="21" x14ac:dyDescent="0.35">
      <c r="A41" s="230" t="s">
        <v>150</v>
      </c>
      <c r="B41" s="231"/>
      <c r="C41" s="231"/>
      <c r="D41" s="231"/>
      <c r="E41" s="231"/>
    </row>
    <row r="42" spans="1:14" ht="21" x14ac:dyDescent="0.35">
      <c r="A42" s="231"/>
      <c r="B42" s="231"/>
      <c r="C42" s="231"/>
      <c r="D42" s="231"/>
      <c r="E42" s="231"/>
    </row>
    <row r="43" spans="1:14" ht="21" x14ac:dyDescent="0.35">
      <c r="A43" s="230" t="s">
        <v>151</v>
      </c>
      <c r="B43" s="231"/>
      <c r="C43" s="231"/>
      <c r="D43" s="231"/>
      <c r="E43" s="231"/>
    </row>
  </sheetData>
  <mergeCells count="40">
    <mergeCell ref="F24:G24"/>
    <mergeCell ref="A27:E27"/>
    <mergeCell ref="F27:G27"/>
    <mergeCell ref="A25:E25"/>
    <mergeCell ref="F25:G25"/>
    <mergeCell ref="A26:E26"/>
    <mergeCell ref="F26:G26"/>
    <mergeCell ref="C29:J29"/>
    <mergeCell ref="A30:L30"/>
    <mergeCell ref="E13:H13"/>
    <mergeCell ref="A20:E21"/>
    <mergeCell ref="F20:G21"/>
    <mergeCell ref="H20:K20"/>
    <mergeCell ref="L20:L21"/>
    <mergeCell ref="C16:J16"/>
    <mergeCell ref="F18:H18"/>
    <mergeCell ref="A19:L19"/>
    <mergeCell ref="D15:I15"/>
    <mergeCell ref="A22:E22"/>
    <mergeCell ref="F22:G22"/>
    <mergeCell ref="A23:E23"/>
    <mergeCell ref="F23:G23"/>
    <mergeCell ref="A24:E24"/>
    <mergeCell ref="A33:E33"/>
    <mergeCell ref="F33:G33"/>
    <mergeCell ref="A31:E32"/>
    <mergeCell ref="F31:G32"/>
    <mergeCell ref="H31:K31"/>
    <mergeCell ref="A35:E35"/>
    <mergeCell ref="F35:G35"/>
    <mergeCell ref="A36:E36"/>
    <mergeCell ref="F36:G36"/>
    <mergeCell ref="A34:E34"/>
    <mergeCell ref="F34:G34"/>
    <mergeCell ref="A39:E39"/>
    <mergeCell ref="F39:G39"/>
    <mergeCell ref="A37:E37"/>
    <mergeCell ref="F37:G37"/>
    <mergeCell ref="A38:E38"/>
    <mergeCell ref="F38:G38"/>
  </mergeCells>
  <pageMargins left="0.7" right="0.7" top="0.75" bottom="0.75" header="0.3" footer="0.3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13"/>
  <sheetViews>
    <sheetView zoomScale="130" zoomScaleNormal="130" workbookViewId="0">
      <selection activeCell="A12" sqref="A12:XFD13"/>
    </sheetView>
  </sheetViews>
  <sheetFormatPr defaultRowHeight="15" x14ac:dyDescent="0.25"/>
  <cols>
    <col min="1" max="1" width="30" style="44" customWidth="1"/>
    <col min="2" max="2" width="7.28515625" style="44" customWidth="1"/>
    <col min="3" max="3" width="6.85546875" style="44" customWidth="1"/>
    <col min="4" max="4" width="6.7109375" style="44" customWidth="1"/>
    <col min="5" max="5" width="6.85546875" style="44" customWidth="1"/>
    <col min="6" max="6" width="7.140625" style="44" customWidth="1"/>
    <col min="7" max="7" width="6.5703125" style="44" customWidth="1"/>
    <col min="8" max="8" width="6.85546875" style="44" customWidth="1"/>
    <col min="9" max="9" width="7.28515625" style="44" customWidth="1"/>
    <col min="10" max="10" width="6.7109375" style="44" customWidth="1"/>
    <col min="11" max="11" width="7.28515625" style="44" customWidth="1"/>
    <col min="12" max="12" width="6.7109375" style="44" customWidth="1"/>
    <col min="13" max="13" width="8.42578125" style="44" customWidth="1"/>
    <col min="14" max="14" width="7.28515625" style="44" customWidth="1"/>
    <col min="15" max="15" width="6.7109375" style="44" customWidth="1"/>
    <col min="16" max="16" width="8" style="44" customWidth="1"/>
    <col min="17" max="17" width="7.5703125" style="44" customWidth="1"/>
    <col min="18" max="18" width="6.7109375" style="44" customWidth="1"/>
    <col min="19" max="19" width="7.7109375" style="44" customWidth="1"/>
    <col min="20" max="20" width="5.7109375" style="44" customWidth="1"/>
    <col min="21" max="21" width="7.42578125" style="44" customWidth="1"/>
    <col min="22" max="22" width="7.85546875" style="44" customWidth="1"/>
    <col min="23" max="23" width="7" style="44" customWidth="1"/>
    <col min="24" max="25" width="6.7109375" style="44" customWidth="1"/>
    <col min="26" max="27" width="9.140625" style="44"/>
  </cols>
  <sheetData>
    <row r="1" spans="1:27" x14ac:dyDescent="0.25">
      <c r="A1" s="193" t="s">
        <v>132</v>
      </c>
      <c r="B1" s="193"/>
      <c r="C1" s="193"/>
      <c r="D1" s="193"/>
      <c r="E1" s="193"/>
      <c r="F1" s="193"/>
      <c r="G1" s="193"/>
      <c r="H1" s="193"/>
      <c r="I1" s="193"/>
      <c r="J1" s="584" t="s">
        <v>133</v>
      </c>
      <c r="K1" s="584"/>
      <c r="L1" s="584"/>
      <c r="M1" s="584"/>
      <c r="N1" s="584"/>
      <c r="O1" s="584"/>
    </row>
    <row r="2" spans="1:27" x14ac:dyDescent="0.25">
      <c r="A2" s="195" t="s">
        <v>134</v>
      </c>
    </row>
    <row r="3" spans="1:27" x14ac:dyDescent="0.25">
      <c r="J3" s="585" t="s">
        <v>135</v>
      </c>
      <c r="K3" s="585"/>
      <c r="L3" s="585"/>
      <c r="M3" s="585"/>
      <c r="N3" s="585"/>
      <c r="O3" s="585"/>
    </row>
    <row r="4" spans="1:27" x14ac:dyDescent="0.25">
      <c r="A4" s="44" t="s">
        <v>310</v>
      </c>
      <c r="K4" s="193"/>
    </row>
    <row r="5" spans="1:27" ht="84.75" customHeight="1" x14ac:dyDescent="0.25">
      <c r="A5" s="197" t="s">
        <v>0</v>
      </c>
      <c r="B5" s="198" t="s">
        <v>152</v>
      </c>
      <c r="C5" s="252" t="str">
        <f>Меню!A80</f>
        <v>батон Столовый</v>
      </c>
      <c r="D5" s="252" t="str">
        <f>Меню!A81</f>
        <v xml:space="preserve">сыр </v>
      </c>
      <c r="E5" s="253" t="str">
        <f>Меню!A83</f>
        <v>курица-тушка</v>
      </c>
      <c r="F5" s="253" t="str">
        <f>Меню!A85</f>
        <v xml:space="preserve">картофель </v>
      </c>
      <c r="G5" s="253" t="str">
        <f>Меню!A86</f>
        <v>капуста б/к</v>
      </c>
      <c r="H5" s="253" t="str">
        <f>Меню!A87</f>
        <v xml:space="preserve">свекла </v>
      </c>
      <c r="I5" s="253" t="str">
        <f>Меню!A88</f>
        <v xml:space="preserve">морковь </v>
      </c>
      <c r="J5" s="253" t="str">
        <f>Меню!A89</f>
        <v>томатная паста</v>
      </c>
      <c r="K5" s="253" t="str">
        <f>Меню!A90</f>
        <v>сахар песок</v>
      </c>
      <c r="L5" s="253" t="str">
        <f>Меню!A91</f>
        <v>лук репчатый</v>
      </c>
      <c r="M5" s="253" t="str">
        <f>Меню!A92</f>
        <v>лавровый лист</v>
      </c>
      <c r="N5" s="254" t="str">
        <f>Меню!A93</f>
        <v>масло растительное</v>
      </c>
      <c r="O5" s="255" t="str">
        <f>Меню!A94</f>
        <v>соль йодированная</v>
      </c>
      <c r="P5" s="255" t="str">
        <f>Меню!A96</f>
        <v>сметана 15%</v>
      </c>
      <c r="Q5" s="255" t="str">
        <f>Меню!A98</f>
        <v>кофейный напиток</v>
      </c>
      <c r="R5" s="255" t="str">
        <f>Меню!A100</f>
        <v>молоко питьевое 2,5%</v>
      </c>
      <c r="S5" s="255" t="str">
        <f>Меню!A103</f>
        <v>масло сливочное 72.5%</v>
      </c>
      <c r="T5" s="255" t="str">
        <f>Меню!A104</f>
        <v>мука пшеничная</v>
      </c>
      <c r="U5" s="255" t="str">
        <f>Меню!A105</f>
        <v>сода пищевая</v>
      </c>
      <c r="V5" s="255" t="str">
        <f>Меню!A106</f>
        <v>лимонная кислота</v>
      </c>
      <c r="W5" s="255" t="str">
        <f>Меню!A110</f>
        <v>творог 9%</v>
      </c>
      <c r="X5" s="255" t="str">
        <f>Меню!A114</f>
        <v>Хлеб "Дарницкий" (нарезной)</v>
      </c>
      <c r="Y5" s="255" t="str">
        <f>Меню!A109</f>
        <v>яйцо куриное</v>
      </c>
    </row>
    <row r="6" spans="1:27" s="18" customFormat="1" ht="30.75" customHeight="1" x14ac:dyDescent="0.25">
      <c r="A6" s="197" t="str">
        <f>Меню!A79</f>
        <v>Бутерброд с сыром</v>
      </c>
      <c r="B6" s="391" t="str">
        <f>Меню!D79</f>
        <v>30</v>
      </c>
      <c r="C6" s="256">
        <f>Меню!B80</f>
        <v>20</v>
      </c>
      <c r="D6" s="256">
        <f>Меню!B81</f>
        <v>10.1</v>
      </c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44"/>
      <c r="AA6" s="44"/>
    </row>
    <row r="7" spans="1:27" ht="32.25" customHeight="1" x14ac:dyDescent="0.25">
      <c r="A7" s="258" t="str">
        <f>Меню!A82</f>
        <v xml:space="preserve"> Борщ с мясом и сметаной</v>
      </c>
      <c r="B7" s="237">
        <f>Меню!D82</f>
        <v>250</v>
      </c>
      <c r="C7" s="259"/>
      <c r="D7" s="259"/>
      <c r="E7" s="259">
        <f>Меню!B83</f>
        <v>32.625</v>
      </c>
      <c r="F7" s="259">
        <f>Меню!B85</f>
        <v>35.75</v>
      </c>
      <c r="G7" s="259">
        <f>Меню!B86</f>
        <v>25</v>
      </c>
      <c r="H7" s="259">
        <f>Меню!B87</f>
        <v>50</v>
      </c>
      <c r="I7" s="259">
        <f>Меню!B88</f>
        <v>16.25</v>
      </c>
      <c r="J7" s="259">
        <f>Меню!B89</f>
        <v>2</v>
      </c>
      <c r="K7" s="259">
        <f>Меню!B90</f>
        <v>1.75</v>
      </c>
      <c r="L7" s="259">
        <f>Меню!B91</f>
        <v>11.899999999999999</v>
      </c>
      <c r="M7" s="259">
        <f>Меню!B92</f>
        <v>0.01</v>
      </c>
      <c r="N7" s="259">
        <f>Меню!B93</f>
        <v>2.5</v>
      </c>
      <c r="O7" s="259">
        <f>Меню!B94</f>
        <v>1.5</v>
      </c>
      <c r="P7" s="259">
        <f>Меню!B96</f>
        <v>5</v>
      </c>
      <c r="Q7" s="259"/>
      <c r="R7" s="259"/>
      <c r="S7" s="259"/>
      <c r="T7" s="259"/>
      <c r="U7" s="259"/>
      <c r="V7" s="259"/>
      <c r="W7" s="259"/>
      <c r="X7" s="259"/>
      <c r="Y7" s="260"/>
    </row>
    <row r="8" spans="1:27" x14ac:dyDescent="0.25">
      <c r="A8" s="261" t="str">
        <f>Меню!A97</f>
        <v>Кофейный напиток</v>
      </c>
      <c r="B8" s="392">
        <f>Меню!D97</f>
        <v>200</v>
      </c>
      <c r="C8" s="259"/>
      <c r="D8" s="259"/>
      <c r="E8" s="259"/>
      <c r="F8" s="259"/>
      <c r="G8" s="259"/>
      <c r="H8" s="259"/>
      <c r="I8" s="259"/>
      <c r="J8" s="259"/>
      <c r="K8" s="259">
        <f>Меню!B99</f>
        <v>8</v>
      </c>
      <c r="L8" s="259"/>
      <c r="M8" s="259"/>
      <c r="N8" s="259"/>
      <c r="O8" s="259"/>
      <c r="P8" s="259"/>
      <c r="Q8" s="259">
        <f>Меню!B98</f>
        <v>2</v>
      </c>
      <c r="R8" s="259">
        <f>Меню!B100</f>
        <v>130</v>
      </c>
      <c r="S8" s="259"/>
      <c r="T8" s="259"/>
      <c r="U8" s="259"/>
      <c r="V8" s="259"/>
      <c r="W8" s="259"/>
      <c r="X8" s="259"/>
      <c r="Y8" s="260"/>
    </row>
    <row r="9" spans="1:27" ht="18" customHeight="1" x14ac:dyDescent="0.25">
      <c r="A9" s="262" t="str">
        <f>Меню!A102</f>
        <v>Пирог "Царский"</v>
      </c>
      <c r="B9" s="242">
        <f>Меню!D102</f>
        <v>80</v>
      </c>
      <c r="C9" s="263"/>
      <c r="D9" s="263"/>
      <c r="E9" s="263"/>
      <c r="F9" s="263"/>
      <c r="G9" s="263"/>
      <c r="H9" s="263"/>
      <c r="I9" s="263"/>
      <c r="J9" s="263"/>
      <c r="K9" s="259">
        <f>Меню!B108+Меню!B111</f>
        <v>7.68</v>
      </c>
      <c r="L9" s="263"/>
      <c r="M9" s="263"/>
      <c r="N9" s="259">
        <f>Меню!B113</f>
        <v>2</v>
      </c>
      <c r="O9" s="259"/>
      <c r="P9" s="259"/>
      <c r="Q9" s="259"/>
      <c r="R9" s="259"/>
      <c r="S9" s="259">
        <f>Меню!B103</f>
        <v>9.84</v>
      </c>
      <c r="T9" s="259">
        <f>Меню!B104</f>
        <v>28.4</v>
      </c>
      <c r="U9" s="259">
        <f>Меню!B105</f>
        <v>0.19</v>
      </c>
      <c r="V9" s="259">
        <f>Меню!B106</f>
        <v>0.08</v>
      </c>
      <c r="W9" s="259">
        <f>Меню!B110</f>
        <v>35.0672</v>
      </c>
      <c r="X9" s="259"/>
      <c r="Y9" s="259">
        <f>Меню!B109</f>
        <v>10.72</v>
      </c>
    </row>
    <row r="10" spans="1:27" x14ac:dyDescent="0.25">
      <c r="A10" s="265" t="str">
        <f>Меню!A114</f>
        <v>Хлеб "Дарницкий" (нарезной)</v>
      </c>
      <c r="B10" s="244" t="str">
        <f>Меню!D114</f>
        <v>26</v>
      </c>
      <c r="C10" s="207"/>
      <c r="D10" s="207"/>
      <c r="E10" s="259"/>
      <c r="F10" s="259"/>
      <c r="G10" s="259"/>
      <c r="H10" s="259"/>
      <c r="I10" s="259"/>
      <c r="J10" s="259"/>
      <c r="K10" s="259"/>
      <c r="L10" s="266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03" t="str">
        <f>Меню!D114</f>
        <v>26</v>
      </c>
      <c r="Y10" s="267"/>
    </row>
    <row r="11" spans="1:27" x14ac:dyDescent="0.25">
      <c r="A11" s="214" t="s">
        <v>136</v>
      </c>
      <c r="B11" s="215"/>
      <c r="C11" s="268">
        <f>C6+C7+C8+C9+C10</f>
        <v>20</v>
      </c>
      <c r="D11" s="268">
        <f t="shared" ref="D11:Y11" si="0">D6+D7+D8+D9+D10</f>
        <v>10.1</v>
      </c>
      <c r="E11" s="268">
        <f t="shared" si="0"/>
        <v>32.625</v>
      </c>
      <c r="F11" s="268">
        <f t="shared" si="0"/>
        <v>35.75</v>
      </c>
      <c r="G11" s="268">
        <f t="shared" si="0"/>
        <v>25</v>
      </c>
      <c r="H11" s="268">
        <f t="shared" si="0"/>
        <v>50</v>
      </c>
      <c r="I11" s="268">
        <f t="shared" si="0"/>
        <v>16.25</v>
      </c>
      <c r="J11" s="268">
        <f t="shared" si="0"/>
        <v>2</v>
      </c>
      <c r="K11" s="268">
        <f t="shared" si="0"/>
        <v>17.43</v>
      </c>
      <c r="L11" s="268">
        <f t="shared" si="0"/>
        <v>11.899999999999999</v>
      </c>
      <c r="M11" s="268">
        <f t="shared" si="0"/>
        <v>0.01</v>
      </c>
      <c r="N11" s="268">
        <f t="shared" si="0"/>
        <v>4.5</v>
      </c>
      <c r="O11" s="268">
        <f t="shared" si="0"/>
        <v>1.5</v>
      </c>
      <c r="P11" s="268">
        <f t="shared" si="0"/>
        <v>5</v>
      </c>
      <c r="Q11" s="268">
        <f t="shared" si="0"/>
        <v>2</v>
      </c>
      <c r="R11" s="268">
        <f t="shared" si="0"/>
        <v>130</v>
      </c>
      <c r="S11" s="268">
        <f t="shared" si="0"/>
        <v>9.84</v>
      </c>
      <c r="T11" s="268">
        <f t="shared" si="0"/>
        <v>28.4</v>
      </c>
      <c r="U11" s="268">
        <f t="shared" si="0"/>
        <v>0.19</v>
      </c>
      <c r="V11" s="268">
        <f t="shared" si="0"/>
        <v>0.08</v>
      </c>
      <c r="W11" s="268">
        <f t="shared" si="0"/>
        <v>35.0672</v>
      </c>
      <c r="X11" s="268">
        <f t="shared" si="0"/>
        <v>26</v>
      </c>
      <c r="Y11" s="268">
        <f t="shared" si="0"/>
        <v>10.72</v>
      </c>
    </row>
    <row r="12" spans="1:27" x14ac:dyDescent="0.25">
      <c r="A12" s="214" t="s">
        <v>12</v>
      </c>
      <c r="B12" s="14">
        <v>0</v>
      </c>
      <c r="C12" s="204">
        <f>B12</f>
        <v>0</v>
      </c>
      <c r="D12" s="204">
        <f t="shared" ref="D12:Y12" si="1">C12</f>
        <v>0</v>
      </c>
      <c r="E12" s="204">
        <f t="shared" si="1"/>
        <v>0</v>
      </c>
      <c r="F12" s="204">
        <f t="shared" si="1"/>
        <v>0</v>
      </c>
      <c r="G12" s="204">
        <f t="shared" si="1"/>
        <v>0</v>
      </c>
      <c r="H12" s="204">
        <f t="shared" si="1"/>
        <v>0</v>
      </c>
      <c r="I12" s="204">
        <f t="shared" si="1"/>
        <v>0</v>
      </c>
      <c r="J12" s="204">
        <f t="shared" si="1"/>
        <v>0</v>
      </c>
      <c r="K12" s="204">
        <f t="shared" si="1"/>
        <v>0</v>
      </c>
      <c r="L12" s="204">
        <f t="shared" si="1"/>
        <v>0</v>
      </c>
      <c r="M12" s="204">
        <f t="shared" si="1"/>
        <v>0</v>
      </c>
      <c r="N12" s="204">
        <f t="shared" si="1"/>
        <v>0</v>
      </c>
      <c r="O12" s="204">
        <f t="shared" si="1"/>
        <v>0</v>
      </c>
      <c r="P12" s="204">
        <f t="shared" si="1"/>
        <v>0</v>
      </c>
      <c r="Q12" s="204">
        <f t="shared" si="1"/>
        <v>0</v>
      </c>
      <c r="R12" s="204">
        <f t="shared" si="1"/>
        <v>0</v>
      </c>
      <c r="S12" s="204">
        <f t="shared" si="1"/>
        <v>0</v>
      </c>
      <c r="T12" s="204">
        <f t="shared" si="1"/>
        <v>0</v>
      </c>
      <c r="U12" s="204">
        <f t="shared" si="1"/>
        <v>0</v>
      </c>
      <c r="V12" s="204">
        <f t="shared" si="1"/>
        <v>0</v>
      </c>
      <c r="W12" s="204">
        <f t="shared" si="1"/>
        <v>0</v>
      </c>
      <c r="X12" s="204">
        <f t="shared" si="1"/>
        <v>0</v>
      </c>
      <c r="Y12" s="204">
        <f t="shared" si="1"/>
        <v>0</v>
      </c>
    </row>
    <row r="13" spans="1:27" x14ac:dyDescent="0.25">
      <c r="A13" s="214" t="s">
        <v>137</v>
      </c>
      <c r="B13" s="215"/>
      <c r="C13" s="271">
        <f t="shared" ref="C13:X13" si="2">C12*C11/1000</f>
        <v>0</v>
      </c>
      <c r="D13" s="271">
        <f t="shared" si="2"/>
        <v>0</v>
      </c>
      <c r="E13" s="271">
        <f t="shared" si="2"/>
        <v>0</v>
      </c>
      <c r="F13" s="271">
        <f t="shared" si="2"/>
        <v>0</v>
      </c>
      <c r="G13" s="271">
        <f t="shared" si="2"/>
        <v>0</v>
      </c>
      <c r="H13" s="271">
        <f t="shared" si="2"/>
        <v>0</v>
      </c>
      <c r="I13" s="271">
        <f t="shared" si="2"/>
        <v>0</v>
      </c>
      <c r="J13" s="271">
        <f t="shared" si="2"/>
        <v>0</v>
      </c>
      <c r="K13" s="271">
        <f t="shared" si="2"/>
        <v>0</v>
      </c>
      <c r="L13" s="271">
        <f t="shared" si="2"/>
        <v>0</v>
      </c>
      <c r="M13" s="271">
        <f t="shared" si="2"/>
        <v>0</v>
      </c>
      <c r="N13" s="271">
        <f t="shared" si="2"/>
        <v>0</v>
      </c>
      <c r="O13" s="271">
        <f t="shared" si="2"/>
        <v>0</v>
      </c>
      <c r="P13" s="271">
        <f t="shared" si="2"/>
        <v>0</v>
      </c>
      <c r="Q13" s="271">
        <f t="shared" si="2"/>
        <v>0</v>
      </c>
      <c r="R13" s="271">
        <f t="shared" si="2"/>
        <v>0</v>
      </c>
      <c r="S13" s="271">
        <f t="shared" si="2"/>
        <v>0</v>
      </c>
      <c r="T13" s="271">
        <f t="shared" si="2"/>
        <v>0</v>
      </c>
      <c r="U13" s="271">
        <f t="shared" si="2"/>
        <v>0</v>
      </c>
      <c r="V13" s="271">
        <f t="shared" si="2"/>
        <v>0</v>
      </c>
      <c r="W13" s="271">
        <f t="shared" si="2"/>
        <v>0</v>
      </c>
      <c r="X13" s="271">
        <f t="shared" si="2"/>
        <v>0</v>
      </c>
      <c r="Y13" s="271">
        <f>Y12*Y11/40</f>
        <v>0</v>
      </c>
    </row>
  </sheetData>
  <mergeCells count="2">
    <mergeCell ref="J1:O1"/>
    <mergeCell ref="J3:O3"/>
  </mergeCells>
  <pageMargins left="0" right="0" top="0.74803149606299213" bottom="0.74803149606299213" header="0.31496062992125984" footer="0.31496062992125984"/>
  <pageSetup paperSize="9" scale="7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F16"/>
  <sheetViews>
    <sheetView zoomScale="136" zoomScaleNormal="136" workbookViewId="0">
      <selection activeCell="A15" sqref="A15:XFD16"/>
    </sheetView>
  </sheetViews>
  <sheetFormatPr defaultRowHeight="15" x14ac:dyDescent="0.25"/>
  <cols>
    <col min="1" max="1" width="36.140625" style="44" customWidth="1"/>
    <col min="2" max="2" width="9.140625" style="44"/>
    <col min="3" max="6" width="6.7109375" style="44" customWidth="1"/>
    <col min="7" max="7" width="7.7109375" style="44" customWidth="1"/>
    <col min="8" max="12" width="6.7109375" style="44" customWidth="1"/>
    <col min="13" max="13" width="8.85546875" style="44" customWidth="1"/>
    <col min="14" max="14" width="6.7109375" style="44" customWidth="1"/>
    <col min="15" max="15" width="7.28515625" style="44" customWidth="1"/>
    <col min="16" max="17" width="7.5703125" style="44" customWidth="1"/>
    <col min="18" max="19" width="8" style="44" customWidth="1"/>
    <col min="20" max="24" width="6.7109375" style="44" customWidth="1"/>
    <col min="25" max="32" width="9.140625" style="44"/>
  </cols>
  <sheetData>
    <row r="1" spans="1:32" x14ac:dyDescent="0.25">
      <c r="A1" s="193" t="s">
        <v>132</v>
      </c>
      <c r="B1" s="193"/>
      <c r="C1" s="193"/>
      <c r="D1" s="193"/>
      <c r="E1" s="193"/>
      <c r="F1" s="193"/>
      <c r="G1" s="193"/>
      <c r="H1" s="584" t="s">
        <v>133</v>
      </c>
      <c r="I1" s="584"/>
      <c r="J1" s="584"/>
      <c r="K1" s="584"/>
      <c r="L1" s="584"/>
      <c r="M1" s="584"/>
    </row>
    <row r="2" spans="1:32" x14ac:dyDescent="0.25">
      <c r="A2" s="195" t="s">
        <v>134</v>
      </c>
    </row>
    <row r="3" spans="1:32" x14ac:dyDescent="0.25">
      <c r="H3" s="585" t="s">
        <v>135</v>
      </c>
      <c r="I3" s="585"/>
      <c r="J3" s="585"/>
      <c r="K3" s="585"/>
      <c r="L3" s="585"/>
      <c r="M3" s="585"/>
      <c r="N3" s="585"/>
    </row>
    <row r="4" spans="1:32" x14ac:dyDescent="0.25">
      <c r="A4" s="44" t="s">
        <v>311</v>
      </c>
    </row>
    <row r="5" spans="1:32" ht="71.25" customHeight="1" x14ac:dyDescent="0.25">
      <c r="A5" s="197" t="s">
        <v>0</v>
      </c>
      <c r="B5" s="198" t="s">
        <v>152</v>
      </c>
      <c r="C5" s="252" t="str">
        <f>Меню!A125</f>
        <v>зелень свежая</v>
      </c>
      <c r="D5" s="272" t="str">
        <f>Меню!A135</f>
        <v>соль йодированная</v>
      </c>
      <c r="E5" s="253" t="str">
        <f>Меню!A124</f>
        <v>масло растительное</v>
      </c>
      <c r="F5" s="272" t="str">
        <f>Меню!A119</f>
        <v>капуста б/к</v>
      </c>
      <c r="G5" s="272" t="str">
        <f>Меню!A127</f>
        <v>филе куриное с/м</v>
      </c>
      <c r="H5" s="272" t="str">
        <f>Меню!A129</f>
        <v>лук репчатый</v>
      </c>
      <c r="I5" s="272" t="str">
        <f>Меню!A130</f>
        <v xml:space="preserve">морковь </v>
      </c>
      <c r="J5" s="272" t="str">
        <f>Меню!A131</f>
        <v>томатная паста</v>
      </c>
      <c r="K5" s="272" t="str">
        <f>Меню!A132</f>
        <v>сметана 15%</v>
      </c>
      <c r="L5" s="255" t="str">
        <f>Меню!A134</f>
        <v>мука пшеничная</v>
      </c>
      <c r="M5" s="255" t="str">
        <f>Меню!A141</f>
        <v>масло сливочное 72.5%</v>
      </c>
      <c r="N5" s="255" t="str">
        <f>Меню!A138</f>
        <v>макаронные изделия</v>
      </c>
      <c r="O5" s="255" t="str">
        <f>Меню!A121</f>
        <v>лимонная кислота</v>
      </c>
      <c r="P5" s="255" t="str">
        <f>Меню!A143</f>
        <v>сахар песок</v>
      </c>
      <c r="Q5" s="255" t="str">
        <f>Меню!A144</f>
        <v>шиповник</v>
      </c>
      <c r="R5" s="255" t="str">
        <f>Меню!A122</f>
        <v>вода питьевая</v>
      </c>
      <c r="S5" s="255" t="str">
        <f>Меню!A146</f>
        <v>Хлеб "Дарницкий" (нарезной)</v>
      </c>
      <c r="T5" s="255" t="str">
        <f>Меню!A147</f>
        <v>Хлеб "Свежий" пшеничный витамин.</v>
      </c>
      <c r="U5" s="273"/>
      <c r="V5" s="273"/>
      <c r="W5" s="273"/>
      <c r="X5" s="273"/>
    </row>
    <row r="6" spans="1:32" ht="30" x14ac:dyDescent="0.25">
      <c r="A6" s="258" t="str">
        <f>Меню!A118</f>
        <v>Салат из белокочанной капусты с морковью</v>
      </c>
      <c r="B6" s="237">
        <f>Меню!D118</f>
        <v>60</v>
      </c>
      <c r="C6" s="259">
        <f>Меню!B125</f>
        <v>2.0250000000000004</v>
      </c>
      <c r="D6" s="259"/>
      <c r="E6" s="259">
        <f>Меню!B124</f>
        <v>3</v>
      </c>
      <c r="F6" s="259">
        <f>Меню!B119</f>
        <v>60</v>
      </c>
      <c r="G6" s="259"/>
      <c r="H6" s="259"/>
      <c r="I6" s="259">
        <f>Меню!B120</f>
        <v>7.5</v>
      </c>
      <c r="J6" s="259"/>
      <c r="K6" s="259"/>
      <c r="L6" s="259"/>
      <c r="M6" s="260"/>
      <c r="N6" s="260"/>
      <c r="O6" s="259">
        <f>Меню!B121</f>
        <v>0.15</v>
      </c>
      <c r="P6" s="259">
        <f>Меню!B123</f>
        <v>3</v>
      </c>
      <c r="Q6" s="259"/>
      <c r="R6" s="259">
        <f>Меню!B122</f>
        <v>2</v>
      </c>
      <c r="S6" s="260"/>
      <c r="T6" s="260"/>
      <c r="U6" s="57"/>
      <c r="V6" s="57"/>
      <c r="W6" s="57"/>
      <c r="X6" s="57"/>
    </row>
    <row r="7" spans="1:32" s="18" customFormat="1" x14ac:dyDescent="0.25">
      <c r="A7" s="274" t="str">
        <f>Меню!A126</f>
        <v>Бефстроганов</v>
      </c>
      <c r="B7" s="275">
        <f>Меню!D126</f>
        <v>100</v>
      </c>
      <c r="C7" s="263"/>
      <c r="D7" s="263">
        <f>Меню!B135</f>
        <v>0.6</v>
      </c>
      <c r="E7" s="263">
        <f>Меню!B136</f>
        <v>5</v>
      </c>
      <c r="F7" s="263"/>
      <c r="G7" s="263">
        <f>Меню!B127</f>
        <v>91.194999999999993</v>
      </c>
      <c r="H7" s="263">
        <f>Меню!B129</f>
        <v>10.709999999999999</v>
      </c>
      <c r="I7" s="263">
        <f>Меню!B130</f>
        <v>11.25</v>
      </c>
      <c r="J7" s="465">
        <f>Меню!B131</f>
        <v>1.1000000000000001</v>
      </c>
      <c r="K7" s="263">
        <f>Меню!B132</f>
        <v>11</v>
      </c>
      <c r="L7" s="259">
        <f>Меню!B134</f>
        <v>2.8</v>
      </c>
      <c r="N7" s="260"/>
      <c r="O7" s="260"/>
      <c r="P7" s="260"/>
      <c r="Q7" s="260"/>
      <c r="R7" s="260"/>
      <c r="S7" s="260"/>
      <c r="T7" s="260"/>
      <c r="U7" s="276"/>
      <c r="V7" s="276"/>
      <c r="W7" s="276"/>
      <c r="X7" s="276"/>
      <c r="Y7" s="44"/>
      <c r="Z7" s="44"/>
      <c r="AA7" s="44"/>
      <c r="AB7" s="44"/>
      <c r="AC7" s="44"/>
      <c r="AD7" s="44"/>
      <c r="AE7" s="44"/>
      <c r="AF7" s="44"/>
    </row>
    <row r="8" spans="1:32" x14ac:dyDescent="0.25">
      <c r="A8" s="277" t="str">
        <f>Меню!A137</f>
        <v>Макароны отварные</v>
      </c>
      <c r="B8" s="242">
        <f>Меню!D137</f>
        <v>150</v>
      </c>
      <c r="C8" s="263"/>
      <c r="D8" s="263">
        <f>Меню!B139</f>
        <v>1.5</v>
      </c>
      <c r="E8" s="263"/>
      <c r="F8" s="263"/>
      <c r="G8" s="263"/>
      <c r="H8" s="263"/>
      <c r="I8" s="263"/>
      <c r="J8" s="263"/>
      <c r="K8" s="263"/>
      <c r="L8" s="260"/>
      <c r="M8" s="259">
        <f>Меню!B141</f>
        <v>6</v>
      </c>
      <c r="N8" s="259">
        <f>Меню!B138</f>
        <v>60</v>
      </c>
      <c r="O8" s="259"/>
      <c r="P8" s="260"/>
      <c r="Q8" s="260"/>
      <c r="R8" s="260"/>
      <c r="S8" s="260"/>
      <c r="T8" s="260"/>
      <c r="U8" s="57"/>
      <c r="V8" s="57"/>
      <c r="W8" s="57"/>
      <c r="X8" s="57"/>
    </row>
    <row r="9" spans="1:32" x14ac:dyDescent="0.25">
      <c r="A9" s="245" t="str">
        <f>Меню!A142</f>
        <v xml:space="preserve">Отвар из шиповника </v>
      </c>
      <c r="B9" s="209">
        <f>Меню!D142</f>
        <v>200</v>
      </c>
      <c r="C9" s="207"/>
      <c r="D9" s="259"/>
      <c r="E9" s="259"/>
      <c r="F9" s="259"/>
      <c r="G9" s="259"/>
      <c r="H9" s="259"/>
      <c r="I9" s="259"/>
      <c r="J9" s="259"/>
      <c r="K9" s="259"/>
      <c r="L9" s="260"/>
      <c r="N9" s="260"/>
      <c r="O9" s="259"/>
      <c r="P9" s="259">
        <f>Меню!B143</f>
        <v>10</v>
      </c>
      <c r="Q9" s="259">
        <f>Меню!B144</f>
        <v>22</v>
      </c>
      <c r="R9" s="259">
        <f>Меню!B145</f>
        <v>220</v>
      </c>
      <c r="S9" s="259"/>
      <c r="T9" s="259"/>
      <c r="U9" s="57"/>
      <c r="V9" s="57"/>
      <c r="W9" s="57"/>
      <c r="X9" s="57"/>
    </row>
    <row r="10" spans="1:32" s="104" customFormat="1" x14ac:dyDescent="0.25">
      <c r="A10" s="245" t="str">
        <f>Меню!A146</f>
        <v>Хлеб "Дарницкий" (нарезной)</v>
      </c>
      <c r="B10" s="244" t="str">
        <f>Меню!D146</f>
        <v>20</v>
      </c>
      <c r="C10" s="207"/>
      <c r="D10" s="259"/>
      <c r="E10" s="259"/>
      <c r="F10" s="259"/>
      <c r="G10" s="259"/>
      <c r="H10" s="259"/>
      <c r="I10" s="259"/>
      <c r="J10" s="259"/>
      <c r="K10" s="259"/>
      <c r="L10" s="260"/>
      <c r="M10" s="260"/>
      <c r="N10" s="260"/>
      <c r="O10" s="259"/>
      <c r="P10" s="259"/>
      <c r="Q10" s="259"/>
      <c r="R10" s="259"/>
      <c r="S10" s="203" t="str">
        <f>Меню!D146</f>
        <v>20</v>
      </c>
      <c r="T10" s="203"/>
      <c r="U10" s="57"/>
      <c r="V10" s="57"/>
      <c r="W10" s="57"/>
      <c r="X10" s="57"/>
      <c r="Y10" s="44"/>
      <c r="Z10" s="44"/>
      <c r="AA10" s="44"/>
      <c r="AB10" s="44"/>
      <c r="AC10" s="44"/>
      <c r="AD10" s="44"/>
      <c r="AE10" s="44"/>
      <c r="AF10" s="44"/>
    </row>
    <row r="11" spans="1:32" x14ac:dyDescent="0.25">
      <c r="A11" s="265" t="str">
        <f>Меню!A147</f>
        <v>Хлеб "Свежий" пшеничный витамин.</v>
      </c>
      <c r="B11" s="244" t="str">
        <f>Меню!D147</f>
        <v>40</v>
      </c>
      <c r="C11" s="207"/>
      <c r="D11" s="259"/>
      <c r="E11" s="259"/>
      <c r="F11" s="259"/>
      <c r="G11" s="259"/>
      <c r="H11" s="259"/>
      <c r="I11" s="259"/>
      <c r="J11" s="259"/>
      <c r="K11" s="266"/>
      <c r="L11" s="259"/>
      <c r="M11" s="260"/>
      <c r="N11" s="260"/>
      <c r="O11" s="260"/>
      <c r="P11" s="260"/>
      <c r="Q11" s="260"/>
      <c r="R11" s="260"/>
      <c r="S11" s="203"/>
      <c r="T11" s="203" t="str">
        <f>Меню!D147</f>
        <v>40</v>
      </c>
      <c r="U11" s="57"/>
      <c r="V11" s="57"/>
      <c r="W11" s="57"/>
      <c r="X11" s="57"/>
    </row>
    <row r="12" spans="1:32" s="18" customFormat="1" x14ac:dyDescent="0.25">
      <c r="A12" s="278"/>
      <c r="B12" s="244"/>
      <c r="C12" s="207"/>
      <c r="D12" s="259"/>
      <c r="E12" s="259"/>
      <c r="F12" s="259"/>
      <c r="G12" s="259"/>
      <c r="H12" s="259"/>
      <c r="I12" s="259"/>
      <c r="J12" s="259"/>
      <c r="K12" s="266"/>
      <c r="L12" s="259"/>
      <c r="M12" s="260"/>
      <c r="N12" s="260"/>
      <c r="O12" s="260"/>
      <c r="P12" s="260"/>
      <c r="Q12" s="260"/>
      <c r="R12" s="260"/>
      <c r="S12" s="259"/>
      <c r="T12" s="259"/>
      <c r="U12" s="57"/>
      <c r="V12" s="57"/>
      <c r="W12" s="57"/>
      <c r="X12" s="57"/>
      <c r="Y12" s="44"/>
      <c r="Z12" s="44"/>
      <c r="AA12" s="44"/>
      <c r="AB12" s="44"/>
      <c r="AC12" s="44"/>
      <c r="AD12" s="44"/>
      <c r="AE12" s="44"/>
      <c r="AF12" s="44"/>
    </row>
    <row r="13" spans="1:32" x14ac:dyDescent="0.25">
      <c r="A13" s="279"/>
      <c r="B13" s="280"/>
      <c r="C13" s="203"/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260"/>
      <c r="O13" s="260"/>
      <c r="P13" s="260"/>
      <c r="Q13" s="260"/>
      <c r="R13" s="259"/>
      <c r="S13" s="259"/>
      <c r="T13" s="259"/>
      <c r="U13" s="276"/>
      <c r="V13" s="276"/>
      <c r="W13" s="276"/>
      <c r="X13" s="57"/>
    </row>
    <row r="14" spans="1:32" x14ac:dyDescent="0.25">
      <c r="A14" s="214" t="s">
        <v>136</v>
      </c>
      <c r="B14" s="215"/>
      <c r="C14" s="268">
        <f>SUM(C6:C13)</f>
        <v>2.0250000000000004</v>
      </c>
      <c r="D14" s="268">
        <f t="shared" ref="D14:P14" si="0">SUM(D6:D13)</f>
        <v>2.1</v>
      </c>
      <c r="E14" s="268">
        <f t="shared" si="0"/>
        <v>8</v>
      </c>
      <c r="F14" s="268">
        <f t="shared" si="0"/>
        <v>60</v>
      </c>
      <c r="G14" s="268">
        <f t="shared" si="0"/>
        <v>91.194999999999993</v>
      </c>
      <c r="H14" s="268">
        <f t="shared" si="0"/>
        <v>10.709999999999999</v>
      </c>
      <c r="I14" s="268">
        <f t="shared" si="0"/>
        <v>18.75</v>
      </c>
      <c r="J14" s="268">
        <f t="shared" si="0"/>
        <v>1.1000000000000001</v>
      </c>
      <c r="K14" s="268">
        <f t="shared" si="0"/>
        <v>11</v>
      </c>
      <c r="L14" s="268">
        <f t="shared" si="0"/>
        <v>2.8</v>
      </c>
      <c r="M14" s="268">
        <f t="shared" si="0"/>
        <v>6</v>
      </c>
      <c r="N14" s="268">
        <f t="shared" si="0"/>
        <v>60</v>
      </c>
      <c r="O14" s="268">
        <f t="shared" si="0"/>
        <v>0.15</v>
      </c>
      <c r="P14" s="268">
        <f t="shared" si="0"/>
        <v>13</v>
      </c>
      <c r="Q14" s="268">
        <f>SUM(Q6:Q13)</f>
        <v>22</v>
      </c>
      <c r="R14" s="268">
        <f>SUM(R6:R13)</f>
        <v>222</v>
      </c>
      <c r="S14" s="268" t="str">
        <f>S10</f>
        <v>20</v>
      </c>
      <c r="T14" s="268" t="str">
        <f>T11</f>
        <v>40</v>
      </c>
      <c r="U14" s="281"/>
      <c r="V14" s="281"/>
      <c r="W14" s="281"/>
      <c r="X14" s="281"/>
    </row>
    <row r="15" spans="1:32" x14ac:dyDescent="0.25">
      <c r="A15" s="214" t="s">
        <v>12</v>
      </c>
      <c r="B15" s="14">
        <v>0</v>
      </c>
      <c r="C15" s="204">
        <f>B15</f>
        <v>0</v>
      </c>
      <c r="D15" s="204">
        <f>C15</f>
        <v>0</v>
      </c>
      <c r="E15" s="204">
        <f t="shared" ref="E15:Q15" si="1">D15</f>
        <v>0</v>
      </c>
      <c r="F15" s="204">
        <f t="shared" si="1"/>
        <v>0</v>
      </c>
      <c r="G15" s="204">
        <f t="shared" si="1"/>
        <v>0</v>
      </c>
      <c r="H15" s="204">
        <f t="shared" si="1"/>
        <v>0</v>
      </c>
      <c r="I15" s="204">
        <f t="shared" ref="I15" si="2">H15</f>
        <v>0</v>
      </c>
      <c r="J15" s="204">
        <f t="shared" ref="J15" si="3">I15</f>
        <v>0</v>
      </c>
      <c r="K15" s="204">
        <f>H15</f>
        <v>0</v>
      </c>
      <c r="L15" s="204">
        <f t="shared" si="1"/>
        <v>0</v>
      </c>
      <c r="M15" s="204">
        <f t="shared" si="1"/>
        <v>0</v>
      </c>
      <c r="N15" s="204">
        <f t="shared" si="1"/>
        <v>0</v>
      </c>
      <c r="O15" s="204">
        <f t="shared" si="1"/>
        <v>0</v>
      </c>
      <c r="P15" s="204">
        <f t="shared" si="1"/>
        <v>0</v>
      </c>
      <c r="Q15" s="204">
        <f t="shared" si="1"/>
        <v>0</v>
      </c>
      <c r="R15" s="204">
        <f>P15</f>
        <v>0</v>
      </c>
      <c r="S15" s="204">
        <f>Q15</f>
        <v>0</v>
      </c>
      <c r="T15" s="204">
        <f>R15</f>
        <v>0</v>
      </c>
      <c r="U15" s="282"/>
      <c r="V15" s="282"/>
      <c r="W15" s="282"/>
      <c r="X15" s="282"/>
    </row>
    <row r="16" spans="1:32" x14ac:dyDescent="0.25">
      <c r="A16" s="214" t="s">
        <v>137</v>
      </c>
      <c r="B16" s="215"/>
      <c r="C16" s="271">
        <f t="shared" ref="C16:T16" si="4">C15*C14/1000</f>
        <v>0</v>
      </c>
      <c r="D16" s="271">
        <f t="shared" si="4"/>
        <v>0</v>
      </c>
      <c r="E16" s="271">
        <f t="shared" si="4"/>
        <v>0</v>
      </c>
      <c r="F16" s="271">
        <f t="shared" si="4"/>
        <v>0</v>
      </c>
      <c r="G16" s="271">
        <f t="shared" si="4"/>
        <v>0</v>
      </c>
      <c r="H16" s="271">
        <f t="shared" si="4"/>
        <v>0</v>
      </c>
      <c r="I16" s="271">
        <f t="shared" si="4"/>
        <v>0</v>
      </c>
      <c r="J16" s="271">
        <f t="shared" si="4"/>
        <v>0</v>
      </c>
      <c r="K16" s="271">
        <f t="shared" si="4"/>
        <v>0</v>
      </c>
      <c r="L16" s="271">
        <f t="shared" si="4"/>
        <v>0</v>
      </c>
      <c r="M16" s="271">
        <f t="shared" si="4"/>
        <v>0</v>
      </c>
      <c r="N16" s="271">
        <f t="shared" si="4"/>
        <v>0</v>
      </c>
      <c r="O16" s="271">
        <f t="shared" si="4"/>
        <v>0</v>
      </c>
      <c r="P16" s="271">
        <f t="shared" si="4"/>
        <v>0</v>
      </c>
      <c r="Q16" s="271">
        <f t="shared" si="4"/>
        <v>0</v>
      </c>
      <c r="R16" s="271">
        <f t="shared" si="4"/>
        <v>0</v>
      </c>
      <c r="S16" s="271">
        <f t="shared" si="4"/>
        <v>0</v>
      </c>
      <c r="T16" s="271">
        <f t="shared" si="4"/>
        <v>0</v>
      </c>
      <c r="U16" s="283"/>
      <c r="V16" s="283"/>
      <c r="W16" s="283"/>
      <c r="X16" s="283"/>
    </row>
  </sheetData>
  <mergeCells count="2">
    <mergeCell ref="H1:M1"/>
    <mergeCell ref="H3:N3"/>
  </mergeCells>
  <pageMargins left="0" right="0" top="0.74803149606299213" bottom="0.74803149606299213" header="0.31496062992125984" footer="0.31496062992125984"/>
  <pageSetup paperSize="9" scale="8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R42"/>
  <sheetViews>
    <sheetView topLeftCell="A25" zoomScaleNormal="100" workbookViewId="0">
      <selection activeCell="L31" sqref="L31:M36"/>
    </sheetView>
  </sheetViews>
  <sheetFormatPr defaultRowHeight="15" x14ac:dyDescent="0.25"/>
  <cols>
    <col min="5" max="5" width="3.28515625" customWidth="1"/>
    <col min="7" max="7" width="5.28515625" customWidth="1"/>
    <col min="8" max="10" width="9.140625" style="18"/>
    <col min="11" max="11" width="12" style="18" customWidth="1"/>
    <col min="13" max="13" width="5.7109375" customWidth="1"/>
  </cols>
  <sheetData>
    <row r="1" spans="1:17" x14ac:dyDescent="0.25">
      <c r="A1" s="18"/>
      <c r="B1" s="18"/>
      <c r="C1" s="18"/>
      <c r="D1" s="18"/>
      <c r="E1" s="18"/>
      <c r="F1" s="18"/>
      <c r="G1" s="18"/>
      <c r="L1" s="18"/>
      <c r="M1" s="18"/>
    </row>
    <row r="2" spans="1:17" x14ac:dyDescent="0.25">
      <c r="A2" s="18"/>
      <c r="B2" s="18"/>
      <c r="C2" s="18"/>
      <c r="D2" s="18"/>
      <c r="E2" s="18"/>
      <c r="F2" s="18"/>
      <c r="G2" s="18"/>
      <c r="L2" s="18"/>
      <c r="M2" s="18"/>
    </row>
    <row r="3" spans="1:17" x14ac:dyDescent="0.25">
      <c r="A3" s="18"/>
      <c r="B3" s="18"/>
      <c r="C3" s="18"/>
      <c r="D3" s="18"/>
      <c r="E3" s="18"/>
      <c r="F3" s="18"/>
      <c r="G3" s="18"/>
      <c r="L3" s="18"/>
      <c r="M3" s="18"/>
    </row>
    <row r="4" spans="1:17" x14ac:dyDescent="0.25">
      <c r="A4" s="18"/>
      <c r="B4" s="18"/>
      <c r="C4" s="18"/>
      <c r="D4" s="18"/>
      <c r="E4" s="18"/>
      <c r="F4" s="18"/>
      <c r="G4" s="18"/>
      <c r="L4" s="18"/>
      <c r="M4" s="18"/>
    </row>
    <row r="5" spans="1:17" x14ac:dyDescent="0.25">
      <c r="A5" s="18"/>
      <c r="B5" s="18"/>
      <c r="C5" s="18"/>
      <c r="D5" s="18"/>
      <c r="E5" s="18"/>
      <c r="F5" s="18"/>
      <c r="G5" s="18"/>
      <c r="L5" s="18"/>
      <c r="M5" s="18"/>
    </row>
    <row r="6" spans="1:17" x14ac:dyDescent="0.25">
      <c r="A6" s="18"/>
      <c r="B6" s="18"/>
      <c r="C6" s="18"/>
      <c r="D6" s="18"/>
      <c r="E6" s="18"/>
      <c r="F6" s="18"/>
      <c r="G6" s="18"/>
      <c r="L6" s="18"/>
      <c r="M6" s="18"/>
    </row>
    <row r="7" spans="1:17" x14ac:dyDescent="0.25">
      <c r="A7" s="18"/>
      <c r="B7" s="18"/>
      <c r="C7" s="18"/>
      <c r="D7" s="18"/>
      <c r="E7" s="18"/>
      <c r="F7" s="18"/>
      <c r="G7" s="18"/>
      <c r="L7" s="18"/>
      <c r="M7" s="18"/>
    </row>
    <row r="8" spans="1:17" ht="15.75" x14ac:dyDescent="0.25">
      <c r="A8" s="18"/>
      <c r="B8" s="18"/>
      <c r="C8" s="18"/>
      <c r="D8" s="18"/>
      <c r="E8" s="104"/>
      <c r="F8" s="104"/>
      <c r="G8" s="104"/>
      <c r="H8" s="104"/>
      <c r="J8" s="249" t="s">
        <v>138</v>
      </c>
      <c r="K8" s="250"/>
      <c r="L8" s="250"/>
      <c r="M8" s="250"/>
      <c r="N8" s="250"/>
      <c r="O8" s="250"/>
      <c r="P8" s="250"/>
      <c r="Q8" s="250"/>
    </row>
    <row r="9" spans="1:17" ht="15.75" x14ac:dyDescent="0.25">
      <c r="A9" s="18"/>
      <c r="B9" s="18"/>
      <c r="C9" s="18"/>
      <c r="D9" s="18"/>
      <c r="E9" s="104"/>
      <c r="F9" s="104"/>
      <c r="G9" s="104"/>
      <c r="H9" s="104"/>
      <c r="J9" s="249" t="s">
        <v>154</v>
      </c>
      <c r="K9" s="250"/>
      <c r="L9" s="250"/>
      <c r="M9" s="250"/>
      <c r="N9" s="250"/>
      <c r="O9" s="250"/>
      <c r="P9" s="250"/>
      <c r="Q9" s="250"/>
    </row>
    <row r="10" spans="1:17" ht="15.75" x14ac:dyDescent="0.25">
      <c r="A10" s="18"/>
      <c r="B10" s="18"/>
      <c r="C10" s="18"/>
      <c r="D10" s="18"/>
      <c r="E10" s="104"/>
      <c r="F10" s="104"/>
      <c r="G10" s="104"/>
      <c r="H10" s="104"/>
      <c r="J10" s="251" t="s">
        <v>153</v>
      </c>
      <c r="K10" s="250"/>
      <c r="L10" s="250"/>
      <c r="M10" s="250"/>
      <c r="N10" s="250"/>
      <c r="O10" s="250"/>
      <c r="P10" s="250"/>
      <c r="Q10" s="250"/>
    </row>
    <row r="11" spans="1:17" ht="33" x14ac:dyDescent="0.25">
      <c r="A11" s="18"/>
      <c r="B11" s="18"/>
      <c r="C11" s="18"/>
      <c r="D11" s="613" t="s">
        <v>141</v>
      </c>
      <c r="E11" s="613"/>
      <c r="F11" s="613"/>
      <c r="G11" s="613"/>
      <c r="H11" s="613"/>
      <c r="I11" s="613"/>
      <c r="L11" s="18"/>
      <c r="M11" s="18"/>
    </row>
    <row r="12" spans="1:17" ht="25.5" x14ac:dyDescent="0.25">
      <c r="A12" s="18"/>
      <c r="B12" s="18"/>
      <c r="C12" s="18"/>
      <c r="D12" s="18"/>
      <c r="E12" s="221"/>
      <c r="F12" s="18"/>
      <c r="G12" s="18"/>
      <c r="L12" s="18"/>
      <c r="M12" s="18"/>
    </row>
    <row r="13" spans="1:17" ht="33" x14ac:dyDescent="0.45">
      <c r="A13" s="18"/>
      <c r="B13" s="104"/>
      <c r="C13" s="614" t="s">
        <v>142</v>
      </c>
      <c r="D13" s="614"/>
      <c r="E13" s="614"/>
      <c r="F13" s="614"/>
      <c r="G13" s="614"/>
      <c r="H13" s="614"/>
      <c r="I13" s="614"/>
      <c r="J13" s="614"/>
      <c r="K13" s="222"/>
      <c r="L13" s="18"/>
      <c r="M13" s="18"/>
    </row>
    <row r="14" spans="1:17" s="104" customFormat="1" ht="20.25" customHeight="1" x14ac:dyDescent="0.3">
      <c r="A14" s="482"/>
      <c r="B14" s="611" t="s">
        <v>259</v>
      </c>
      <c r="C14" s="611"/>
      <c r="D14" s="611"/>
      <c r="E14" s="611"/>
      <c r="F14" s="611"/>
      <c r="G14" s="611"/>
      <c r="H14" s="611"/>
      <c r="I14" s="611"/>
      <c r="J14" s="611"/>
      <c r="K14" s="611"/>
    </row>
    <row r="15" spans="1:17" s="104" customFormat="1" ht="20.25" customHeight="1" x14ac:dyDescent="0.3">
      <c r="A15" s="482"/>
      <c r="B15" s="515"/>
      <c r="C15" s="515"/>
      <c r="D15" s="515"/>
      <c r="E15" s="515"/>
      <c r="F15" s="515"/>
      <c r="G15" s="515"/>
      <c r="H15" s="515"/>
      <c r="I15" s="515"/>
      <c r="J15" s="515"/>
      <c r="K15" s="515"/>
    </row>
    <row r="16" spans="1:17" s="104" customFormat="1" ht="22.5" x14ac:dyDescent="0.3">
      <c r="C16" s="515"/>
      <c r="D16" s="515"/>
      <c r="E16" s="515"/>
      <c r="F16" s="611" t="s">
        <v>70</v>
      </c>
      <c r="G16" s="611"/>
      <c r="H16" s="611"/>
      <c r="I16" s="515"/>
      <c r="J16" s="515"/>
    </row>
    <row r="17" spans="1:18" s="104" customFormat="1" ht="20.25" x14ac:dyDescent="0.25">
      <c r="A17" s="612" t="s">
        <v>235</v>
      </c>
      <c r="B17" s="612"/>
      <c r="C17" s="612"/>
      <c r="D17" s="612"/>
      <c r="E17" s="612"/>
      <c r="F17" s="612"/>
      <c r="G17" s="612"/>
      <c r="H17" s="612"/>
      <c r="I17" s="612"/>
      <c r="J17" s="612"/>
      <c r="K17" s="612"/>
      <c r="L17" s="612"/>
    </row>
    <row r="18" spans="1:18" ht="20.25" x14ac:dyDescent="0.25">
      <c r="A18" s="607" t="s">
        <v>82</v>
      </c>
      <c r="B18" s="607"/>
      <c r="C18" s="607"/>
      <c r="D18" s="607"/>
      <c r="E18" s="607"/>
      <c r="F18" s="607" t="s">
        <v>143</v>
      </c>
      <c r="G18" s="607"/>
      <c r="H18" s="608" t="s">
        <v>144</v>
      </c>
      <c r="I18" s="609"/>
      <c r="J18" s="609"/>
      <c r="K18" s="610"/>
      <c r="L18" s="607" t="s">
        <v>86</v>
      </c>
      <c r="M18" s="607"/>
    </row>
    <row r="19" spans="1:18" x14ac:dyDescent="0.25">
      <c r="A19" s="607"/>
      <c r="B19" s="607"/>
      <c r="C19" s="607"/>
      <c r="D19" s="607"/>
      <c r="E19" s="607"/>
      <c r="F19" s="607"/>
      <c r="G19" s="607"/>
      <c r="H19" s="223" t="s">
        <v>145</v>
      </c>
      <c r="I19" s="131" t="s">
        <v>146</v>
      </c>
      <c r="J19" s="179" t="s">
        <v>147</v>
      </c>
      <c r="K19" s="179" t="s">
        <v>148</v>
      </c>
      <c r="L19" s="607"/>
      <c r="M19" s="607"/>
    </row>
    <row r="20" spans="1:18" s="73" customFormat="1" ht="25.5" customHeight="1" x14ac:dyDescent="0.3">
      <c r="A20" s="615" t="str">
        <f>Меню!A79</f>
        <v>Бутерброд с сыром</v>
      </c>
      <c r="B20" s="616"/>
      <c r="C20" s="616"/>
      <c r="D20" s="616"/>
      <c r="E20" s="617"/>
      <c r="F20" s="622" t="str">
        <f>Меню!D79</f>
        <v>30</v>
      </c>
      <c r="G20" s="624"/>
      <c r="H20" s="413">
        <v>5.32</v>
      </c>
      <c r="I20" s="413">
        <v>3.72</v>
      </c>
      <c r="J20" s="413">
        <v>14.02</v>
      </c>
      <c r="K20" s="413">
        <v>83.3</v>
      </c>
      <c r="L20" s="618">
        <v>13.71</v>
      </c>
      <c r="M20" s="623"/>
    </row>
    <row r="21" spans="1:18" s="73" customFormat="1" ht="25.5" customHeight="1" x14ac:dyDescent="0.3">
      <c r="A21" s="602" t="str">
        <f>Меню!A82</f>
        <v xml:space="preserve"> Борщ с мясом и сметаной</v>
      </c>
      <c r="B21" s="600"/>
      <c r="C21" s="600"/>
      <c r="D21" s="600"/>
      <c r="E21" s="601"/>
      <c r="F21" s="631">
        <f>Меню!D82</f>
        <v>250</v>
      </c>
      <c r="G21" s="623"/>
      <c r="H21" s="413">
        <v>7.13</v>
      </c>
      <c r="I21" s="413">
        <v>8</v>
      </c>
      <c r="J21" s="413">
        <v>18.95</v>
      </c>
      <c r="K21" s="413">
        <v>210</v>
      </c>
      <c r="L21" s="618">
        <v>29.530000000000005</v>
      </c>
      <c r="M21" s="623"/>
    </row>
    <row r="22" spans="1:18" ht="25.5" customHeight="1" x14ac:dyDescent="0.25">
      <c r="A22" s="604" t="str">
        <f>Меню!A102</f>
        <v>Пирог "Царский"</v>
      </c>
      <c r="B22" s="605"/>
      <c r="C22" s="605"/>
      <c r="D22" s="605"/>
      <c r="E22" s="606"/>
      <c r="F22" s="631">
        <f>Меню!D102</f>
        <v>80</v>
      </c>
      <c r="G22" s="623"/>
      <c r="H22" s="413">
        <v>5</v>
      </c>
      <c r="I22" s="413">
        <v>5.9</v>
      </c>
      <c r="J22" s="413">
        <v>25.23</v>
      </c>
      <c r="K22" s="413">
        <v>123</v>
      </c>
      <c r="L22" s="618">
        <v>45.569999999999993</v>
      </c>
      <c r="M22" s="623"/>
    </row>
    <row r="23" spans="1:18" ht="25.5" customHeight="1" x14ac:dyDescent="0.25">
      <c r="A23" s="595" t="str">
        <f>Меню!A97</f>
        <v>Кофейный напиток</v>
      </c>
      <c r="B23" s="596"/>
      <c r="C23" s="596"/>
      <c r="D23" s="596"/>
      <c r="E23" s="597"/>
      <c r="F23" s="631">
        <f>Меню!D97</f>
        <v>200</v>
      </c>
      <c r="G23" s="623"/>
      <c r="H23" s="413">
        <v>2.1</v>
      </c>
      <c r="I23" s="413">
        <v>2.1800000000000002</v>
      </c>
      <c r="J23" s="413">
        <v>21.4</v>
      </c>
      <c r="K23" s="413">
        <v>124</v>
      </c>
      <c r="L23" s="632">
        <v>16.649999999999999</v>
      </c>
      <c r="M23" s="633"/>
    </row>
    <row r="24" spans="1:18" ht="25.5" customHeight="1" x14ac:dyDescent="0.25">
      <c r="A24" s="595" t="str">
        <f>Меню!A114</f>
        <v>Хлеб "Дарницкий" (нарезной)</v>
      </c>
      <c r="B24" s="596"/>
      <c r="C24" s="596"/>
      <c r="D24" s="596"/>
      <c r="E24" s="597"/>
      <c r="F24" s="622" t="str">
        <f>Меню!D114</f>
        <v>26</v>
      </c>
      <c r="G24" s="623"/>
      <c r="H24" s="413">
        <v>0.5</v>
      </c>
      <c r="I24" s="413">
        <v>0.5</v>
      </c>
      <c r="J24" s="413">
        <v>7.5</v>
      </c>
      <c r="K24" s="413">
        <v>60</v>
      </c>
      <c r="L24" s="618">
        <v>2.2400000000000002</v>
      </c>
      <c r="M24" s="619"/>
    </row>
    <row r="25" spans="1:18" ht="30.75" customHeight="1" x14ac:dyDescent="0.25">
      <c r="A25" s="634" t="s">
        <v>149</v>
      </c>
      <c r="B25" s="635"/>
      <c r="C25" s="635"/>
      <c r="D25" s="635"/>
      <c r="E25" s="636"/>
      <c r="F25" s="637">
        <f>F24+F23+F22+F21+F20</f>
        <v>586</v>
      </c>
      <c r="G25" s="637"/>
      <c r="H25" s="557">
        <f>SUM(H20:H24)</f>
        <v>20.05</v>
      </c>
      <c r="I25" s="557">
        <f>SUM(I20:I24)</f>
        <v>20.3</v>
      </c>
      <c r="J25" s="557">
        <f>SUM(J20:J24)</f>
        <v>87.1</v>
      </c>
      <c r="K25" s="557">
        <f>SUM(K20:K24)</f>
        <v>600.29999999999995</v>
      </c>
      <c r="L25" s="638">
        <f>SUM(L20:M24)</f>
        <v>107.7</v>
      </c>
      <c r="M25" s="607"/>
      <c r="N25" s="386"/>
      <c r="R25" s="18"/>
    </row>
    <row r="26" spans="1:18" s="104" customFormat="1" ht="22.5" x14ac:dyDescent="0.3">
      <c r="A26" s="505"/>
      <c r="B26" s="505"/>
      <c r="C26" s="505"/>
      <c r="D26" s="505"/>
      <c r="E26" s="505"/>
      <c r="F26" s="506"/>
      <c r="G26" s="507"/>
      <c r="H26" s="516"/>
      <c r="I26" s="516"/>
      <c r="J26" s="516"/>
      <c r="K26" s="516"/>
      <c r="L26" s="508"/>
      <c r="M26" s="517"/>
      <c r="N26" s="386"/>
    </row>
    <row r="27" spans="1:18" s="104" customFormat="1" ht="22.5" x14ac:dyDescent="0.3">
      <c r="C27" s="515"/>
      <c r="D27" s="515"/>
      <c r="E27" s="515"/>
      <c r="F27" s="611" t="s">
        <v>71</v>
      </c>
      <c r="G27" s="611"/>
      <c r="H27" s="611"/>
      <c r="I27" s="515"/>
      <c r="J27" s="515"/>
    </row>
    <row r="28" spans="1:18" s="104" customFormat="1" ht="20.25" x14ac:dyDescent="0.25">
      <c r="A28" s="612" t="s">
        <v>235</v>
      </c>
      <c r="B28" s="612"/>
      <c r="C28" s="612"/>
      <c r="D28" s="612"/>
      <c r="E28" s="612"/>
      <c r="F28" s="612"/>
      <c r="G28" s="612"/>
      <c r="H28" s="612"/>
      <c r="I28" s="612"/>
      <c r="J28" s="612"/>
      <c r="K28" s="612"/>
      <c r="L28" s="612"/>
    </row>
    <row r="29" spans="1:18" s="104" customFormat="1" ht="20.25" x14ac:dyDescent="0.25">
      <c r="A29" s="607" t="s">
        <v>82</v>
      </c>
      <c r="B29" s="607"/>
      <c r="C29" s="607"/>
      <c r="D29" s="607"/>
      <c r="E29" s="607"/>
      <c r="F29" s="607" t="s">
        <v>143</v>
      </c>
      <c r="G29" s="607"/>
      <c r="H29" s="608" t="s">
        <v>144</v>
      </c>
      <c r="I29" s="609"/>
      <c r="J29" s="609"/>
      <c r="K29" s="610"/>
      <c r="L29" s="607" t="s">
        <v>86</v>
      </c>
      <c r="M29" s="607"/>
    </row>
    <row r="30" spans="1:18" s="104" customFormat="1" ht="24" customHeight="1" x14ac:dyDescent="0.25">
      <c r="A30" s="607"/>
      <c r="B30" s="607"/>
      <c r="C30" s="607"/>
      <c r="D30" s="607"/>
      <c r="E30" s="607"/>
      <c r="F30" s="607"/>
      <c r="G30" s="607"/>
      <c r="H30" s="223" t="s">
        <v>145</v>
      </c>
      <c r="I30" s="131" t="s">
        <v>146</v>
      </c>
      <c r="J30" s="179" t="s">
        <v>147</v>
      </c>
      <c r="K30" s="179" t="s">
        <v>148</v>
      </c>
      <c r="L30" s="607"/>
      <c r="M30" s="607"/>
    </row>
    <row r="31" spans="1:18" s="73" customFormat="1" ht="44.25" customHeight="1" x14ac:dyDescent="0.3">
      <c r="A31" s="602" t="str">
        <f>'4 день'!A6</f>
        <v>Салат из белокочанной капусты с морковью</v>
      </c>
      <c r="B31" s="600"/>
      <c r="C31" s="600"/>
      <c r="D31" s="600"/>
      <c r="E31" s="601"/>
      <c r="F31" s="631">
        <f>Меню!D118</f>
        <v>60</v>
      </c>
      <c r="G31" s="623"/>
      <c r="H31" s="413">
        <v>1.8</v>
      </c>
      <c r="I31" s="413">
        <v>4</v>
      </c>
      <c r="J31" s="411">
        <v>7.3</v>
      </c>
      <c r="K31" s="411">
        <v>72.400000000000006</v>
      </c>
      <c r="L31" s="618">
        <v>8.64</v>
      </c>
      <c r="M31" s="623"/>
    </row>
    <row r="32" spans="1:18" s="18" customFormat="1" ht="24.75" customHeight="1" x14ac:dyDescent="0.25">
      <c r="A32" s="602" t="str">
        <f>Меню!A126</f>
        <v>Бефстроганов</v>
      </c>
      <c r="B32" s="600"/>
      <c r="C32" s="600"/>
      <c r="D32" s="600"/>
      <c r="E32" s="601"/>
      <c r="F32" s="598">
        <f>Меню!D126</f>
        <v>100</v>
      </c>
      <c r="G32" s="599"/>
      <c r="H32" s="413">
        <v>8.9499999999999993</v>
      </c>
      <c r="I32" s="413">
        <v>13.78</v>
      </c>
      <c r="J32" s="413">
        <v>6.98</v>
      </c>
      <c r="K32" s="413">
        <v>120.04</v>
      </c>
      <c r="L32" s="618">
        <v>66.110000000000014</v>
      </c>
      <c r="M32" s="619"/>
    </row>
    <row r="33" spans="1:14" ht="24.75" customHeight="1" x14ac:dyDescent="0.25">
      <c r="A33" s="604" t="str">
        <f>Меню!A137</f>
        <v>Макароны отварные</v>
      </c>
      <c r="B33" s="605"/>
      <c r="C33" s="605"/>
      <c r="D33" s="605"/>
      <c r="E33" s="606"/>
      <c r="F33" s="598">
        <f>Меню!D137</f>
        <v>150</v>
      </c>
      <c r="G33" s="599"/>
      <c r="H33" s="413">
        <v>5.82</v>
      </c>
      <c r="I33" s="413">
        <v>1.9</v>
      </c>
      <c r="J33" s="413">
        <v>27.8</v>
      </c>
      <c r="K33" s="413">
        <v>176</v>
      </c>
      <c r="L33" s="618">
        <v>15.47</v>
      </c>
      <c r="M33" s="623"/>
    </row>
    <row r="34" spans="1:14" s="18" customFormat="1" ht="24.75" customHeight="1" x14ac:dyDescent="0.25">
      <c r="A34" s="628" t="str">
        <f>Меню!A142</f>
        <v xml:space="preserve">Отвар из шиповника </v>
      </c>
      <c r="B34" s="629"/>
      <c r="C34" s="629"/>
      <c r="D34" s="629"/>
      <c r="E34" s="630"/>
      <c r="F34" s="598">
        <f>Меню!D142</f>
        <v>200</v>
      </c>
      <c r="G34" s="599"/>
      <c r="H34" s="413">
        <v>0.68</v>
      </c>
      <c r="I34" s="413">
        <v>0.28000000000000003</v>
      </c>
      <c r="J34" s="413">
        <v>21.64</v>
      </c>
      <c r="K34" s="413">
        <v>104.68</v>
      </c>
      <c r="L34" s="618">
        <v>12.74</v>
      </c>
      <c r="M34" s="619"/>
    </row>
    <row r="35" spans="1:14" s="104" customFormat="1" ht="24.75" customHeight="1" x14ac:dyDescent="0.25">
      <c r="A35" s="595" t="str">
        <f>Меню!A146</f>
        <v>Хлеб "Дарницкий" (нарезной)</v>
      </c>
      <c r="B35" s="596"/>
      <c r="C35" s="596"/>
      <c r="D35" s="596"/>
      <c r="E35" s="597"/>
      <c r="F35" s="598" t="str">
        <f>Меню!D146</f>
        <v>20</v>
      </c>
      <c r="G35" s="599"/>
      <c r="H35" s="413">
        <v>0.91</v>
      </c>
      <c r="I35" s="413">
        <v>0.13</v>
      </c>
      <c r="J35" s="413">
        <v>9.4</v>
      </c>
      <c r="K35" s="413">
        <v>41.3</v>
      </c>
      <c r="L35" s="618">
        <v>1.72</v>
      </c>
      <c r="M35" s="619"/>
    </row>
    <row r="36" spans="1:14" s="18" customFormat="1" ht="39.75" customHeight="1" x14ac:dyDescent="0.25">
      <c r="A36" s="595" t="str">
        <f>Меню!A147</f>
        <v>Хлеб "Свежий" пшеничный витамин.</v>
      </c>
      <c r="B36" s="596"/>
      <c r="C36" s="596"/>
      <c r="D36" s="596"/>
      <c r="E36" s="597"/>
      <c r="F36" s="598" t="str">
        <f>Меню!D147</f>
        <v>40</v>
      </c>
      <c r="G36" s="599"/>
      <c r="H36" s="413">
        <v>1.97</v>
      </c>
      <c r="I36" s="413">
        <v>0.25</v>
      </c>
      <c r="J36" s="413">
        <v>13.28</v>
      </c>
      <c r="K36" s="413">
        <v>90</v>
      </c>
      <c r="L36" s="618">
        <v>3.02</v>
      </c>
      <c r="M36" s="619"/>
    </row>
    <row r="37" spans="1:14" ht="27" customHeight="1" x14ac:dyDescent="0.35">
      <c r="A37" s="586" t="s">
        <v>149</v>
      </c>
      <c r="B37" s="587"/>
      <c r="C37" s="587"/>
      <c r="D37" s="587"/>
      <c r="E37" s="588"/>
      <c r="F37" s="621">
        <f>F31+F32+F33+F34+F35+F36</f>
        <v>570</v>
      </c>
      <c r="G37" s="625"/>
      <c r="H37" s="558">
        <f>SUM(H31:H36)</f>
        <v>20.13</v>
      </c>
      <c r="I37" s="558">
        <f>SUM(I31:I36)</f>
        <v>20.34</v>
      </c>
      <c r="J37" s="559">
        <f>SUM(J31:J36)</f>
        <v>86.4</v>
      </c>
      <c r="K37" s="560">
        <f>SUM(K31:K36)</f>
        <v>604.41999999999996</v>
      </c>
      <c r="L37" s="626">
        <f>SUM(L31:M36)</f>
        <v>107.7</v>
      </c>
      <c r="M37" s="627"/>
      <c r="N37" s="386"/>
    </row>
    <row r="38" spans="1:14" x14ac:dyDescent="0.25">
      <c r="A38" s="18"/>
      <c r="B38" s="18"/>
      <c r="C38" s="18"/>
      <c r="D38" s="18"/>
      <c r="E38" s="18"/>
      <c r="F38" s="18"/>
      <c r="G38" s="18"/>
      <c r="L38" s="18"/>
      <c r="M38" s="18"/>
    </row>
    <row r="39" spans="1:14" ht="21" x14ac:dyDescent="0.35">
      <c r="A39" s="230" t="s">
        <v>150</v>
      </c>
      <c r="B39" s="231"/>
      <c r="C39" s="231"/>
      <c r="D39" s="231"/>
      <c r="E39" s="231"/>
      <c r="F39" s="18"/>
      <c r="G39" s="18"/>
      <c r="L39" s="18"/>
      <c r="M39" s="18"/>
    </row>
    <row r="40" spans="1:14" ht="21" x14ac:dyDescent="0.35">
      <c r="A40" s="231"/>
      <c r="B40" s="231"/>
      <c r="C40" s="231"/>
      <c r="D40" s="231"/>
      <c r="E40" s="231"/>
      <c r="F40" s="18"/>
      <c r="G40" s="18"/>
      <c r="L40" s="18"/>
      <c r="M40" s="18"/>
    </row>
    <row r="41" spans="1:14" ht="21" x14ac:dyDescent="0.35">
      <c r="A41" s="230" t="s">
        <v>151</v>
      </c>
      <c r="B41" s="231"/>
      <c r="C41" s="231"/>
      <c r="D41" s="231"/>
      <c r="E41" s="231"/>
      <c r="F41" s="18"/>
      <c r="G41" s="18"/>
      <c r="L41" s="18"/>
      <c r="M41" s="18"/>
    </row>
    <row r="42" spans="1:14" x14ac:dyDescent="0.25">
      <c r="A42" s="18"/>
      <c r="B42" s="18"/>
      <c r="C42" s="18"/>
      <c r="D42" s="18"/>
      <c r="E42" s="18"/>
      <c r="F42" s="18"/>
      <c r="G42" s="18"/>
      <c r="L42" s="18"/>
      <c r="M42" s="18"/>
    </row>
  </sheetData>
  <mergeCells count="54">
    <mergeCell ref="A29:E30"/>
    <mergeCell ref="F29:G30"/>
    <mergeCell ref="H29:K29"/>
    <mergeCell ref="L29:M30"/>
    <mergeCell ref="L24:M24"/>
    <mergeCell ref="A25:E25"/>
    <mergeCell ref="F25:G25"/>
    <mergeCell ref="L25:M25"/>
    <mergeCell ref="F27:H27"/>
    <mergeCell ref="A28:L28"/>
    <mergeCell ref="F16:H16"/>
    <mergeCell ref="A17:L17"/>
    <mergeCell ref="C13:J13"/>
    <mergeCell ref="B14:K14"/>
    <mergeCell ref="A20:E20"/>
    <mergeCell ref="F20:G20"/>
    <mergeCell ref="L20:M20"/>
    <mergeCell ref="A18:E19"/>
    <mergeCell ref="F18:G19"/>
    <mergeCell ref="H18:K18"/>
    <mergeCell ref="L18:M19"/>
    <mergeCell ref="A21:E21"/>
    <mergeCell ref="F21:G21"/>
    <mergeCell ref="L21:M21"/>
    <mergeCell ref="A22:E22"/>
    <mergeCell ref="F22:G22"/>
    <mergeCell ref="L22:M22"/>
    <mergeCell ref="A23:E23"/>
    <mergeCell ref="F23:G23"/>
    <mergeCell ref="L23:M23"/>
    <mergeCell ref="A24:E24"/>
    <mergeCell ref="F24:G24"/>
    <mergeCell ref="A32:E32"/>
    <mergeCell ref="F32:G32"/>
    <mergeCell ref="L32:M32"/>
    <mergeCell ref="A33:E33"/>
    <mergeCell ref="F33:G33"/>
    <mergeCell ref="L33:M33"/>
    <mergeCell ref="D11:I11"/>
    <mergeCell ref="A36:E36"/>
    <mergeCell ref="F36:G36"/>
    <mergeCell ref="L36:M36"/>
    <mergeCell ref="A37:E37"/>
    <mergeCell ref="F37:G37"/>
    <mergeCell ref="L37:M37"/>
    <mergeCell ref="A34:E34"/>
    <mergeCell ref="F34:G34"/>
    <mergeCell ref="L34:M34"/>
    <mergeCell ref="A35:E35"/>
    <mergeCell ref="F35:G35"/>
    <mergeCell ref="L35:M35"/>
    <mergeCell ref="A31:E31"/>
    <mergeCell ref="F31:G31"/>
    <mergeCell ref="L31:M31"/>
  </mergeCells>
  <pageMargins left="0.7" right="0.7" top="0.75" bottom="0.75" header="0.3" footer="0.3"/>
  <pageSetup paperSize="9" scale="81" orientation="portrait" r:id="rId1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33</vt:i4>
      </vt:variant>
      <vt:variant>
        <vt:lpstr>Именованные диапазоны</vt:lpstr>
      </vt:variant>
      <vt:variant>
        <vt:i4>7</vt:i4>
      </vt:variant>
    </vt:vector>
  </HeadingPairs>
  <TitlesOfParts>
    <vt:vector size="40" baseType="lpstr">
      <vt:lpstr>сетка с 1 по 20 дни</vt:lpstr>
      <vt:lpstr>таблица с 1 по 20 день</vt:lpstr>
      <vt:lpstr>Меню</vt:lpstr>
      <vt:lpstr>1 день</vt:lpstr>
      <vt:lpstr>2 день</vt:lpstr>
      <vt:lpstr>зал 1 и 2 день</vt:lpstr>
      <vt:lpstr>3 день</vt:lpstr>
      <vt:lpstr>4 день</vt:lpstr>
      <vt:lpstr>зал 3 и 4 день</vt:lpstr>
      <vt:lpstr>5 день</vt:lpstr>
      <vt:lpstr>6 день</vt:lpstr>
      <vt:lpstr>зал 5 и 6  день</vt:lpstr>
      <vt:lpstr>7 день</vt:lpstr>
      <vt:lpstr>8 день</vt:lpstr>
      <vt:lpstr>зал 7 и 8 день</vt:lpstr>
      <vt:lpstr>9 день</vt:lpstr>
      <vt:lpstr>10 день</vt:lpstr>
      <vt:lpstr>зал 9 и 10 день</vt:lpstr>
      <vt:lpstr>11 день</vt:lpstr>
      <vt:lpstr>12 день</vt:lpstr>
      <vt:lpstr>зал 11 и 12 день</vt:lpstr>
      <vt:lpstr>13 день</vt:lpstr>
      <vt:lpstr>14 день</vt:lpstr>
      <vt:lpstr>зал 13 и 14 день</vt:lpstr>
      <vt:lpstr>15 день</vt:lpstr>
      <vt:lpstr>16 день</vt:lpstr>
      <vt:lpstr>зал 15 и 16 день</vt:lpstr>
      <vt:lpstr>17 день</vt:lpstr>
      <vt:lpstr>18 день</vt:lpstr>
      <vt:lpstr>зал 17 и 18 день</vt:lpstr>
      <vt:lpstr>19 день</vt:lpstr>
      <vt:lpstr>20день</vt:lpstr>
      <vt:lpstr>зал 19 и 20 день</vt:lpstr>
      <vt:lpstr>'8 день'!Область_печати</vt:lpstr>
      <vt:lpstr>'зал 11 и 12 день'!Область_печати</vt:lpstr>
      <vt:lpstr>'зал 3 и 4 день'!Область_печати</vt:lpstr>
      <vt:lpstr>'зал 5 и 6  день'!Область_печати</vt:lpstr>
      <vt:lpstr>'зал 7 и 8 день'!Область_печати</vt:lpstr>
      <vt:lpstr>'зал 9 и 10 день'!Область_печати</vt:lpstr>
      <vt:lpstr>Меню!Область_печати</vt:lpstr>
    </vt:vector>
  </TitlesOfParts>
  <Company>*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foxline</cp:lastModifiedBy>
  <cp:revision>1</cp:revision>
  <cp:lastPrinted>2024-07-26T06:20:23Z</cp:lastPrinted>
  <dcterms:created xsi:type="dcterms:W3CDTF">2012-08-31T05:36:13Z</dcterms:created>
  <dcterms:modified xsi:type="dcterms:W3CDTF">2024-10-21T03:02:30Z</dcterms:modified>
</cp:coreProperties>
</file>