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Технолог-калькулятор\Школы\2024-25\Ноябрь 24\пищеблок Омутинский\"/>
    </mc:Choice>
  </mc:AlternateContent>
  <bookViews>
    <workbookView xWindow="0" yWindow="0" windowWidth="17490" windowHeight="11655" tabRatio="910" activeTab="1"/>
  </bookViews>
  <sheets>
    <sheet name="таблица с 1 по 20 день" sheetId="1" r:id="rId1"/>
    <sheet name="Меню" sheetId="3" r:id="rId2"/>
    <sheet name="сетка с 1 по 20 дни" sheetId="2" r:id="rId3"/>
    <sheet name="1 день" sheetId="5" r:id="rId4"/>
    <sheet name="2 день" sheetId="7" r:id="rId5"/>
    <sheet name="зал 1 и 2 день" sheetId="6" r:id="rId6"/>
    <sheet name="3 день" sheetId="9" r:id="rId7"/>
    <sheet name="4 день" sheetId="11" r:id="rId8"/>
    <sheet name="зал 3 и 4 день" sheetId="10" r:id="rId9"/>
    <sheet name="5 день" sheetId="13" r:id="rId10"/>
    <sheet name="6 день" sheetId="15" r:id="rId11"/>
    <sheet name="зал 5 и 6 день" sheetId="14" r:id="rId12"/>
    <sheet name="7 день" sheetId="17" r:id="rId13"/>
    <sheet name="8 день" sheetId="19" r:id="rId14"/>
    <sheet name="зал 7 и 8 день" sheetId="18" r:id="rId15"/>
    <sheet name="9 день" sheetId="21" r:id="rId16"/>
    <sheet name="10 день" sheetId="23" r:id="rId17"/>
    <sheet name="зал 9 и 10 день" sheetId="22" r:id="rId18"/>
    <sheet name="11 день" sheetId="25" r:id="rId19"/>
    <sheet name="12 день" sheetId="27" r:id="rId20"/>
    <sheet name="зал 11 и 12 день" sheetId="26" r:id="rId21"/>
    <sheet name="13 день" sheetId="29" r:id="rId22"/>
    <sheet name="14 день" sheetId="31" r:id="rId23"/>
    <sheet name="зал 13 и 14 день" sheetId="30" r:id="rId24"/>
    <sheet name="15 день" sheetId="33" r:id="rId25"/>
    <sheet name="16 день" sheetId="35" r:id="rId26"/>
    <sheet name="зал 15 и 16 день" sheetId="34" r:id="rId27"/>
    <sheet name="17 день" sheetId="37" r:id="rId28"/>
    <sheet name="18 день" sheetId="39" r:id="rId29"/>
    <sheet name="зал 17 и 18 день" sheetId="38" r:id="rId30"/>
    <sheet name="19 день" sheetId="41" r:id="rId31"/>
    <sheet name="20день" sheetId="43" r:id="rId32"/>
    <sheet name="зал 19 и 20 день" sheetId="42" r:id="rId33"/>
  </sheets>
  <externalReferences>
    <externalReference r:id="rId34"/>
  </externalReferences>
  <definedNames>
    <definedName name="_xlnm._FilterDatabase" localSheetId="1" hidden="1">Меню!$A$1:$A$784</definedName>
    <definedName name="_xlnm.Print_Area" localSheetId="0">'таблица с 1 по 20 день'!$A$1:$U$110</definedName>
  </definedNames>
  <calcPr calcId="162913"/>
</workbook>
</file>

<file path=xl/calcChain.xml><?xml version="1.0" encoding="utf-8"?>
<calcChain xmlns="http://schemas.openxmlformats.org/spreadsheetml/2006/main">
  <c r="F23" i="10" l="1"/>
  <c r="A23" i="10"/>
  <c r="F5" i="13" l="1"/>
  <c r="E5" i="13"/>
  <c r="B210" i="3"/>
  <c r="B211" i="3"/>
  <c r="F8" i="13" s="1"/>
  <c r="B208" i="3"/>
  <c r="B691" i="3"/>
  <c r="B537" i="3"/>
  <c r="B517" i="3"/>
  <c r="B497" i="3"/>
  <c r="B489" i="3"/>
  <c r="B382" i="3"/>
  <c r="B96" i="3"/>
  <c r="B721" i="3" l="1"/>
  <c r="B317" i="3"/>
  <c r="B109" i="3"/>
  <c r="X59" i="1" l="1"/>
  <c r="C748" i="3" l="1"/>
  <c r="B355" i="3"/>
  <c r="B343" i="3"/>
  <c r="B283" i="3"/>
  <c r="C185" i="3"/>
  <c r="L9" i="17" l="1"/>
  <c r="L9" i="21"/>
  <c r="W100" i="1"/>
  <c r="W99" i="1"/>
  <c r="G6" i="15"/>
  <c r="B246" i="3"/>
  <c r="G9" i="15" l="1"/>
  <c r="L25" i="2"/>
  <c r="K25" i="2"/>
  <c r="V65" i="1" l="1"/>
  <c r="V66" i="1"/>
  <c r="V67" i="1"/>
  <c r="V68" i="1"/>
  <c r="V62" i="1"/>
  <c r="V61" i="1"/>
  <c r="B318" i="3" l="1"/>
  <c r="I9" i="19" s="1"/>
  <c r="B127" i="3" l="1"/>
  <c r="C32" i="3"/>
  <c r="D6" i="43"/>
  <c r="C771" i="3"/>
  <c r="B771" i="3" s="1"/>
  <c r="B739" i="3"/>
  <c r="D7" i="43" s="1"/>
  <c r="B738" i="3"/>
  <c r="C678" i="3"/>
  <c r="T6" i="39"/>
  <c r="F6" i="39"/>
  <c r="I6" i="39"/>
  <c r="B672" i="3"/>
  <c r="B669" i="3"/>
  <c r="T10" i="35"/>
  <c r="T6" i="35"/>
  <c r="F36" i="34"/>
  <c r="A36" i="34"/>
  <c r="B636" i="3"/>
  <c r="G7" i="37" s="1"/>
  <c r="B634" i="3"/>
  <c r="D6" i="11" l="1"/>
  <c r="T7" i="39"/>
  <c r="B397" i="3" l="1"/>
  <c r="E6" i="23" l="1"/>
  <c r="B367" i="3"/>
  <c r="B366" i="3"/>
  <c r="B126" i="3"/>
  <c r="C315" i="3"/>
  <c r="B294" i="3"/>
  <c r="D5" i="13"/>
  <c r="B175" i="3"/>
  <c r="D6" i="13" s="1"/>
  <c r="D11" i="13" s="1"/>
  <c r="F76" i="1" s="1"/>
  <c r="B174" i="3"/>
  <c r="E7" i="23" l="1"/>
  <c r="G7" i="23"/>
  <c r="M6" i="5"/>
  <c r="C237" i="3" l="1"/>
  <c r="V5" i="1" l="1"/>
  <c r="V9" i="1"/>
  <c r="V29" i="1"/>
  <c r="V40" i="1"/>
  <c r="V46" i="1"/>
  <c r="R25" i="2" l="1"/>
  <c r="Q25" i="2"/>
  <c r="F14" i="2"/>
  <c r="E14" i="2"/>
  <c r="D12" i="2"/>
  <c r="C12" i="2"/>
  <c r="P20" i="2"/>
  <c r="C112" i="3"/>
  <c r="A26" i="42"/>
  <c r="F26" i="42"/>
  <c r="B11" i="41"/>
  <c r="A11" i="41"/>
  <c r="T11" i="41"/>
  <c r="T12" i="41" s="1"/>
  <c r="T6" i="41"/>
  <c r="K37" i="34"/>
  <c r="J37" i="34"/>
  <c r="I37" i="34"/>
  <c r="H37" i="34"/>
  <c r="V58" i="1"/>
  <c r="A11" i="31"/>
  <c r="C542" i="3"/>
  <c r="A35" i="6"/>
  <c r="F35" i="6"/>
  <c r="V10" i="7"/>
  <c r="V11" i="7" s="1"/>
  <c r="C52" i="1" s="1"/>
  <c r="B10" i="7"/>
  <c r="A10" i="7"/>
  <c r="V5" i="7"/>
  <c r="C57" i="3"/>
  <c r="C724" i="3"/>
  <c r="C576" i="3"/>
  <c r="O12" i="31" l="1"/>
  <c r="T52" i="1"/>
  <c r="C179" i="3"/>
  <c r="V57" i="1" l="1"/>
  <c r="B10" i="9"/>
  <c r="A10" i="9"/>
  <c r="M10" i="9"/>
  <c r="M11" i="9" s="1"/>
  <c r="D93" i="1" s="1"/>
  <c r="M5" i="9"/>
  <c r="C66" i="3" l="1"/>
  <c r="A34" i="42" l="1"/>
  <c r="F34" i="42"/>
  <c r="A35" i="42"/>
  <c r="F35" i="42"/>
  <c r="A36" i="42"/>
  <c r="F36" i="42"/>
  <c r="A37" i="42"/>
  <c r="F37" i="42"/>
  <c r="A38" i="42"/>
  <c r="F38" i="42"/>
  <c r="H39" i="42"/>
  <c r="I39" i="42"/>
  <c r="J39" i="42"/>
  <c r="K39" i="42"/>
  <c r="A34" i="38"/>
  <c r="F34" i="38"/>
  <c r="A35" i="38"/>
  <c r="F35" i="38"/>
  <c r="A36" i="38"/>
  <c r="F36" i="38"/>
  <c r="A37" i="38"/>
  <c r="F37" i="38"/>
  <c r="A38" i="38"/>
  <c r="F38" i="38"/>
  <c r="A39" i="38"/>
  <c r="F39" i="38"/>
  <c r="H40" i="38"/>
  <c r="I40" i="38"/>
  <c r="J40" i="38"/>
  <c r="K40" i="38"/>
  <c r="A33" i="34"/>
  <c r="F33" i="34"/>
  <c r="A34" i="34"/>
  <c r="F34" i="34"/>
  <c r="A35" i="34"/>
  <c r="F35" i="34"/>
  <c r="A33" i="30"/>
  <c r="F33" i="30"/>
  <c r="A34" i="30"/>
  <c r="F34" i="30"/>
  <c r="A35" i="30"/>
  <c r="F35" i="30"/>
  <c r="A37" i="30"/>
  <c r="F37" i="30"/>
  <c r="H38" i="30"/>
  <c r="I38" i="30"/>
  <c r="J38" i="30"/>
  <c r="K38" i="30"/>
  <c r="A34" i="26"/>
  <c r="F34" i="26"/>
  <c r="A35" i="26"/>
  <c r="F35" i="26"/>
  <c r="A36" i="26"/>
  <c r="F36" i="26"/>
  <c r="A37" i="26"/>
  <c r="F37" i="26"/>
  <c r="A38" i="26"/>
  <c r="F38" i="26"/>
  <c r="H39" i="26"/>
  <c r="I39" i="26"/>
  <c r="J39" i="26"/>
  <c r="K39" i="26"/>
  <c r="A32" i="22"/>
  <c r="F32" i="22"/>
  <c r="A33" i="22"/>
  <c r="F33" i="22"/>
  <c r="A34" i="22"/>
  <c r="F34" i="22"/>
  <c r="A35" i="22"/>
  <c r="F35" i="22"/>
  <c r="A36" i="22"/>
  <c r="F36" i="22"/>
  <c r="H37" i="22"/>
  <c r="I37" i="22"/>
  <c r="J37" i="22"/>
  <c r="K37" i="22"/>
  <c r="A33" i="18"/>
  <c r="F33" i="18"/>
  <c r="A34" i="18"/>
  <c r="F34" i="18"/>
  <c r="A35" i="18"/>
  <c r="F35" i="18"/>
  <c r="A36" i="18"/>
  <c r="F36" i="18"/>
  <c r="A37" i="18"/>
  <c r="F37" i="18"/>
  <c r="H38" i="18"/>
  <c r="I38" i="18"/>
  <c r="J38" i="18"/>
  <c r="K38" i="18"/>
  <c r="A35" i="14"/>
  <c r="F35" i="14"/>
  <c r="A36" i="14"/>
  <c r="F36" i="14"/>
  <c r="A37" i="14"/>
  <c r="F37" i="14"/>
  <c r="A38" i="14"/>
  <c r="F38" i="14"/>
  <c r="H39" i="14"/>
  <c r="I39" i="14"/>
  <c r="J39" i="14"/>
  <c r="K39" i="14"/>
  <c r="F31" i="10"/>
  <c r="A32" i="10"/>
  <c r="F32" i="10"/>
  <c r="A33" i="10"/>
  <c r="F33" i="10"/>
  <c r="A34" i="10"/>
  <c r="F34" i="10"/>
  <c r="A35" i="10"/>
  <c r="F35" i="10"/>
  <c r="A36" i="10"/>
  <c r="F36" i="10"/>
  <c r="H37" i="10"/>
  <c r="I37" i="10"/>
  <c r="J37" i="10"/>
  <c r="K37" i="10"/>
  <c r="F37" i="22" l="1"/>
  <c r="F38" i="18"/>
  <c r="F39" i="14"/>
  <c r="F39" i="42"/>
  <c r="F40" i="38"/>
  <c r="F38" i="30"/>
  <c r="F39" i="26"/>
  <c r="F37" i="10"/>
  <c r="A32" i="6" l="1"/>
  <c r="F32" i="6"/>
  <c r="A33" i="6"/>
  <c r="F33" i="6"/>
  <c r="A34" i="6"/>
  <c r="F34" i="6"/>
  <c r="A36" i="6"/>
  <c r="F36" i="6"/>
  <c r="H37" i="6"/>
  <c r="I37" i="6"/>
  <c r="J37" i="6"/>
  <c r="K37" i="6"/>
  <c r="F37" i="6" l="1"/>
  <c r="B468" i="3"/>
  <c r="B707" i="3" l="1"/>
  <c r="B645" i="3"/>
  <c r="B511" i="3"/>
  <c r="B435" i="3"/>
  <c r="B408" i="3"/>
  <c r="B341" i="3"/>
  <c r="B152" i="3"/>
  <c r="B91" i="3"/>
  <c r="B53" i="3"/>
  <c r="V70" i="1" l="1"/>
  <c r="V89" i="1"/>
  <c r="V91" i="1"/>
  <c r="V92" i="1"/>
  <c r="V95" i="1"/>
  <c r="C641" i="3" l="1"/>
  <c r="B641" i="3" s="1"/>
  <c r="G6" i="27" l="1"/>
  <c r="B436" i="3"/>
  <c r="G8" i="27" s="1"/>
  <c r="G13" i="27" s="1"/>
  <c r="M90" i="1" s="1"/>
  <c r="B536" i="3" l="1"/>
  <c r="C6" i="37" l="1"/>
  <c r="G6" i="37"/>
  <c r="B635" i="3"/>
  <c r="C7" i="37" s="1"/>
  <c r="R81" i="1" s="1"/>
  <c r="B339" i="3" l="1"/>
  <c r="C320" i="3"/>
  <c r="D5" i="11"/>
  <c r="B777" i="3" l="1"/>
  <c r="B776" i="3"/>
  <c r="B774" i="3"/>
  <c r="B773" i="3"/>
  <c r="G6" i="23"/>
  <c r="B295" i="3"/>
  <c r="G9" i="43" l="1"/>
  <c r="N9" i="43"/>
  <c r="F11" i="13"/>
  <c r="F68" i="1" s="1"/>
  <c r="B137" i="3" l="1"/>
  <c r="B677" i="3" l="1"/>
  <c r="B519" i="3" l="1"/>
  <c r="V7" i="31" l="1"/>
  <c r="T6" i="2" l="1"/>
  <c r="S6" i="2"/>
  <c r="W9" i="43" l="1"/>
  <c r="G5" i="13" l="1"/>
  <c r="C13" i="23" l="1"/>
  <c r="C6" i="23"/>
  <c r="R6" i="23"/>
  <c r="D6" i="23"/>
  <c r="B11" i="23"/>
  <c r="B10" i="23"/>
  <c r="B9" i="23"/>
  <c r="B8" i="23"/>
  <c r="B7" i="23"/>
  <c r="A7" i="23"/>
  <c r="F23" i="38" l="1"/>
  <c r="A23" i="38"/>
  <c r="N19" i="2" l="1"/>
  <c r="M19" i="2"/>
  <c r="B7" i="37" l="1"/>
  <c r="F6" i="37"/>
  <c r="H6" i="37"/>
  <c r="D6" i="37"/>
  <c r="C15" i="37"/>
  <c r="D15" i="37"/>
  <c r="E6" i="37"/>
  <c r="A7" i="37"/>
  <c r="B639" i="3" l="1"/>
  <c r="R72" i="1" s="1"/>
  <c r="B638" i="3"/>
  <c r="B637" i="3"/>
  <c r="D7" i="37" l="1"/>
  <c r="D14" i="37" s="1"/>
  <c r="U7" i="37"/>
  <c r="F7" i="37"/>
  <c r="E7" i="37"/>
  <c r="C14" i="37"/>
  <c r="C16" i="37" l="1"/>
  <c r="D16" i="37"/>
  <c r="B369" i="3" l="1"/>
  <c r="B368" i="3"/>
  <c r="B365" i="3"/>
  <c r="K74" i="1" s="1"/>
  <c r="R7" i="23" l="1"/>
  <c r="C7" i="23"/>
  <c r="C12" i="23" s="1"/>
  <c r="K72" i="1"/>
  <c r="D7" i="23"/>
  <c r="Y6" i="43"/>
  <c r="X6" i="43"/>
  <c r="C14" i="23" l="1"/>
  <c r="X9" i="43"/>
  <c r="Y9" i="43"/>
  <c r="T5" i="7" l="1"/>
  <c r="B78" i="3"/>
  <c r="C14" i="43"/>
  <c r="D14" i="43" s="1"/>
  <c r="AC11" i="43"/>
  <c r="AC13" i="43" s="1"/>
  <c r="B11" i="43"/>
  <c r="A11" i="43"/>
  <c r="B10" i="43"/>
  <c r="A10" i="43"/>
  <c r="B9" i="43"/>
  <c r="A9" i="43"/>
  <c r="V13" i="43"/>
  <c r="B8" i="43"/>
  <c r="A8" i="43"/>
  <c r="B7" i="43"/>
  <c r="A7" i="43"/>
  <c r="AC6" i="43"/>
  <c r="AB6" i="43"/>
  <c r="Z6" i="43"/>
  <c r="W6" i="43"/>
  <c r="U6" i="43"/>
  <c r="T6" i="43"/>
  <c r="S6" i="43"/>
  <c r="R6" i="43"/>
  <c r="Q6" i="43"/>
  <c r="P6" i="43"/>
  <c r="O6" i="43"/>
  <c r="N6" i="43"/>
  <c r="M6" i="43"/>
  <c r="L6" i="43"/>
  <c r="J6" i="43"/>
  <c r="I6" i="43"/>
  <c r="H6" i="43"/>
  <c r="G6" i="43"/>
  <c r="F6" i="43"/>
  <c r="E6" i="43"/>
  <c r="C6" i="43"/>
  <c r="K28" i="42"/>
  <c r="J28" i="42"/>
  <c r="I28" i="42"/>
  <c r="H28" i="42"/>
  <c r="F27" i="42"/>
  <c r="A27" i="42"/>
  <c r="F25" i="42"/>
  <c r="A25" i="42"/>
  <c r="F24" i="42"/>
  <c r="A24" i="42"/>
  <c r="F23" i="42"/>
  <c r="A23" i="42"/>
  <c r="C13" i="41"/>
  <c r="G12" i="41"/>
  <c r="W10" i="41"/>
  <c r="W12" i="41" s="1"/>
  <c r="B10" i="41"/>
  <c r="A10" i="41"/>
  <c r="B9" i="41"/>
  <c r="A9" i="41"/>
  <c r="B8" i="41"/>
  <c r="A8" i="41"/>
  <c r="B7" i="41"/>
  <c r="A7" i="41"/>
  <c r="W6" i="41"/>
  <c r="V6" i="41"/>
  <c r="U6" i="41"/>
  <c r="S6" i="41"/>
  <c r="R6" i="41"/>
  <c r="Q6" i="41"/>
  <c r="P6" i="41"/>
  <c r="O6" i="41"/>
  <c r="N6" i="41"/>
  <c r="M6" i="41"/>
  <c r="L6" i="41"/>
  <c r="K6" i="41"/>
  <c r="J6" i="41"/>
  <c r="I6" i="41"/>
  <c r="H6" i="41"/>
  <c r="F6" i="41"/>
  <c r="E6" i="41"/>
  <c r="D6" i="41"/>
  <c r="C6" i="41"/>
  <c r="C14" i="39"/>
  <c r="C13" i="39"/>
  <c r="X12" i="39"/>
  <c r="X13" i="39" s="1"/>
  <c r="B12" i="39"/>
  <c r="A12" i="39"/>
  <c r="W11" i="39"/>
  <c r="W13" i="39" s="1"/>
  <c r="S52" i="1" s="1"/>
  <c r="B11" i="39"/>
  <c r="A11" i="39"/>
  <c r="B10" i="39"/>
  <c r="A10" i="39"/>
  <c r="B9" i="39"/>
  <c r="A9" i="39"/>
  <c r="B8" i="39"/>
  <c r="A8" i="39"/>
  <c r="B7" i="39"/>
  <c r="A7" i="39"/>
  <c r="X6" i="39"/>
  <c r="W6" i="39"/>
  <c r="V6" i="39"/>
  <c r="U6" i="39"/>
  <c r="S6" i="39"/>
  <c r="R6" i="39"/>
  <c r="Q6" i="39"/>
  <c r="P6" i="39"/>
  <c r="O6" i="39"/>
  <c r="N6" i="39"/>
  <c r="M6" i="39"/>
  <c r="L6" i="39"/>
  <c r="K6" i="39"/>
  <c r="J6" i="39"/>
  <c r="H6" i="39"/>
  <c r="G6" i="39"/>
  <c r="E6" i="39"/>
  <c r="D6" i="39"/>
  <c r="K28" i="38"/>
  <c r="J28" i="38"/>
  <c r="I28" i="38"/>
  <c r="H28" i="38"/>
  <c r="F27" i="38"/>
  <c r="A27" i="38"/>
  <c r="F26" i="38"/>
  <c r="A26" i="38"/>
  <c r="F25" i="38"/>
  <c r="A25" i="38"/>
  <c r="F24" i="38"/>
  <c r="A24" i="38"/>
  <c r="G15" i="37"/>
  <c r="E15" i="37"/>
  <c r="W11" i="37"/>
  <c r="W14" i="37" s="1"/>
  <c r="R52" i="1" s="1"/>
  <c r="B11" i="37"/>
  <c r="A11" i="37"/>
  <c r="B10" i="37"/>
  <c r="A10" i="37"/>
  <c r="B9" i="37"/>
  <c r="A9" i="37"/>
  <c r="B8" i="37"/>
  <c r="A8" i="37"/>
  <c r="W6" i="37"/>
  <c r="V6" i="37"/>
  <c r="U6" i="37"/>
  <c r="T6" i="37"/>
  <c r="S6" i="37"/>
  <c r="R6" i="37"/>
  <c r="Q6" i="37"/>
  <c r="P6" i="37"/>
  <c r="O6" i="37"/>
  <c r="N6" i="37"/>
  <c r="M6" i="37"/>
  <c r="L6" i="37"/>
  <c r="K6" i="37"/>
  <c r="J6" i="37"/>
  <c r="I6" i="37"/>
  <c r="C13" i="35"/>
  <c r="D13" i="35" s="1"/>
  <c r="T12" i="35"/>
  <c r="Y12" i="35"/>
  <c r="B9" i="35"/>
  <c r="A9" i="35"/>
  <c r="B8" i="35"/>
  <c r="A8" i="35"/>
  <c r="B7" i="35"/>
  <c r="A7" i="35"/>
  <c r="X6" i="35"/>
  <c r="W6" i="35"/>
  <c r="V6" i="35"/>
  <c r="U6" i="35"/>
  <c r="S6" i="35"/>
  <c r="R6" i="35"/>
  <c r="Q6" i="35"/>
  <c r="P6" i="35"/>
  <c r="O6" i="35"/>
  <c r="N6" i="35"/>
  <c r="M6" i="35"/>
  <c r="L6" i="35"/>
  <c r="K6" i="35"/>
  <c r="J6" i="35"/>
  <c r="I6" i="35"/>
  <c r="H6" i="35"/>
  <c r="G6" i="35"/>
  <c r="F6" i="35"/>
  <c r="E6" i="35"/>
  <c r="D6" i="35"/>
  <c r="C6" i="35"/>
  <c r="K27" i="34"/>
  <c r="J27" i="34"/>
  <c r="I27" i="34"/>
  <c r="H27" i="34"/>
  <c r="F26" i="34"/>
  <c r="A26" i="34"/>
  <c r="F25" i="34"/>
  <c r="A25" i="34"/>
  <c r="F24" i="34"/>
  <c r="A24" i="34"/>
  <c r="F23" i="34"/>
  <c r="A23" i="34"/>
  <c r="F22" i="34"/>
  <c r="A22" i="34"/>
  <c r="C14" i="33"/>
  <c r="D14" i="33" s="1"/>
  <c r="E14" i="33" s="1"/>
  <c r="F14" i="33" s="1"/>
  <c r="X13" i="33"/>
  <c r="S13" i="33"/>
  <c r="AB11" i="33"/>
  <c r="AB13" i="33" s="1"/>
  <c r="P52" i="1" s="1"/>
  <c r="B11" i="33"/>
  <c r="A11" i="33"/>
  <c r="B10" i="33"/>
  <c r="A10" i="33"/>
  <c r="B9" i="33"/>
  <c r="A9" i="33"/>
  <c r="V8" i="33"/>
  <c r="V13" i="33" s="1"/>
  <c r="B8" i="33"/>
  <c r="A8" i="33"/>
  <c r="B7" i="33"/>
  <c r="A7" i="33"/>
  <c r="AB6" i="33"/>
  <c r="AA6" i="33"/>
  <c r="Y6" i="33"/>
  <c r="W6" i="33"/>
  <c r="V6" i="33"/>
  <c r="U6" i="33"/>
  <c r="T6" i="33"/>
  <c r="R6" i="33"/>
  <c r="Q6" i="33"/>
  <c r="P6" i="33"/>
  <c r="O6" i="33"/>
  <c r="N6" i="33"/>
  <c r="M6" i="33"/>
  <c r="L6" i="33"/>
  <c r="K6" i="33"/>
  <c r="J6" i="33"/>
  <c r="I6" i="33"/>
  <c r="H6" i="33"/>
  <c r="G6" i="33"/>
  <c r="F6" i="33"/>
  <c r="E6" i="33"/>
  <c r="D6" i="33"/>
  <c r="C6" i="33"/>
  <c r="C13" i="31"/>
  <c r="D13" i="31" s="1"/>
  <c r="Z10" i="31"/>
  <c r="Z12" i="31" s="1"/>
  <c r="O52" i="1" s="1"/>
  <c r="B10" i="31"/>
  <c r="A10" i="31"/>
  <c r="B9" i="31"/>
  <c r="A9" i="31"/>
  <c r="B8" i="31"/>
  <c r="A8" i="31"/>
  <c r="B7" i="31"/>
  <c r="A7" i="31"/>
  <c r="Z6" i="31"/>
  <c r="Y6" i="31"/>
  <c r="X6" i="31"/>
  <c r="W6" i="31"/>
  <c r="V6" i="31"/>
  <c r="U6" i="31"/>
  <c r="T6" i="31"/>
  <c r="S6" i="31"/>
  <c r="R6" i="31"/>
  <c r="Q6" i="31"/>
  <c r="P6" i="31"/>
  <c r="N6" i="31"/>
  <c r="M6" i="31"/>
  <c r="L6" i="31"/>
  <c r="K6" i="31"/>
  <c r="J6" i="31"/>
  <c r="I6" i="31"/>
  <c r="H6" i="31"/>
  <c r="G6" i="31"/>
  <c r="F6" i="31"/>
  <c r="E6" i="31"/>
  <c r="D6" i="31"/>
  <c r="C6" i="31"/>
  <c r="K27" i="30"/>
  <c r="J27" i="30"/>
  <c r="I27" i="30"/>
  <c r="H27" i="30"/>
  <c r="F26" i="30"/>
  <c r="A26" i="30"/>
  <c r="F25" i="30"/>
  <c r="A25" i="30"/>
  <c r="F24" i="30"/>
  <c r="A24" i="30"/>
  <c r="F23" i="30"/>
  <c r="A23" i="30"/>
  <c r="F22" i="30"/>
  <c r="A22" i="30"/>
  <c r="C13" i="29"/>
  <c r="F12" i="29"/>
  <c r="E12" i="29"/>
  <c r="D12" i="29"/>
  <c r="C12" i="29"/>
  <c r="Z11" i="29"/>
  <c r="Z12" i="29" s="1"/>
  <c r="N52" i="1" s="1"/>
  <c r="B11" i="29"/>
  <c r="A11" i="29"/>
  <c r="B10" i="29"/>
  <c r="A10" i="29"/>
  <c r="B9" i="29"/>
  <c r="A9" i="29"/>
  <c r="B8" i="29"/>
  <c r="A8" i="29"/>
  <c r="B7" i="29"/>
  <c r="A7" i="29"/>
  <c r="Z6" i="29"/>
  <c r="Y6" i="29"/>
  <c r="X6" i="29"/>
  <c r="W6" i="29"/>
  <c r="V6" i="29"/>
  <c r="U6" i="29"/>
  <c r="T6" i="29"/>
  <c r="S6" i="29"/>
  <c r="R6" i="29"/>
  <c r="Q6" i="29"/>
  <c r="P6" i="29"/>
  <c r="O6" i="29"/>
  <c r="N6" i="29"/>
  <c r="M6" i="29"/>
  <c r="L6" i="29"/>
  <c r="K6" i="29"/>
  <c r="J6" i="29"/>
  <c r="I6" i="29"/>
  <c r="H6" i="29"/>
  <c r="G6" i="29"/>
  <c r="C14" i="27"/>
  <c r="E14" i="27" s="1"/>
  <c r="F14" i="27" s="1"/>
  <c r="AD11" i="27"/>
  <c r="AD13" i="27" s="1"/>
  <c r="M53" i="1" s="1"/>
  <c r="B11" i="27"/>
  <c r="A11" i="27"/>
  <c r="B10" i="27"/>
  <c r="A10" i="27"/>
  <c r="B9" i="27"/>
  <c r="A9" i="27"/>
  <c r="B8" i="27"/>
  <c r="A8" i="27"/>
  <c r="B7" i="27"/>
  <c r="A7" i="27"/>
  <c r="AD6" i="27"/>
  <c r="AC6" i="27"/>
  <c r="AB6" i="27"/>
  <c r="AA6" i="27"/>
  <c r="Z6" i="27"/>
  <c r="Y6" i="27"/>
  <c r="X6" i="27"/>
  <c r="W6" i="27"/>
  <c r="V6" i="27"/>
  <c r="U6" i="27"/>
  <c r="T6" i="27"/>
  <c r="S6" i="27"/>
  <c r="R6" i="27"/>
  <c r="Q6" i="27"/>
  <c r="P6" i="27"/>
  <c r="O6" i="27"/>
  <c r="N6" i="27"/>
  <c r="M6" i="27"/>
  <c r="L6" i="27"/>
  <c r="K6" i="27"/>
  <c r="J6" i="27"/>
  <c r="I6" i="27"/>
  <c r="H6" i="27"/>
  <c r="F6" i="27"/>
  <c r="E6" i="27"/>
  <c r="D6" i="27"/>
  <c r="C6" i="27"/>
  <c r="K28" i="26"/>
  <c r="J28" i="26"/>
  <c r="I28" i="26"/>
  <c r="H28" i="26"/>
  <c r="F27" i="26"/>
  <c r="A27" i="26"/>
  <c r="F26" i="26"/>
  <c r="A26" i="26"/>
  <c r="F25" i="26"/>
  <c r="A25" i="26"/>
  <c r="F24" i="26"/>
  <c r="A24" i="26"/>
  <c r="F23" i="26"/>
  <c r="A23" i="26"/>
  <c r="C13" i="25"/>
  <c r="D13" i="25" s="1"/>
  <c r="O12" i="25"/>
  <c r="I12" i="25"/>
  <c r="W11" i="25"/>
  <c r="W12" i="25" s="1"/>
  <c r="L93" i="1" s="1"/>
  <c r="B11" i="25"/>
  <c r="A11" i="25"/>
  <c r="X10" i="25"/>
  <c r="X12" i="25" s="1"/>
  <c r="B10" i="25"/>
  <c r="A10" i="25"/>
  <c r="B9" i="25"/>
  <c r="A9" i="25"/>
  <c r="B8" i="25"/>
  <c r="A8" i="25"/>
  <c r="B7" i="25"/>
  <c r="A7" i="25"/>
  <c r="X6" i="25"/>
  <c r="W6" i="25"/>
  <c r="V6" i="25"/>
  <c r="U6" i="25"/>
  <c r="T6" i="25"/>
  <c r="S6" i="25"/>
  <c r="R6" i="25"/>
  <c r="Q6" i="25"/>
  <c r="P6" i="25"/>
  <c r="N6" i="25"/>
  <c r="M6" i="25"/>
  <c r="L6" i="25"/>
  <c r="K6" i="25"/>
  <c r="J6" i="25"/>
  <c r="H6" i="25"/>
  <c r="G6" i="25"/>
  <c r="F6" i="25"/>
  <c r="E6" i="25"/>
  <c r="D6" i="25"/>
  <c r="C6" i="25"/>
  <c r="D13" i="23"/>
  <c r="J12" i="23"/>
  <c r="I12" i="23"/>
  <c r="H12" i="23"/>
  <c r="X11" i="23"/>
  <c r="X12" i="23" s="1"/>
  <c r="A11" i="23"/>
  <c r="A10" i="23"/>
  <c r="A9" i="23"/>
  <c r="A8" i="23"/>
  <c r="X6" i="23"/>
  <c r="W6" i="23"/>
  <c r="V6" i="23"/>
  <c r="U6" i="23"/>
  <c r="T6" i="23"/>
  <c r="S6" i="23"/>
  <c r="Q6" i="23"/>
  <c r="P6" i="23"/>
  <c r="O6" i="23"/>
  <c r="N6" i="23"/>
  <c r="M6" i="23"/>
  <c r="L6" i="23"/>
  <c r="K6" i="23"/>
  <c r="K26" i="22"/>
  <c r="J26" i="22"/>
  <c r="I26" i="22"/>
  <c r="H26" i="22"/>
  <c r="F25" i="22"/>
  <c r="A25" i="22"/>
  <c r="F24" i="22"/>
  <c r="A24" i="22"/>
  <c r="F23" i="22"/>
  <c r="A23" i="22"/>
  <c r="F22" i="22"/>
  <c r="A22" i="22"/>
  <c r="F21" i="22"/>
  <c r="A21" i="22"/>
  <c r="C15" i="21"/>
  <c r="T11" i="21"/>
  <c r="T14" i="21" s="1"/>
  <c r="B11" i="21"/>
  <c r="A11" i="21"/>
  <c r="B10" i="21"/>
  <c r="A10" i="21"/>
  <c r="B9" i="21"/>
  <c r="A9" i="21"/>
  <c r="B8" i="21"/>
  <c r="A8" i="21"/>
  <c r="B7" i="21"/>
  <c r="A7" i="21"/>
  <c r="T6" i="21"/>
  <c r="S6" i="21"/>
  <c r="Q6" i="21"/>
  <c r="P6" i="21"/>
  <c r="O6" i="21"/>
  <c r="N6" i="21"/>
  <c r="M6" i="21"/>
  <c r="L6" i="21"/>
  <c r="K6" i="21"/>
  <c r="J6" i="21"/>
  <c r="I6" i="21"/>
  <c r="H6" i="21"/>
  <c r="G6" i="21"/>
  <c r="F6" i="21"/>
  <c r="E6" i="21"/>
  <c r="D6" i="21"/>
  <c r="C6" i="21"/>
  <c r="C13" i="19"/>
  <c r="R12" i="19"/>
  <c r="Z11" i="19"/>
  <c r="Z12" i="19" s="1"/>
  <c r="I52" i="1" s="1"/>
  <c r="B11" i="19"/>
  <c r="A11" i="19"/>
  <c r="B10" i="19"/>
  <c r="A10" i="19"/>
  <c r="B9" i="19"/>
  <c r="A9" i="19"/>
  <c r="B8" i="19"/>
  <c r="A8" i="19"/>
  <c r="B7" i="19"/>
  <c r="A7" i="19"/>
  <c r="Z6" i="19"/>
  <c r="Y6" i="19"/>
  <c r="X6" i="19"/>
  <c r="W6" i="19"/>
  <c r="V6" i="19"/>
  <c r="U6" i="19"/>
  <c r="T6" i="19"/>
  <c r="S6" i="19"/>
  <c r="Q6" i="19"/>
  <c r="P6" i="19"/>
  <c r="O6" i="19"/>
  <c r="N6" i="19"/>
  <c r="M6" i="19"/>
  <c r="L6" i="19"/>
  <c r="K6" i="19"/>
  <c r="J6" i="19"/>
  <c r="I6" i="19"/>
  <c r="H6" i="19"/>
  <c r="G6" i="19"/>
  <c r="F6" i="19"/>
  <c r="D6" i="19"/>
  <c r="C6" i="19"/>
  <c r="K27" i="18"/>
  <c r="J27" i="18"/>
  <c r="I27" i="18"/>
  <c r="H27" i="18"/>
  <c r="F26" i="18"/>
  <c r="A26" i="18"/>
  <c r="F25" i="18"/>
  <c r="A25" i="18"/>
  <c r="F24" i="18"/>
  <c r="A24" i="18"/>
  <c r="F23" i="18"/>
  <c r="A23" i="18"/>
  <c r="F22" i="18"/>
  <c r="A22" i="18"/>
  <c r="C13" i="17"/>
  <c r="C12" i="17"/>
  <c r="Y11" i="17"/>
  <c r="Y12" i="17" s="1"/>
  <c r="H52" i="1" s="1"/>
  <c r="B11" i="17"/>
  <c r="A11" i="17"/>
  <c r="B10" i="17"/>
  <c r="A10" i="17"/>
  <c r="B9" i="17"/>
  <c r="A9" i="17"/>
  <c r="B8" i="17"/>
  <c r="A8" i="17"/>
  <c r="B7" i="17"/>
  <c r="A7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D6" i="17"/>
  <c r="C12" i="15"/>
  <c r="R10" i="15"/>
  <c r="R11" i="15" s="1"/>
  <c r="B10" i="15"/>
  <c r="A10" i="15"/>
  <c r="B9" i="15"/>
  <c r="A9" i="15"/>
  <c r="B8" i="15"/>
  <c r="A8" i="15"/>
  <c r="B7" i="15"/>
  <c r="A7" i="15"/>
  <c r="R6" i="15"/>
  <c r="Q6" i="15"/>
  <c r="P6" i="15"/>
  <c r="O6" i="15"/>
  <c r="N6" i="15"/>
  <c r="M6" i="15"/>
  <c r="L6" i="15"/>
  <c r="K6" i="15"/>
  <c r="J6" i="15"/>
  <c r="I6" i="15"/>
  <c r="H6" i="15"/>
  <c r="F6" i="15"/>
  <c r="E6" i="15"/>
  <c r="D6" i="15"/>
  <c r="C6" i="15"/>
  <c r="K29" i="14"/>
  <c r="J29" i="14"/>
  <c r="I29" i="14"/>
  <c r="H29" i="14"/>
  <c r="F28" i="14"/>
  <c r="A28" i="14"/>
  <c r="F27" i="14"/>
  <c r="A27" i="14"/>
  <c r="F26" i="14"/>
  <c r="A26" i="14"/>
  <c r="F25" i="14"/>
  <c r="A25" i="14"/>
  <c r="F24" i="14"/>
  <c r="A24" i="14"/>
  <c r="C12" i="13"/>
  <c r="D12" i="13" s="1"/>
  <c r="AD10" i="13"/>
  <c r="AD11" i="13" s="1"/>
  <c r="B10" i="13"/>
  <c r="A10" i="13"/>
  <c r="B9" i="13"/>
  <c r="A9" i="13"/>
  <c r="B8" i="13"/>
  <c r="A8" i="13"/>
  <c r="X11" i="13"/>
  <c r="B7" i="13"/>
  <c r="A7" i="13"/>
  <c r="B6" i="13"/>
  <c r="A6" i="13"/>
  <c r="AD5" i="13"/>
  <c r="AC5" i="13"/>
  <c r="AB5" i="13"/>
  <c r="Y5" i="13"/>
  <c r="W5" i="13"/>
  <c r="V5" i="13"/>
  <c r="U5" i="13"/>
  <c r="T5" i="13"/>
  <c r="S5" i="13"/>
  <c r="R5" i="13"/>
  <c r="Q5" i="13"/>
  <c r="P5" i="13"/>
  <c r="O5" i="13"/>
  <c r="N5" i="13"/>
  <c r="M5" i="13"/>
  <c r="L5" i="13"/>
  <c r="K5" i="13"/>
  <c r="J5" i="13"/>
  <c r="I5" i="13"/>
  <c r="H5" i="13"/>
  <c r="C5" i="13"/>
  <c r="C14" i="11"/>
  <c r="D14" i="11" s="1"/>
  <c r="E14" i="11" s="1"/>
  <c r="Y11" i="11"/>
  <c r="Y13" i="11" s="1"/>
  <c r="B11" i="11"/>
  <c r="A11" i="11"/>
  <c r="B10" i="11"/>
  <c r="A10" i="11"/>
  <c r="B9" i="11"/>
  <c r="A9" i="11"/>
  <c r="B8" i="11"/>
  <c r="A8" i="11"/>
  <c r="B7" i="11"/>
  <c r="A7" i="11"/>
  <c r="B6" i="11"/>
  <c r="A6" i="11"/>
  <c r="A31" i="10" s="1"/>
  <c r="Z5" i="11"/>
  <c r="Y5" i="11"/>
  <c r="X5" i="11"/>
  <c r="W5" i="11"/>
  <c r="V5" i="11"/>
  <c r="U5" i="11"/>
  <c r="T5" i="11"/>
  <c r="S5" i="11"/>
  <c r="R5" i="11"/>
  <c r="Q5" i="11"/>
  <c r="P5" i="11"/>
  <c r="O5" i="11"/>
  <c r="N5" i="11"/>
  <c r="M5" i="11"/>
  <c r="L5" i="11"/>
  <c r="K5" i="11"/>
  <c r="J5" i="11"/>
  <c r="I5" i="11"/>
  <c r="H5" i="11"/>
  <c r="G5" i="11"/>
  <c r="F5" i="11"/>
  <c r="E5" i="11"/>
  <c r="C5" i="11"/>
  <c r="K25" i="10"/>
  <c r="J25" i="10"/>
  <c r="I25" i="10"/>
  <c r="H25" i="10"/>
  <c r="F24" i="10"/>
  <c r="A24" i="10"/>
  <c r="F22" i="10"/>
  <c r="A22" i="10"/>
  <c r="F21" i="10"/>
  <c r="A21" i="10"/>
  <c r="F20" i="10"/>
  <c r="A20" i="10"/>
  <c r="C12" i="9"/>
  <c r="U11" i="9"/>
  <c r="O11" i="9"/>
  <c r="X9" i="9"/>
  <c r="X11" i="9" s="1"/>
  <c r="B9" i="9"/>
  <c r="A9" i="9"/>
  <c r="B8" i="9"/>
  <c r="A8" i="9"/>
  <c r="B7" i="9"/>
  <c r="A7" i="9"/>
  <c r="B6" i="9"/>
  <c r="A6" i="9"/>
  <c r="X5" i="9"/>
  <c r="W5" i="9"/>
  <c r="V5" i="9"/>
  <c r="T5" i="9"/>
  <c r="S5" i="9"/>
  <c r="R5" i="9"/>
  <c r="Q5" i="9"/>
  <c r="P5" i="9"/>
  <c r="N5" i="9"/>
  <c r="L5" i="9"/>
  <c r="K5" i="9"/>
  <c r="J5" i="9"/>
  <c r="I5" i="9"/>
  <c r="H5" i="9"/>
  <c r="G5" i="9"/>
  <c r="F5" i="9"/>
  <c r="E5" i="9"/>
  <c r="D5" i="9"/>
  <c r="C5" i="9"/>
  <c r="C12" i="7"/>
  <c r="E12" i="7" s="1"/>
  <c r="W9" i="7"/>
  <c r="W11" i="7" s="1"/>
  <c r="C53" i="1" s="1"/>
  <c r="B9" i="7"/>
  <c r="A9" i="7"/>
  <c r="B8" i="7"/>
  <c r="A8" i="7"/>
  <c r="B7" i="7"/>
  <c r="A7" i="7"/>
  <c r="B6" i="7"/>
  <c r="A6" i="7"/>
  <c r="W5" i="7"/>
  <c r="U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K26" i="6"/>
  <c r="J26" i="6"/>
  <c r="I26" i="6"/>
  <c r="H26" i="6"/>
  <c r="F25" i="6"/>
  <c r="A25" i="6"/>
  <c r="F24" i="6"/>
  <c r="A24" i="6"/>
  <c r="F23" i="6"/>
  <c r="A23" i="6"/>
  <c r="F22" i="6"/>
  <c r="A22" i="6"/>
  <c r="C13" i="5"/>
  <c r="D13" i="5" s="1"/>
  <c r="T12" i="5"/>
  <c r="R10" i="5"/>
  <c r="R12" i="5" s="1"/>
  <c r="B52" i="1" s="1"/>
  <c r="B10" i="5"/>
  <c r="A10" i="5"/>
  <c r="B9" i="5"/>
  <c r="A9" i="5"/>
  <c r="B8" i="5"/>
  <c r="A8" i="5"/>
  <c r="B7" i="5"/>
  <c r="A7" i="5"/>
  <c r="S6" i="5"/>
  <c r="R6" i="5"/>
  <c r="Q6" i="5"/>
  <c r="O6" i="5"/>
  <c r="N6" i="5"/>
  <c r="L6" i="5"/>
  <c r="K6" i="5"/>
  <c r="J6" i="5"/>
  <c r="I6" i="5"/>
  <c r="H6" i="5"/>
  <c r="G6" i="5"/>
  <c r="F6" i="5"/>
  <c r="E6" i="5"/>
  <c r="D6" i="5"/>
  <c r="C6" i="5"/>
  <c r="B782" i="3"/>
  <c r="J10" i="43" s="1"/>
  <c r="B781" i="3"/>
  <c r="AB10" i="43" s="1"/>
  <c r="AB13" i="43" s="1"/>
  <c r="B780" i="3"/>
  <c r="B779" i="3"/>
  <c r="Z10" i="43" s="1"/>
  <c r="Z13" i="43" s="1"/>
  <c r="X13" i="43"/>
  <c r="B772" i="3"/>
  <c r="I9" i="43" s="1"/>
  <c r="W13" i="43"/>
  <c r="B769" i="3"/>
  <c r="B768" i="3"/>
  <c r="B767" i="3"/>
  <c r="B765" i="3"/>
  <c r="H8" i="43" s="1"/>
  <c r="B763" i="3"/>
  <c r="B762" i="3"/>
  <c r="B761" i="3"/>
  <c r="U8" i="43" s="1"/>
  <c r="U13" i="43" s="1"/>
  <c r="B760" i="3"/>
  <c r="T8" i="43" s="1"/>
  <c r="T13" i="43" s="1"/>
  <c r="U22" i="1" s="1"/>
  <c r="V22" i="1" s="1"/>
  <c r="B759" i="3"/>
  <c r="S8" i="43" s="1"/>
  <c r="S13" i="43" s="1"/>
  <c r="U21" i="1" s="1"/>
  <c r="B758" i="3"/>
  <c r="B757" i="3"/>
  <c r="B756" i="3"/>
  <c r="Q8" i="43" s="1"/>
  <c r="Q13" i="43" s="1"/>
  <c r="B754" i="3"/>
  <c r="B753" i="3"/>
  <c r="B752" i="3"/>
  <c r="B750" i="3"/>
  <c r="B749" i="3"/>
  <c r="B748" i="3"/>
  <c r="M8" i="43" s="1"/>
  <c r="M13" i="43" s="1"/>
  <c r="K13" i="43"/>
  <c r="B746" i="3"/>
  <c r="L7" i="43" s="1"/>
  <c r="L13" i="43" s="1"/>
  <c r="B745" i="3"/>
  <c r="J7" i="43" s="1"/>
  <c r="B744" i="3"/>
  <c r="I7" i="43" s="1"/>
  <c r="B743" i="3"/>
  <c r="H7" i="43" s="1"/>
  <c r="B742" i="3"/>
  <c r="G7" i="43" s="1"/>
  <c r="B741" i="3"/>
  <c r="F7" i="43" s="1"/>
  <c r="F13" i="43" s="1"/>
  <c r="U24" i="1" s="1"/>
  <c r="B740" i="3"/>
  <c r="E7" i="43" s="1"/>
  <c r="E13" i="43" s="1"/>
  <c r="D13" i="43"/>
  <c r="U76" i="1" s="1"/>
  <c r="C7" i="43"/>
  <c r="C13" i="43" s="1"/>
  <c r="U74" i="1" s="1"/>
  <c r="B731" i="3"/>
  <c r="K9" i="41" s="1"/>
  <c r="B730" i="3"/>
  <c r="L9" i="41" s="1"/>
  <c r="B729" i="3"/>
  <c r="B728" i="3"/>
  <c r="U9" i="41" s="1"/>
  <c r="U12" i="41" s="1"/>
  <c r="T107" i="1" s="1"/>
  <c r="B726" i="3"/>
  <c r="I8" i="41" s="1"/>
  <c r="B725" i="3"/>
  <c r="S8" i="41" s="1"/>
  <c r="S12" i="41" s="1"/>
  <c r="B723" i="3"/>
  <c r="R8" i="41" s="1"/>
  <c r="R12" i="41" s="1"/>
  <c r="B722" i="3"/>
  <c r="L8" i="41" s="1"/>
  <c r="Q8" i="41"/>
  <c r="Q12" i="41" s="1"/>
  <c r="T102" i="1" s="1"/>
  <c r="B720" i="3"/>
  <c r="B718" i="3"/>
  <c r="O7" i="41" s="1"/>
  <c r="O12" i="41" s="1"/>
  <c r="B717" i="3"/>
  <c r="B716" i="3"/>
  <c r="M7" i="41" s="1"/>
  <c r="M12" i="41" s="1"/>
  <c r="T17" i="1" s="1"/>
  <c r="B715" i="3"/>
  <c r="B714" i="3"/>
  <c r="B713" i="3"/>
  <c r="B712" i="3"/>
  <c r="J7" i="41" s="1"/>
  <c r="J12" i="41" s="1"/>
  <c r="B710" i="3"/>
  <c r="I7" i="41" s="1"/>
  <c r="B709" i="3"/>
  <c r="B708" i="3"/>
  <c r="F7" i="41" s="1"/>
  <c r="F12" i="41" s="1"/>
  <c r="T78" i="1" s="1"/>
  <c r="E7" i="41"/>
  <c r="E12" i="41" s="1"/>
  <c r="B706" i="3"/>
  <c r="D7" i="41" s="1"/>
  <c r="D12" i="41" s="1"/>
  <c r="B705" i="3"/>
  <c r="B698" i="3"/>
  <c r="V10" i="39" s="1"/>
  <c r="B697" i="3"/>
  <c r="U10" i="39" s="1"/>
  <c r="B696" i="3"/>
  <c r="S10" i="39" s="1"/>
  <c r="S13" i="39" s="1"/>
  <c r="B694" i="3"/>
  <c r="B693" i="3"/>
  <c r="M9" i="39" s="1"/>
  <c r="B692" i="3"/>
  <c r="Q9" i="39"/>
  <c r="Q13" i="39" s="1"/>
  <c r="S77" i="1" s="1"/>
  <c r="B689" i="3"/>
  <c r="B687" i="3"/>
  <c r="P8" i="39" s="1"/>
  <c r="P13" i="39" s="1"/>
  <c r="C686" i="3"/>
  <c r="C688" i="3" s="1"/>
  <c r="B685" i="3"/>
  <c r="B684" i="3"/>
  <c r="N8" i="39" s="1"/>
  <c r="N13" i="39" s="1"/>
  <c r="S10" i="1" s="1"/>
  <c r="V10" i="1" s="1"/>
  <c r="B683" i="3"/>
  <c r="B682" i="3"/>
  <c r="M8" i="39" s="1"/>
  <c r="B681" i="3"/>
  <c r="B680" i="3"/>
  <c r="L8" i="39" s="1"/>
  <c r="L13" i="39" s="1"/>
  <c r="B678" i="3"/>
  <c r="J8" i="39"/>
  <c r="J13" i="39" s="1"/>
  <c r="S8" i="1" s="1"/>
  <c r="B675" i="3"/>
  <c r="B674" i="3"/>
  <c r="B673" i="3"/>
  <c r="B670" i="3"/>
  <c r="E7" i="39" s="1"/>
  <c r="E13" i="39" s="1"/>
  <c r="S80" i="1" s="1"/>
  <c r="D7" i="39"/>
  <c r="D13" i="39" s="1"/>
  <c r="S74" i="1" s="1"/>
  <c r="B663" i="3"/>
  <c r="B662" i="3"/>
  <c r="Q10" i="37" s="1"/>
  <c r="B661" i="3"/>
  <c r="V10" i="37" s="1"/>
  <c r="V14" i="37" s="1"/>
  <c r="R108" i="1" s="1"/>
  <c r="B659" i="3"/>
  <c r="U9" i="37" s="1"/>
  <c r="U14" i="37" s="1"/>
  <c r="R12" i="1" s="1"/>
  <c r="B658" i="3"/>
  <c r="T9" i="37" s="1"/>
  <c r="T14" i="37" s="1"/>
  <c r="R68" i="1" s="1"/>
  <c r="B657" i="3"/>
  <c r="Q9" i="37" s="1"/>
  <c r="B656" i="3"/>
  <c r="S9" i="37" s="1"/>
  <c r="S14" i="37" s="1"/>
  <c r="R32" i="1" s="1"/>
  <c r="B654" i="3"/>
  <c r="H8" i="37" s="1"/>
  <c r="B653" i="3"/>
  <c r="R8" i="37" s="1"/>
  <c r="R14" i="37" s="1"/>
  <c r="B652" i="3"/>
  <c r="Q8" i="37" s="1"/>
  <c r="B651" i="3"/>
  <c r="P8" i="37" s="1"/>
  <c r="P14" i="37" s="1"/>
  <c r="R49" i="1" s="1"/>
  <c r="B650" i="3"/>
  <c r="O8" i="37" s="1"/>
  <c r="O14" i="37" s="1"/>
  <c r="R48" i="1" s="1"/>
  <c r="B649" i="3"/>
  <c r="N8" i="37" s="1"/>
  <c r="N14" i="37" s="1"/>
  <c r="R71" i="1" s="1"/>
  <c r="B648" i="3"/>
  <c r="B647" i="3"/>
  <c r="M8" i="37" s="1"/>
  <c r="M14" i="37" s="1"/>
  <c r="B646" i="3"/>
  <c r="L8" i="37" s="1"/>
  <c r="L14" i="37" s="1"/>
  <c r="R90" i="1" s="1"/>
  <c r="K8" i="37"/>
  <c r="K14" i="37" s="1"/>
  <c r="R76" i="1" s="1"/>
  <c r="B644" i="3"/>
  <c r="J8" i="37" s="1"/>
  <c r="J14" i="37" s="1"/>
  <c r="R78" i="1" s="1"/>
  <c r="B643" i="3"/>
  <c r="F8" i="37" s="1"/>
  <c r="E14" i="37"/>
  <c r="R74" i="1" s="1"/>
  <c r="B628" i="3"/>
  <c r="X9" i="35" s="1"/>
  <c r="X12" i="35" s="1"/>
  <c r="B627" i="3"/>
  <c r="W9" i="35" s="1"/>
  <c r="W12" i="35" s="1"/>
  <c r="Q14" i="1" s="1"/>
  <c r="V14" i="1" s="1"/>
  <c r="B626" i="3"/>
  <c r="J9" i="35" s="1"/>
  <c r="B625" i="3"/>
  <c r="V9" i="35" s="1"/>
  <c r="V12" i="35" s="1"/>
  <c r="B624" i="3"/>
  <c r="L9" i="35" s="1"/>
  <c r="B623" i="3"/>
  <c r="B622" i="3"/>
  <c r="U9" i="35" s="1"/>
  <c r="U12" i="35" s="1"/>
  <c r="Q13" i="1" s="1"/>
  <c r="B620" i="3"/>
  <c r="S8" i="35" s="1"/>
  <c r="S12" i="35" s="1"/>
  <c r="B619" i="3"/>
  <c r="B618" i="3"/>
  <c r="B617" i="3"/>
  <c r="R8" i="35" s="1"/>
  <c r="R12" i="35" s="1"/>
  <c r="Q96" i="1" s="1"/>
  <c r="B616" i="3"/>
  <c r="Q8" i="35" s="1"/>
  <c r="Q12" i="35" s="1"/>
  <c r="B614" i="3"/>
  <c r="O8" i="35" s="1"/>
  <c r="O12" i="35" s="1"/>
  <c r="B613" i="3"/>
  <c r="P8" i="35" s="1"/>
  <c r="P12" i="35" s="1"/>
  <c r="Q48" i="1" s="1"/>
  <c r="B611" i="3"/>
  <c r="N8" i="35" s="1"/>
  <c r="N12" i="35" s="1"/>
  <c r="Q45" i="1" s="1"/>
  <c r="B610" i="3"/>
  <c r="M8" i="35" s="1"/>
  <c r="M12" i="35" s="1"/>
  <c r="B609" i="3"/>
  <c r="B608" i="3"/>
  <c r="J8" i="35" s="1"/>
  <c r="B607" i="3"/>
  <c r="I8" i="35" s="1"/>
  <c r="I12" i="35" s="1"/>
  <c r="Q64" i="1" s="1"/>
  <c r="B606" i="3"/>
  <c r="H8" i="35" s="1"/>
  <c r="H12" i="35" s="1"/>
  <c r="B605" i="3"/>
  <c r="B604" i="3"/>
  <c r="F8" i="35" s="1"/>
  <c r="F12" i="35" s="1"/>
  <c r="Q31" i="1" s="1"/>
  <c r="B603" i="3"/>
  <c r="E8" i="35" s="1"/>
  <c r="E12" i="35" s="1"/>
  <c r="Q67" i="1" s="1"/>
  <c r="B601" i="3"/>
  <c r="D7" i="35" s="1"/>
  <c r="D12" i="35" s="1"/>
  <c r="Q63" i="1" s="1"/>
  <c r="B600" i="3"/>
  <c r="B594" i="3"/>
  <c r="F10" i="33" s="1"/>
  <c r="B593" i="3"/>
  <c r="AA10" i="33" s="1"/>
  <c r="AA13" i="33" s="1"/>
  <c r="P97" i="1" s="1"/>
  <c r="B592" i="3"/>
  <c r="E10" i="33" s="1"/>
  <c r="B591" i="3"/>
  <c r="B589" i="3"/>
  <c r="Y9" i="33" s="1"/>
  <c r="Y13" i="33" s="1"/>
  <c r="B588" i="3"/>
  <c r="B587" i="3"/>
  <c r="F9" i="33" s="1"/>
  <c r="B586" i="3"/>
  <c r="N9" i="33" s="1"/>
  <c r="B585" i="3"/>
  <c r="W9" i="33" s="1"/>
  <c r="W13" i="33" s="1"/>
  <c r="P38" i="1" s="1"/>
  <c r="B583" i="3"/>
  <c r="U8" i="33" s="1"/>
  <c r="U13" i="33" s="1"/>
  <c r="P25" i="1" s="1"/>
  <c r="B582" i="3"/>
  <c r="T13" i="33" s="1"/>
  <c r="B581" i="3"/>
  <c r="B580" i="3"/>
  <c r="G8" i="33" s="1"/>
  <c r="B579" i="3"/>
  <c r="E8" i="33" s="1"/>
  <c r="B578" i="3"/>
  <c r="R8" i="33" s="1"/>
  <c r="R13" i="33" s="1"/>
  <c r="P47" i="1" s="1"/>
  <c r="B577" i="3"/>
  <c r="F8" i="33" s="1"/>
  <c r="B575" i="3"/>
  <c r="Q8" i="33" s="1"/>
  <c r="Q13" i="33" s="1"/>
  <c r="B574" i="3"/>
  <c r="P8" i="33" s="1"/>
  <c r="P13" i="33" s="1"/>
  <c r="B573" i="3"/>
  <c r="O8" i="33" s="1"/>
  <c r="O13" i="33" s="1"/>
  <c r="P85" i="1" s="1"/>
  <c r="B572" i="3"/>
  <c r="N8" i="33" s="1"/>
  <c r="B571" i="3"/>
  <c r="B570" i="3"/>
  <c r="B569" i="3"/>
  <c r="B568" i="3"/>
  <c r="K8" i="33" s="1"/>
  <c r="K13" i="33" s="1"/>
  <c r="P7" i="1" s="1"/>
  <c r="B566" i="3"/>
  <c r="J7" i="33" s="1"/>
  <c r="J13" i="33" s="1"/>
  <c r="P64" i="1" s="1"/>
  <c r="B565" i="3"/>
  <c r="I7" i="33" s="1"/>
  <c r="I13" i="33" s="1"/>
  <c r="B564" i="3"/>
  <c r="B563" i="3"/>
  <c r="B561" i="3"/>
  <c r="B559" i="3"/>
  <c r="G7" i="33" s="1"/>
  <c r="B558" i="3"/>
  <c r="B557" i="3"/>
  <c r="B556" i="3"/>
  <c r="D7" i="33" s="1"/>
  <c r="B555" i="3"/>
  <c r="C7" i="33" s="1"/>
  <c r="C13" i="33" s="1"/>
  <c r="P106" i="1" s="1"/>
  <c r="V106" i="1" s="1"/>
  <c r="B548" i="3"/>
  <c r="Y9" i="31" s="1"/>
  <c r="Y12" i="31" s="1"/>
  <c r="O11" i="1" s="1"/>
  <c r="B547" i="3"/>
  <c r="X9" i="31" s="1"/>
  <c r="X12" i="31" s="1"/>
  <c r="B546" i="3"/>
  <c r="I9" i="31" s="1"/>
  <c r="B545" i="3"/>
  <c r="W9" i="31" s="1"/>
  <c r="W12" i="31" s="1"/>
  <c r="O15" i="1" s="1"/>
  <c r="B543" i="3"/>
  <c r="B541" i="3"/>
  <c r="B540" i="3"/>
  <c r="C8" i="31" s="1"/>
  <c r="B539" i="3"/>
  <c r="V8" i="31" s="1"/>
  <c r="V12" i="31" s="1"/>
  <c r="O78" i="1" s="1"/>
  <c r="B538" i="3"/>
  <c r="U8" i="31" s="1"/>
  <c r="U12" i="31" s="1"/>
  <c r="O87" i="1" s="1"/>
  <c r="J8" i="31"/>
  <c r="T8" i="31"/>
  <c r="T12" i="31" s="1"/>
  <c r="B534" i="3"/>
  <c r="B533" i="3"/>
  <c r="S8" i="31" s="1"/>
  <c r="S12" i="31" s="1"/>
  <c r="O25" i="1" s="1"/>
  <c r="B532" i="3"/>
  <c r="R8" i="31" s="1"/>
  <c r="R12" i="31" s="1"/>
  <c r="B531" i="3"/>
  <c r="F8" i="31" s="1"/>
  <c r="B530" i="3"/>
  <c r="Q8" i="31" s="1"/>
  <c r="Q12" i="31" s="1"/>
  <c r="O65" i="1" s="1"/>
  <c r="B529" i="3"/>
  <c r="P8" i="31" s="1"/>
  <c r="P12" i="31" s="1"/>
  <c r="C528" i="3"/>
  <c r="B526" i="3"/>
  <c r="B525" i="3"/>
  <c r="B523" i="3"/>
  <c r="N7" i="31" s="1"/>
  <c r="N12" i="31" s="1"/>
  <c r="B521" i="3"/>
  <c r="B520" i="3"/>
  <c r="B518" i="3"/>
  <c r="K7" i="31" s="1"/>
  <c r="K12" i="31" s="1"/>
  <c r="J7" i="31"/>
  <c r="B516" i="3"/>
  <c r="B515" i="3"/>
  <c r="H7" i="31" s="1"/>
  <c r="B514" i="3"/>
  <c r="G7" i="31" s="1"/>
  <c r="G12" i="31" s="1"/>
  <c r="O62" i="1" s="1"/>
  <c r="B513" i="3"/>
  <c r="F7" i="31" s="1"/>
  <c r="B512" i="3"/>
  <c r="E7" i="31" s="1"/>
  <c r="E12" i="31" s="1"/>
  <c r="O17" i="1" s="1"/>
  <c r="D7" i="31"/>
  <c r="D12" i="31" s="1"/>
  <c r="O76" i="1" s="1"/>
  <c r="B510" i="3"/>
  <c r="C7" i="31" s="1"/>
  <c r="B504" i="3"/>
  <c r="B503" i="3"/>
  <c r="X10" i="29" s="1"/>
  <c r="X12" i="29" s="1"/>
  <c r="B502" i="3"/>
  <c r="W10" i="29" s="1"/>
  <c r="W12" i="29" s="1"/>
  <c r="N99" i="1" s="1"/>
  <c r="B500" i="3"/>
  <c r="V9" i="29" s="1"/>
  <c r="V12" i="29" s="1"/>
  <c r="B499" i="3"/>
  <c r="U9" i="29" s="1"/>
  <c r="U12" i="29" s="1"/>
  <c r="B498" i="3"/>
  <c r="R9" i="29"/>
  <c r="B495" i="3"/>
  <c r="B493" i="3"/>
  <c r="N8" i="29" s="1"/>
  <c r="N12" i="29" s="1"/>
  <c r="B492" i="3"/>
  <c r="T8" i="29" s="1"/>
  <c r="T12" i="29" s="1"/>
  <c r="N48" i="1" s="1"/>
  <c r="B491" i="3"/>
  <c r="S8" i="29" s="1"/>
  <c r="S12" i="29" s="1"/>
  <c r="N36" i="1" s="1"/>
  <c r="C490" i="3"/>
  <c r="C494" i="3" s="1"/>
  <c r="R8" i="29"/>
  <c r="B488" i="3"/>
  <c r="O8" i="29" s="1"/>
  <c r="O12" i="29" s="1"/>
  <c r="N50" i="1" s="1"/>
  <c r="B487" i="3"/>
  <c r="J8" i="29" s="1"/>
  <c r="B486" i="3"/>
  <c r="C484" i="3"/>
  <c r="B484" i="3" s="1"/>
  <c r="B483" i="3"/>
  <c r="M8" i="29" s="1"/>
  <c r="B482" i="3"/>
  <c r="B481" i="3"/>
  <c r="K8" i="29" s="1"/>
  <c r="K12" i="29" s="1"/>
  <c r="N6" i="1" s="1"/>
  <c r="B479" i="3"/>
  <c r="J7" i="29" s="1"/>
  <c r="B478" i="3"/>
  <c r="I7" i="29" s="1"/>
  <c r="I12" i="29" s="1"/>
  <c r="N72" i="1" s="1"/>
  <c r="B477" i="3"/>
  <c r="M7" i="29" s="1"/>
  <c r="B476" i="3"/>
  <c r="H7" i="29" s="1"/>
  <c r="H12" i="29" s="1"/>
  <c r="N71" i="1" s="1"/>
  <c r="B475" i="3"/>
  <c r="B469" i="3"/>
  <c r="AC10" i="27" s="1"/>
  <c r="AC13" i="27" s="1"/>
  <c r="M64" i="1" s="1"/>
  <c r="AB10" i="27"/>
  <c r="AB13" i="27" s="1"/>
  <c r="M79" i="1" s="1"/>
  <c r="V79" i="1" s="1"/>
  <c r="B467" i="3"/>
  <c r="AA10" i="27" s="1"/>
  <c r="AA13" i="27" s="1"/>
  <c r="M28" i="1" s="1"/>
  <c r="B466" i="3"/>
  <c r="B465" i="3"/>
  <c r="P10" i="27" s="1"/>
  <c r="B464" i="3"/>
  <c r="Z10" i="27" s="1"/>
  <c r="Z13" i="27" s="1"/>
  <c r="B462" i="3"/>
  <c r="L10" i="27" s="1"/>
  <c r="B461" i="3"/>
  <c r="Y10" i="27" s="1"/>
  <c r="Y13" i="27" s="1"/>
  <c r="B460" i="3"/>
  <c r="J10" i="27" s="1"/>
  <c r="B459" i="3"/>
  <c r="B458" i="3"/>
  <c r="X10" i="27" s="1"/>
  <c r="X13" i="27" s="1"/>
  <c r="M48" i="1" s="1"/>
  <c r="B457" i="3"/>
  <c r="Q10" i="27" s="1"/>
  <c r="B454" i="3"/>
  <c r="B453" i="3"/>
  <c r="M9" i="27" s="1"/>
  <c r="B452" i="3"/>
  <c r="W9" i="27" s="1"/>
  <c r="W13" i="27" s="1"/>
  <c r="M94" i="1" s="1"/>
  <c r="B451" i="3"/>
  <c r="V9" i="27" s="1"/>
  <c r="V13" i="27" s="1"/>
  <c r="B449" i="3"/>
  <c r="U8" i="27" s="1"/>
  <c r="U13" i="27" s="1"/>
  <c r="B448" i="3"/>
  <c r="T8" i="27" s="1"/>
  <c r="T13" i="27" s="1"/>
  <c r="M72" i="1" s="1"/>
  <c r="B447" i="3"/>
  <c r="S8" i="27" s="1"/>
  <c r="S13" i="27" s="1"/>
  <c r="B446" i="3"/>
  <c r="R8" i="27" s="1"/>
  <c r="R13" i="27" s="1"/>
  <c r="B445" i="3"/>
  <c r="Q8" i="27" s="1"/>
  <c r="B444" i="3"/>
  <c r="P8" i="27" s="1"/>
  <c r="B443" i="3"/>
  <c r="O8" i="27" s="1"/>
  <c r="O13" i="27" s="1"/>
  <c r="M16" i="1" s="1"/>
  <c r="V16" i="1" s="1"/>
  <c r="B442" i="3"/>
  <c r="N8" i="27" s="1"/>
  <c r="N13" i="27" s="1"/>
  <c r="B441" i="3"/>
  <c r="M8" i="27" s="1"/>
  <c r="B440" i="3"/>
  <c r="L8" i="27" s="1"/>
  <c r="B439" i="3"/>
  <c r="K8" i="27" s="1"/>
  <c r="K13" i="27" s="1"/>
  <c r="M71" i="1" s="1"/>
  <c r="B438" i="3"/>
  <c r="J8" i="27" s="1"/>
  <c r="B437" i="3"/>
  <c r="I8" i="27" s="1"/>
  <c r="I13" i="27" s="1"/>
  <c r="H8" i="27"/>
  <c r="H13" i="27" s="1"/>
  <c r="B434" i="3"/>
  <c r="F8" i="27" s="1"/>
  <c r="F13" i="27" s="1"/>
  <c r="M86" i="1" s="1"/>
  <c r="B432" i="3"/>
  <c r="B431" i="3"/>
  <c r="D7" i="27" s="1"/>
  <c r="D13" i="27" s="1"/>
  <c r="M80" i="1" s="1"/>
  <c r="B430" i="3"/>
  <c r="C7" i="27" s="1"/>
  <c r="C13" i="27" s="1"/>
  <c r="M81" i="1" s="1"/>
  <c r="B423" i="3"/>
  <c r="V9" i="25" s="1"/>
  <c r="B422" i="3"/>
  <c r="B421" i="3"/>
  <c r="U9" i="25" s="1"/>
  <c r="U12" i="25" s="1"/>
  <c r="L96" i="1" s="1"/>
  <c r="B419" i="3"/>
  <c r="T8" i="25" s="1"/>
  <c r="T12" i="25" s="1"/>
  <c r="B418" i="3"/>
  <c r="S8" i="25" s="1"/>
  <c r="S12" i="25" s="1"/>
  <c r="L18" i="1" s="1"/>
  <c r="B417" i="3"/>
  <c r="R8" i="25" s="1"/>
  <c r="R12" i="25" s="1"/>
  <c r="L17" i="1" s="1"/>
  <c r="B416" i="3"/>
  <c r="Q8" i="25" s="1"/>
  <c r="B415" i="3"/>
  <c r="B414" i="3"/>
  <c r="B413" i="3"/>
  <c r="P8" i="25" s="1"/>
  <c r="P12" i="25" s="1"/>
  <c r="B411" i="3"/>
  <c r="G8" i="25" s="1"/>
  <c r="B410" i="3"/>
  <c r="B409" i="3"/>
  <c r="N8" i="25" s="1"/>
  <c r="N12" i="25" s="1"/>
  <c r="M8" i="25"/>
  <c r="M12" i="25" s="1"/>
  <c r="L76" i="1" s="1"/>
  <c r="B407" i="3"/>
  <c r="L8" i="25" s="1"/>
  <c r="L12" i="25" s="1"/>
  <c r="L6" i="1" s="1"/>
  <c r="B406" i="3"/>
  <c r="K8" i="25" s="1"/>
  <c r="K12" i="25" s="1"/>
  <c r="B404" i="3"/>
  <c r="V7" i="25" s="1"/>
  <c r="B403" i="3"/>
  <c r="Q7" i="25" s="1"/>
  <c r="B402" i="3"/>
  <c r="H7" i="25" s="1"/>
  <c r="H12" i="25" s="1"/>
  <c r="L47" i="1" s="1"/>
  <c r="B400" i="3"/>
  <c r="B399" i="3"/>
  <c r="F7" i="25" s="1"/>
  <c r="F12" i="25" s="1"/>
  <c r="B398" i="3"/>
  <c r="E7" i="25" s="1"/>
  <c r="E12" i="25" s="1"/>
  <c r="D7" i="25"/>
  <c r="D12" i="25" s="1"/>
  <c r="L74" i="1" s="1"/>
  <c r="B396" i="3"/>
  <c r="C7" i="25" s="1"/>
  <c r="C12" i="25" s="1"/>
  <c r="B390" i="3"/>
  <c r="W10" i="23" s="1"/>
  <c r="W12" i="23" s="1"/>
  <c r="K105" i="1" s="1"/>
  <c r="V105" i="1" s="1"/>
  <c r="B389" i="3"/>
  <c r="P10" i="23" s="1"/>
  <c r="B388" i="3"/>
  <c r="B387" i="3"/>
  <c r="V10" i="23" s="1"/>
  <c r="V12" i="23" s="1"/>
  <c r="B385" i="3"/>
  <c r="B384" i="3"/>
  <c r="T9" i="23" s="1"/>
  <c r="T12" i="23" s="1"/>
  <c r="K62" i="1" s="1"/>
  <c r="B383" i="3"/>
  <c r="S9" i="23"/>
  <c r="S12" i="23" s="1"/>
  <c r="B380" i="3"/>
  <c r="P8" i="23" s="1"/>
  <c r="B379" i="3"/>
  <c r="O8" i="23" s="1"/>
  <c r="O12" i="23" s="1"/>
  <c r="B378" i="3"/>
  <c r="B377" i="3"/>
  <c r="B376" i="3"/>
  <c r="N8" i="23" s="1"/>
  <c r="B375" i="3"/>
  <c r="M8" i="23" s="1"/>
  <c r="M12" i="23" s="1"/>
  <c r="K48" i="1" s="1"/>
  <c r="B374" i="3"/>
  <c r="B373" i="3"/>
  <c r="L8" i="23" s="1"/>
  <c r="L12" i="23" s="1"/>
  <c r="C371" i="3"/>
  <c r="B371" i="3" s="1"/>
  <c r="D12" i="23"/>
  <c r="B359" i="3"/>
  <c r="F10" i="21" s="1"/>
  <c r="B358" i="3"/>
  <c r="N10" i="21" s="1"/>
  <c r="B357" i="3"/>
  <c r="R14" i="21"/>
  <c r="J68" i="1" s="1"/>
  <c r="B354" i="3"/>
  <c r="E9" i="21" s="1"/>
  <c r="B353" i="3"/>
  <c r="N9" i="21" s="1"/>
  <c r="B352" i="3"/>
  <c r="Q9" i="21" s="1"/>
  <c r="Q14" i="21" s="1"/>
  <c r="J42" i="1" s="1"/>
  <c r="B350" i="3"/>
  <c r="D8" i="21" s="1"/>
  <c r="B349" i="3"/>
  <c r="P8" i="21" s="1"/>
  <c r="P14" i="21" s="1"/>
  <c r="B348" i="3"/>
  <c r="O8" i="21" s="1"/>
  <c r="O14" i="21" s="1"/>
  <c r="B347" i="3"/>
  <c r="F8" i="21" s="1"/>
  <c r="B346" i="3"/>
  <c r="E8" i="21" s="1"/>
  <c r="B345" i="3"/>
  <c r="N8" i="21" s="1"/>
  <c r="B344" i="3"/>
  <c r="M8" i="21" s="1"/>
  <c r="M14" i="21" s="1"/>
  <c r="J49" i="1" s="1"/>
  <c r="L8" i="21"/>
  <c r="L14" i="21" s="1"/>
  <c r="J45" i="1" s="1"/>
  <c r="B342" i="3"/>
  <c r="K8" i="21" s="1"/>
  <c r="K14" i="21" s="1"/>
  <c r="J8" i="21"/>
  <c r="J14" i="21" s="1"/>
  <c r="B340" i="3"/>
  <c r="I8" i="21" s="1"/>
  <c r="I14" i="21" s="1"/>
  <c r="H8" i="21"/>
  <c r="H14" i="21" s="1"/>
  <c r="B337" i="3"/>
  <c r="G7" i="21" s="1"/>
  <c r="G14" i="21" s="1"/>
  <c r="B336" i="3"/>
  <c r="F7" i="21" s="1"/>
  <c r="B335" i="3"/>
  <c r="B334" i="3"/>
  <c r="E7" i="21" s="1"/>
  <c r="B333" i="3"/>
  <c r="D7" i="21" s="1"/>
  <c r="B332" i="3"/>
  <c r="C7" i="21" s="1"/>
  <c r="C14" i="21" s="1"/>
  <c r="B326" i="3"/>
  <c r="T10" i="19" s="1"/>
  <c r="T12" i="19" s="1"/>
  <c r="B325" i="3"/>
  <c r="B324" i="3"/>
  <c r="Y10" i="19" s="1"/>
  <c r="Y12" i="19" s="1"/>
  <c r="B322" i="3"/>
  <c r="G9" i="19" s="1"/>
  <c r="B321" i="3"/>
  <c r="X9" i="19" s="1"/>
  <c r="X12" i="19" s="1"/>
  <c r="B319" i="3"/>
  <c r="W9" i="19" s="1"/>
  <c r="W12" i="19" s="1"/>
  <c r="V9" i="19"/>
  <c r="V12" i="19" s="1"/>
  <c r="B316" i="3"/>
  <c r="U9" i="19" s="1"/>
  <c r="U12" i="19" s="1"/>
  <c r="I51" i="1" s="1"/>
  <c r="B314" i="3"/>
  <c r="B313" i="3"/>
  <c r="I8" i="19" s="1"/>
  <c r="B312" i="3"/>
  <c r="S8" i="19" s="1"/>
  <c r="S12" i="19" s="1"/>
  <c r="B310" i="3"/>
  <c r="G8" i="19" s="1"/>
  <c r="B308" i="3"/>
  <c r="Q8" i="19" s="1"/>
  <c r="Q12" i="19" s="1"/>
  <c r="B307" i="3"/>
  <c r="B306" i="3"/>
  <c r="B305" i="3"/>
  <c r="N8" i="19" s="1"/>
  <c r="N12" i="19" s="1"/>
  <c r="I90" i="1" s="1"/>
  <c r="V90" i="1" s="1"/>
  <c r="B304" i="3"/>
  <c r="M8" i="19" s="1"/>
  <c r="M12" i="19" s="1"/>
  <c r="B303" i="3"/>
  <c r="L8" i="19" s="1"/>
  <c r="L12" i="19" s="1"/>
  <c r="B302" i="3"/>
  <c r="K8" i="19" s="1"/>
  <c r="B300" i="3"/>
  <c r="J7" i="19" s="1"/>
  <c r="J12" i="19" s="1"/>
  <c r="B299" i="3"/>
  <c r="I7" i="19" s="1"/>
  <c r="B298" i="3"/>
  <c r="H7" i="19" s="1"/>
  <c r="H12" i="19" s="1"/>
  <c r="B297" i="3"/>
  <c r="G7" i="19" s="1"/>
  <c r="B296" i="3"/>
  <c r="F7" i="19" s="1"/>
  <c r="F12" i="19" s="1"/>
  <c r="E12" i="19"/>
  <c r="D7" i="19"/>
  <c r="D12" i="19" s="1"/>
  <c r="I81" i="1" s="1"/>
  <c r="C7" i="19"/>
  <c r="C12" i="19" s="1"/>
  <c r="I74" i="1" s="1"/>
  <c r="B288" i="3"/>
  <c r="H10" i="17" s="1"/>
  <c r="B287" i="3"/>
  <c r="G10" i="17" s="1"/>
  <c r="B286" i="3"/>
  <c r="X10" i="17" s="1"/>
  <c r="X12" i="17" s="1"/>
  <c r="B284" i="3"/>
  <c r="T9" i="17" s="1"/>
  <c r="B282" i="3"/>
  <c r="H9" i="17" s="1"/>
  <c r="B281" i="3"/>
  <c r="B279" i="3"/>
  <c r="V8" i="17" s="1"/>
  <c r="V12" i="17" s="1"/>
  <c r="H71" i="1" s="1"/>
  <c r="B278" i="3"/>
  <c r="U8" i="17" s="1"/>
  <c r="U12" i="17" s="1"/>
  <c r="B277" i="3"/>
  <c r="G8" i="17" s="1"/>
  <c r="B276" i="3"/>
  <c r="T8" i="17" s="1"/>
  <c r="B275" i="3"/>
  <c r="S8" i="17" s="1"/>
  <c r="S12" i="17" s="1"/>
  <c r="H48" i="1" s="1"/>
  <c r="B274" i="3"/>
  <c r="R8" i="17" s="1"/>
  <c r="B273" i="3"/>
  <c r="B272" i="3"/>
  <c r="Q8" i="17" s="1"/>
  <c r="Q12" i="17" s="1"/>
  <c r="B270" i="3"/>
  <c r="P8" i="17" s="1"/>
  <c r="P12" i="17" s="1"/>
  <c r="B269" i="3"/>
  <c r="O8" i="17" s="1"/>
  <c r="O12" i="17" s="1"/>
  <c r="H86" i="1" s="1"/>
  <c r="B268" i="3"/>
  <c r="N8" i="17" s="1"/>
  <c r="N12" i="17" s="1"/>
  <c r="B267" i="3"/>
  <c r="M8" i="17" s="1"/>
  <c r="M12" i="17" s="1"/>
  <c r="B266" i="3"/>
  <c r="L8" i="17" s="1"/>
  <c r="L12" i="17" s="1"/>
  <c r="B265" i="3"/>
  <c r="B264" i="3"/>
  <c r="K8" i="17" s="1"/>
  <c r="K12" i="17" s="1"/>
  <c r="H7" i="1" s="1"/>
  <c r="B262" i="3"/>
  <c r="J7" i="17" s="1"/>
  <c r="J12" i="17" s="1"/>
  <c r="H64" i="1" s="1"/>
  <c r="B261" i="3"/>
  <c r="I7" i="17" s="1"/>
  <c r="I12" i="17" s="1"/>
  <c r="B260" i="3"/>
  <c r="H7" i="17" s="1"/>
  <c r="B259" i="3"/>
  <c r="G7" i="17" s="1"/>
  <c r="B257" i="3"/>
  <c r="E12" i="17"/>
  <c r="B255" i="3"/>
  <c r="D7" i="17" s="1"/>
  <c r="D12" i="17" s="1"/>
  <c r="B248" i="3"/>
  <c r="I9" i="15" s="1"/>
  <c r="B247" i="3"/>
  <c r="N9" i="15" s="1"/>
  <c r="B245" i="3"/>
  <c r="B243" i="3"/>
  <c r="O8" i="15" s="1"/>
  <c r="B242" i="3"/>
  <c r="N8" i="15" s="1"/>
  <c r="B241" i="3"/>
  <c r="I8" i="15" s="1"/>
  <c r="B240" i="3"/>
  <c r="M8" i="15" s="1"/>
  <c r="M11" i="15" s="1"/>
  <c r="G96" i="1" s="1"/>
  <c r="B238" i="3"/>
  <c r="L8" i="15" s="1"/>
  <c r="L11" i="15" s="1"/>
  <c r="B236" i="3"/>
  <c r="P8" i="15" s="1"/>
  <c r="P11" i="15" s="1"/>
  <c r="B235" i="3"/>
  <c r="K8" i="15" s="1"/>
  <c r="K11" i="15" s="1"/>
  <c r="B233" i="3"/>
  <c r="O7" i="15" s="1"/>
  <c r="B232" i="3"/>
  <c r="B231" i="3"/>
  <c r="G11" i="15"/>
  <c r="G100" i="1" s="1"/>
  <c r="B230" i="3"/>
  <c r="F7" i="15" s="1"/>
  <c r="F11" i="15" s="1"/>
  <c r="B228" i="3"/>
  <c r="J7" i="15" s="1"/>
  <c r="J11" i="15" s="1"/>
  <c r="B227" i="3"/>
  <c r="B226" i="3"/>
  <c r="H7" i="15" s="1"/>
  <c r="H11" i="15" s="1"/>
  <c r="B225" i="3"/>
  <c r="E7" i="15" s="1"/>
  <c r="E11" i="15" s="1"/>
  <c r="B224" i="3"/>
  <c r="B223" i="3"/>
  <c r="D7" i="15" s="1"/>
  <c r="D11" i="15" s="1"/>
  <c r="G43" i="1" s="1"/>
  <c r="B222" i="3"/>
  <c r="C7" i="15" s="1"/>
  <c r="C11" i="15" s="1"/>
  <c r="B216" i="3"/>
  <c r="AC9" i="13" s="1"/>
  <c r="AC11" i="13" s="1"/>
  <c r="B215" i="3"/>
  <c r="E9" i="13" s="1"/>
  <c r="E11" i="13" s="1"/>
  <c r="B214" i="3"/>
  <c r="Q9" i="13" s="1"/>
  <c r="B213" i="3"/>
  <c r="AA11" i="13"/>
  <c r="B209" i="3"/>
  <c r="Y8" i="13"/>
  <c r="Y11" i="13" s="1"/>
  <c r="F32" i="1" s="1"/>
  <c r="B206" i="3"/>
  <c r="B205" i="3"/>
  <c r="B204" i="3"/>
  <c r="B202" i="3"/>
  <c r="L7" i="13" s="1"/>
  <c r="B200" i="3"/>
  <c r="B199" i="3"/>
  <c r="B198" i="3"/>
  <c r="W7" i="13" s="1"/>
  <c r="W11" i="13" s="1"/>
  <c r="F78" i="1" s="1"/>
  <c r="B197" i="3"/>
  <c r="V7" i="13" s="1"/>
  <c r="V11" i="13" s="1"/>
  <c r="F22" i="1" s="1"/>
  <c r="B196" i="3"/>
  <c r="U7" i="13" s="1"/>
  <c r="U11" i="13" s="1"/>
  <c r="B195" i="3"/>
  <c r="B194" i="3"/>
  <c r="B193" i="3"/>
  <c r="S7" i="13" s="1"/>
  <c r="S11" i="13" s="1"/>
  <c r="F94" i="1" s="1"/>
  <c r="B191" i="3"/>
  <c r="B190" i="3"/>
  <c r="B189" i="3"/>
  <c r="B187" i="3"/>
  <c r="B186" i="3"/>
  <c r="B185" i="3"/>
  <c r="N7" i="13" s="1"/>
  <c r="N11" i="13" s="1"/>
  <c r="F3" i="1" s="1"/>
  <c r="B183" i="3"/>
  <c r="M6" i="13" s="1"/>
  <c r="B182" i="3"/>
  <c r="L6" i="13" s="1"/>
  <c r="B181" i="3"/>
  <c r="K6" i="13" s="1"/>
  <c r="K11" i="13" s="1"/>
  <c r="F43" i="1" s="1"/>
  <c r="B180" i="3"/>
  <c r="J6" i="13" s="1"/>
  <c r="B178" i="3"/>
  <c r="F73" i="1" s="1"/>
  <c r="B177" i="3"/>
  <c r="B176" i="3"/>
  <c r="H6" i="13" s="1"/>
  <c r="H11" i="13" s="1"/>
  <c r="C6" i="13"/>
  <c r="C11" i="13" s="1"/>
  <c r="F74" i="1" s="1"/>
  <c r="B168" i="3"/>
  <c r="U10" i="11" s="1"/>
  <c r="B167" i="3"/>
  <c r="J10" i="11" s="1"/>
  <c r="B166" i="3"/>
  <c r="X10" i="11" s="1"/>
  <c r="X13" i="11" s="1"/>
  <c r="E108" i="1" s="1"/>
  <c r="V108" i="1" s="1"/>
  <c r="B164" i="3"/>
  <c r="I9" i="11" s="1"/>
  <c r="B163" i="3"/>
  <c r="W9" i="11" s="1"/>
  <c r="W13" i="11" s="1"/>
  <c r="E68" i="1" s="1"/>
  <c r="B162" i="3"/>
  <c r="U9" i="11" s="1"/>
  <c r="B161" i="3"/>
  <c r="M9" i="11" s="1"/>
  <c r="B160" i="3"/>
  <c r="V9" i="11" s="1"/>
  <c r="V13" i="11" s="1"/>
  <c r="E38" i="1" s="1"/>
  <c r="B158" i="3"/>
  <c r="J8" i="11" s="1"/>
  <c r="B157" i="3"/>
  <c r="I8" i="11" s="1"/>
  <c r="B156" i="3"/>
  <c r="U8" i="11" s="1"/>
  <c r="B155" i="3"/>
  <c r="T8" i="11" s="1"/>
  <c r="T13" i="11" s="1"/>
  <c r="E48" i="1" s="1"/>
  <c r="B154" i="3"/>
  <c r="S8" i="11" s="1"/>
  <c r="S13" i="11" s="1"/>
  <c r="B153" i="3"/>
  <c r="G8" i="11" s="1"/>
  <c r="D8" i="11"/>
  <c r="B151" i="3"/>
  <c r="M8" i="11" s="1"/>
  <c r="B149" i="3"/>
  <c r="G7" i="11" s="1"/>
  <c r="B147" i="3"/>
  <c r="R7" i="11" s="1"/>
  <c r="R13" i="11" s="1"/>
  <c r="E50" i="1" s="1"/>
  <c r="B145" i="3"/>
  <c r="Q7" i="11" s="1"/>
  <c r="Q13" i="11" s="1"/>
  <c r="E31" i="1" s="1"/>
  <c r="C144" i="3"/>
  <c r="C146" i="3" s="1"/>
  <c r="C148" i="3" s="1"/>
  <c r="B143" i="3"/>
  <c r="P7" i="11" s="1"/>
  <c r="P13" i="11" s="1"/>
  <c r="E32" i="1" s="1"/>
  <c r="B142" i="3"/>
  <c r="I7" i="11" s="1"/>
  <c r="B141" i="3"/>
  <c r="O7" i="11" s="1"/>
  <c r="O13" i="11" s="1"/>
  <c r="B140" i="3"/>
  <c r="N7" i="11" s="1"/>
  <c r="N13" i="11" s="1"/>
  <c r="E54" i="1" s="1"/>
  <c r="C138" i="3"/>
  <c r="B138" i="3" s="1"/>
  <c r="L7" i="11"/>
  <c r="L13" i="11" s="1"/>
  <c r="B135" i="3"/>
  <c r="K6" i="11" s="1"/>
  <c r="K13" i="11" s="1"/>
  <c r="B134" i="3"/>
  <c r="Z6" i="11" s="1"/>
  <c r="Z13" i="11" s="1"/>
  <c r="E43" i="1" s="1"/>
  <c r="B133" i="3"/>
  <c r="J6" i="11" s="1"/>
  <c r="B132" i="3"/>
  <c r="I6" i="11" s="1"/>
  <c r="B131" i="3"/>
  <c r="H6" i="11" s="1"/>
  <c r="H13" i="11" s="1"/>
  <c r="B130" i="3"/>
  <c r="G6" i="11" s="1"/>
  <c r="B129" i="3"/>
  <c r="F6" i="11" s="1"/>
  <c r="F13" i="11" s="1"/>
  <c r="E24" i="1" s="1"/>
  <c r="B128" i="3"/>
  <c r="E6" i="11" s="1"/>
  <c r="E13" i="11" s="1"/>
  <c r="C6" i="11"/>
  <c r="C13" i="11" s="1"/>
  <c r="E74" i="1" s="1"/>
  <c r="B119" i="3"/>
  <c r="J8" i="9" s="1"/>
  <c r="B118" i="3"/>
  <c r="B117" i="3"/>
  <c r="W8" i="9" s="1"/>
  <c r="W11" i="9" s="1"/>
  <c r="D94" i="1" s="1"/>
  <c r="B116" i="3"/>
  <c r="V8" i="9" s="1"/>
  <c r="V11" i="9" s="1"/>
  <c r="D107" i="1" s="1"/>
  <c r="B114" i="3"/>
  <c r="N7" i="9" s="1"/>
  <c r="B113" i="3"/>
  <c r="T7" i="9" s="1"/>
  <c r="T11" i="9" s="1"/>
  <c r="D23" i="1" s="1"/>
  <c r="B111" i="3"/>
  <c r="F7" i="9" s="1"/>
  <c r="B110" i="3"/>
  <c r="S7" i="9" s="1"/>
  <c r="R7" i="9"/>
  <c r="R11" i="9" s="1"/>
  <c r="B108" i="3"/>
  <c r="B106" i="3"/>
  <c r="B105" i="3"/>
  <c r="B104" i="3"/>
  <c r="B102" i="3"/>
  <c r="P6" i="9" s="1"/>
  <c r="P11" i="9" s="1"/>
  <c r="D54" i="1" s="1"/>
  <c r="B100" i="3"/>
  <c r="B99" i="3"/>
  <c r="B98" i="3"/>
  <c r="K6" i="9" s="1"/>
  <c r="K11" i="9" s="1"/>
  <c r="B97" i="3"/>
  <c r="J6" i="9" s="1"/>
  <c r="I6" i="9"/>
  <c r="I11" i="9" s="1"/>
  <c r="D77" i="1" s="1"/>
  <c r="B95" i="3"/>
  <c r="B94" i="3"/>
  <c r="G6" i="9" s="1"/>
  <c r="G11" i="9" s="1"/>
  <c r="D62" i="1" s="1"/>
  <c r="B93" i="3"/>
  <c r="F6" i="9" s="1"/>
  <c r="B92" i="3"/>
  <c r="E6" i="9" s="1"/>
  <c r="E11" i="9" s="1"/>
  <c r="B90" i="3"/>
  <c r="C6" i="9" s="1"/>
  <c r="C11" i="9" s="1"/>
  <c r="B82" i="3"/>
  <c r="J8" i="7" s="1"/>
  <c r="B81" i="3"/>
  <c r="L8" i="7" s="1"/>
  <c r="B80" i="3"/>
  <c r="B77" i="3"/>
  <c r="S7" i="7" s="1"/>
  <c r="S11" i="7" s="1"/>
  <c r="C56" i="1" s="1"/>
  <c r="B76" i="3"/>
  <c r="B75" i="3"/>
  <c r="B73" i="3"/>
  <c r="B71" i="3"/>
  <c r="B70" i="3"/>
  <c r="B69" i="3"/>
  <c r="B68" i="3"/>
  <c r="B67" i="3"/>
  <c r="Q7" i="7" s="1"/>
  <c r="B64" i="3"/>
  <c r="P6" i="7" s="1"/>
  <c r="P11" i="7" s="1"/>
  <c r="B63" i="3"/>
  <c r="O6" i="7" s="1"/>
  <c r="O11" i="7" s="1"/>
  <c r="B62" i="3"/>
  <c r="B61" i="3"/>
  <c r="L6" i="7" s="1"/>
  <c r="B60" i="3"/>
  <c r="K6" i="7" s="1"/>
  <c r="K11" i="7" s="1"/>
  <c r="C12" i="1" s="1"/>
  <c r="B59" i="3"/>
  <c r="J6" i="7" s="1"/>
  <c r="B58" i="3"/>
  <c r="I6" i="7" s="1"/>
  <c r="I11" i="7" s="1"/>
  <c r="B56" i="3"/>
  <c r="B55" i="3"/>
  <c r="G6" i="7" s="1"/>
  <c r="G11" i="7" s="1"/>
  <c r="B54" i="3"/>
  <c r="E6" i="7"/>
  <c r="E11" i="7" s="1"/>
  <c r="B52" i="3"/>
  <c r="B51" i="3"/>
  <c r="C6" i="7" s="1"/>
  <c r="C11" i="7" s="1"/>
  <c r="B43" i="3"/>
  <c r="I9" i="5" s="1"/>
  <c r="B42" i="3"/>
  <c r="B41" i="3"/>
  <c r="B40" i="3"/>
  <c r="M9" i="5" s="1"/>
  <c r="B38" i="3"/>
  <c r="O8" i="5" s="1"/>
  <c r="B37" i="3"/>
  <c r="N8" i="5" s="1"/>
  <c r="B36" i="3"/>
  <c r="I8" i="5" s="1"/>
  <c r="B35" i="3"/>
  <c r="B33" i="3"/>
  <c r="L8" i="5" s="1"/>
  <c r="L12" i="5" s="1"/>
  <c r="B31" i="3"/>
  <c r="S8" i="5" s="1"/>
  <c r="S12" i="5" s="1"/>
  <c r="B30" i="3"/>
  <c r="B28" i="3"/>
  <c r="O7" i="5" s="1"/>
  <c r="B27" i="3"/>
  <c r="B26" i="3"/>
  <c r="B25" i="3"/>
  <c r="G7" i="5" s="1"/>
  <c r="G12" i="5" s="1"/>
  <c r="B23" i="3"/>
  <c r="B22" i="3"/>
  <c r="I7" i="5" s="1"/>
  <c r="B21" i="3"/>
  <c r="H7" i="5" s="1"/>
  <c r="H12" i="5" s="1"/>
  <c r="B20" i="3"/>
  <c r="F7" i="5" s="1"/>
  <c r="F12" i="5" s="1"/>
  <c r="B19" i="3"/>
  <c r="B18" i="3"/>
  <c r="B17" i="3"/>
  <c r="D7" i="5" s="1"/>
  <c r="D12" i="5" s="1"/>
  <c r="B16" i="3"/>
  <c r="B26" i="2"/>
  <c r="A26" i="2"/>
  <c r="H25" i="2"/>
  <c r="G25" i="2"/>
  <c r="D25" i="2"/>
  <c r="C25" i="2"/>
  <c r="R24" i="2"/>
  <c r="Q24" i="2"/>
  <c r="P24" i="2"/>
  <c r="O24" i="2"/>
  <c r="D24" i="2"/>
  <c r="C24" i="2"/>
  <c r="B24" i="2"/>
  <c r="A24" i="2"/>
  <c r="T23" i="2"/>
  <c r="S23" i="2"/>
  <c r="P23" i="2"/>
  <c r="O23" i="2"/>
  <c r="N23" i="2"/>
  <c r="M23" i="2"/>
  <c r="J23" i="2"/>
  <c r="I23" i="2"/>
  <c r="H23" i="2"/>
  <c r="G23" i="2"/>
  <c r="F23" i="2"/>
  <c r="E23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T21" i="2"/>
  <c r="S21" i="2"/>
  <c r="R21" i="2"/>
  <c r="Q21" i="2"/>
  <c r="P21" i="2"/>
  <c r="O21" i="2"/>
  <c r="N21" i="2"/>
  <c r="M21" i="2"/>
  <c r="J21" i="2"/>
  <c r="I21" i="2"/>
  <c r="F21" i="2"/>
  <c r="E21" i="2"/>
  <c r="T20" i="2"/>
  <c r="S20" i="2"/>
  <c r="R20" i="2"/>
  <c r="Q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T19" i="2"/>
  <c r="S19" i="2"/>
  <c r="P19" i="2"/>
  <c r="O19" i="2"/>
  <c r="L19" i="2"/>
  <c r="K19" i="2"/>
  <c r="J19" i="2"/>
  <c r="I19" i="2"/>
  <c r="F19" i="2"/>
  <c r="E19" i="2"/>
  <c r="D19" i="2"/>
  <c r="C19" i="2"/>
  <c r="B19" i="2"/>
  <c r="A19" i="2"/>
  <c r="P13" i="2"/>
  <c r="O13" i="2"/>
  <c r="F13" i="2"/>
  <c r="E13" i="2"/>
  <c r="T12" i="2"/>
  <c r="S12" i="2"/>
  <c r="L12" i="2"/>
  <c r="K12" i="2"/>
  <c r="R11" i="2"/>
  <c r="Q11" i="2"/>
  <c r="P11" i="2"/>
  <c r="O11" i="2"/>
  <c r="N11" i="2"/>
  <c r="M11" i="2"/>
  <c r="J11" i="2"/>
  <c r="I11" i="2"/>
  <c r="H11" i="2"/>
  <c r="G11" i="2"/>
  <c r="F11" i="2"/>
  <c r="E11" i="2"/>
  <c r="D11" i="2"/>
  <c r="C11" i="2"/>
  <c r="B11" i="2"/>
  <c r="A11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H9" i="2"/>
  <c r="G9" i="2"/>
  <c r="T8" i="2"/>
  <c r="S8" i="2"/>
  <c r="R8" i="2"/>
  <c r="Q8" i="2"/>
  <c r="N8" i="2"/>
  <c r="M8" i="2"/>
  <c r="L8" i="2"/>
  <c r="K8" i="2"/>
  <c r="J8" i="2"/>
  <c r="I8" i="2"/>
  <c r="H8" i="2"/>
  <c r="G8" i="2"/>
  <c r="D8" i="2"/>
  <c r="C8" i="2"/>
  <c r="B8" i="2"/>
  <c r="A8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R6" i="2"/>
  <c r="Q6" i="2"/>
  <c r="P6" i="2"/>
  <c r="O6" i="2"/>
  <c r="N6" i="2"/>
  <c r="M6" i="2"/>
  <c r="J6" i="2"/>
  <c r="I6" i="2"/>
  <c r="H6" i="2"/>
  <c r="G6" i="2"/>
  <c r="I26" i="1"/>
  <c r="W4" i="1"/>
  <c r="W5" i="1" s="1"/>
  <c r="X5" i="1" s="1"/>
  <c r="E12" i="13" l="1"/>
  <c r="E13" i="13" s="1"/>
  <c r="D13" i="13"/>
  <c r="C7" i="5"/>
  <c r="C12" i="5" s="1"/>
  <c r="C14" i="5" s="1"/>
  <c r="J7" i="5"/>
  <c r="J12" i="5" s="1"/>
  <c r="B12" i="1" s="1"/>
  <c r="V100" i="1"/>
  <c r="X100" i="1" s="1"/>
  <c r="V38" i="1"/>
  <c r="W9" i="17"/>
  <c r="W12" i="17" s="1"/>
  <c r="V39" i="1" s="1"/>
  <c r="H32" i="1"/>
  <c r="V32" i="1" s="1"/>
  <c r="S75" i="1"/>
  <c r="I7" i="39"/>
  <c r="I13" i="39" s="1"/>
  <c r="V7" i="39"/>
  <c r="V13" i="39" s="1"/>
  <c r="H7" i="39"/>
  <c r="H13" i="39" s="1"/>
  <c r="S43" i="1" s="1"/>
  <c r="U7" i="39"/>
  <c r="U13" i="39" s="1"/>
  <c r="Q93" i="1"/>
  <c r="V74" i="1"/>
  <c r="F28" i="42"/>
  <c r="V24" i="1"/>
  <c r="V80" i="1"/>
  <c r="V94" i="1"/>
  <c r="Z13" i="33"/>
  <c r="D10" i="33"/>
  <c r="D13" i="33" s="1"/>
  <c r="Q8" i="7"/>
  <c r="Q11" i="7" s="1"/>
  <c r="P12" i="5"/>
  <c r="H14" i="27"/>
  <c r="G14" i="27"/>
  <c r="G15" i="27" s="1"/>
  <c r="O8" i="1"/>
  <c r="O8" i="19"/>
  <c r="O12" i="19" s="1"/>
  <c r="L8" i="33"/>
  <c r="AA13" i="43"/>
  <c r="P10" i="43"/>
  <c r="U62" i="1"/>
  <c r="U19" i="1"/>
  <c r="V19" i="1" s="1"/>
  <c r="F19" i="1"/>
  <c r="K8" i="23"/>
  <c r="K12" i="23" s="1"/>
  <c r="K4" i="1" s="1"/>
  <c r="V83" i="1"/>
  <c r="C14" i="17"/>
  <c r="D12" i="7"/>
  <c r="E14" i="43"/>
  <c r="F14" i="43" s="1"/>
  <c r="F15" i="43" s="1"/>
  <c r="G8" i="23"/>
  <c r="T13" i="39"/>
  <c r="G6" i="13"/>
  <c r="G11" i="13" s="1"/>
  <c r="F8" i="39"/>
  <c r="F13" i="39" s="1"/>
  <c r="M13" i="39"/>
  <c r="W6" i="1"/>
  <c r="W7" i="1" s="1"/>
  <c r="R8" i="23"/>
  <c r="R12" i="23" s="1"/>
  <c r="K45" i="1"/>
  <c r="N9" i="23"/>
  <c r="N12" i="23" s="1"/>
  <c r="D13" i="17"/>
  <c r="E13" i="17" s="1"/>
  <c r="C14" i="29"/>
  <c r="D14" i="27"/>
  <c r="D15" i="27" s="1"/>
  <c r="D13" i="29"/>
  <c r="E13" i="29" s="1"/>
  <c r="F13" i="29" s="1"/>
  <c r="G13" i="29" s="1"/>
  <c r="H13" i="29" s="1"/>
  <c r="G10" i="23"/>
  <c r="T7" i="7"/>
  <c r="T11" i="7" s="1"/>
  <c r="E7" i="33"/>
  <c r="E13" i="33" s="1"/>
  <c r="D14" i="21"/>
  <c r="J71" i="1" s="1"/>
  <c r="R12" i="17"/>
  <c r="H68" i="1" s="1"/>
  <c r="U3" i="1"/>
  <c r="V3" i="1" s="1"/>
  <c r="U93" i="1"/>
  <c r="U94" i="1"/>
  <c r="N7" i="15"/>
  <c r="N11" i="15" s="1"/>
  <c r="O88" i="1"/>
  <c r="V88" i="1" s="1"/>
  <c r="T48" i="1"/>
  <c r="S54" i="1"/>
  <c r="T6" i="1"/>
  <c r="T71" i="1"/>
  <c r="M84" i="1"/>
  <c r="B48" i="1"/>
  <c r="N13" i="33"/>
  <c r="I12" i="41"/>
  <c r="Q12" i="1"/>
  <c r="N68" i="1"/>
  <c r="H45" i="1"/>
  <c r="H73" i="1"/>
  <c r="J7" i="7"/>
  <c r="J11" i="7" s="1"/>
  <c r="L33" i="1"/>
  <c r="I48" i="1"/>
  <c r="S103" i="1"/>
  <c r="H14" i="37"/>
  <c r="R73" i="1" s="1"/>
  <c r="N8" i="43"/>
  <c r="N13" i="43" s="1"/>
  <c r="U71" i="1" s="1"/>
  <c r="O104" i="1"/>
  <c r="T84" i="1"/>
  <c r="I7" i="1"/>
  <c r="I12" i="1"/>
  <c r="T23" i="1"/>
  <c r="H78" i="1"/>
  <c r="G13" i="33"/>
  <c r="I13" i="43"/>
  <c r="I13" i="11"/>
  <c r="N31" i="1"/>
  <c r="T53" i="1"/>
  <c r="J72" i="1"/>
  <c r="R7" i="13"/>
  <c r="R11" i="13" s="1"/>
  <c r="U105" i="1"/>
  <c r="I7" i="15"/>
  <c r="I11" i="15" s="1"/>
  <c r="V26" i="1"/>
  <c r="L81" i="1"/>
  <c r="L11" i="13"/>
  <c r="O31" i="1"/>
  <c r="K66" i="1"/>
  <c r="L78" i="1"/>
  <c r="M13" i="1"/>
  <c r="V13" i="1" s="1"/>
  <c r="O30" i="1"/>
  <c r="F52" i="1"/>
  <c r="O54" i="1"/>
  <c r="H87" i="1"/>
  <c r="V87" i="1" s="1"/>
  <c r="D13" i="11"/>
  <c r="F14" i="37"/>
  <c r="R45" i="1" s="1"/>
  <c r="F27" i="30"/>
  <c r="J18" i="1"/>
  <c r="F21" i="1"/>
  <c r="I47" i="1"/>
  <c r="Q50" i="1"/>
  <c r="G53" i="1"/>
  <c r="H62" i="1"/>
  <c r="G68" i="1"/>
  <c r="T76" i="1"/>
  <c r="K77" i="1"/>
  <c r="K78" i="1"/>
  <c r="K15" i="1"/>
  <c r="M17" i="1"/>
  <c r="I23" i="1"/>
  <c r="Q37" i="1"/>
  <c r="V37" i="1" s="1"/>
  <c r="L71" i="1"/>
  <c r="M73" i="1"/>
  <c r="H96" i="1"/>
  <c r="E12" i="23"/>
  <c r="K76" i="1" s="1"/>
  <c r="L13" i="27"/>
  <c r="P12" i="1"/>
  <c r="J86" i="1"/>
  <c r="O7" i="13"/>
  <c r="O11" i="13" s="1"/>
  <c r="F71" i="1" s="1"/>
  <c r="J8" i="25"/>
  <c r="J12" i="25" s="1"/>
  <c r="L53" i="1"/>
  <c r="G12" i="1"/>
  <c r="R21" i="1"/>
  <c r="V21" i="1" s="1"/>
  <c r="U43" i="1"/>
  <c r="G48" i="1"/>
  <c r="K53" i="1"/>
  <c r="N62" i="1"/>
  <c r="E75" i="1"/>
  <c r="M76" i="1"/>
  <c r="L82" i="1"/>
  <c r="H85" i="1"/>
  <c r="V85" i="1" s="1"/>
  <c r="I103" i="1"/>
  <c r="M107" i="1"/>
  <c r="F12" i="23"/>
  <c r="N11" i="1"/>
  <c r="U15" i="1"/>
  <c r="F25" i="1"/>
  <c r="Q28" i="1"/>
  <c r="U52" i="1"/>
  <c r="H56" i="1"/>
  <c r="E62" i="1"/>
  <c r="I72" i="1"/>
  <c r="P73" i="1"/>
  <c r="U78" i="1"/>
  <c r="L84" i="1"/>
  <c r="R86" i="1"/>
  <c r="O12" i="5"/>
  <c r="B28" i="1" s="1"/>
  <c r="N6" i="9"/>
  <c r="N11" i="9" s="1"/>
  <c r="J13" i="27"/>
  <c r="Q13" i="27"/>
  <c r="M12" i="29"/>
  <c r="I25" i="1"/>
  <c r="V25" i="1" s="1"/>
  <c r="S50" i="1"/>
  <c r="P56" i="1"/>
  <c r="Q62" i="1"/>
  <c r="I75" i="1"/>
  <c r="J76" i="1"/>
  <c r="M96" i="1"/>
  <c r="I102" i="1"/>
  <c r="H104" i="1"/>
  <c r="I12" i="5"/>
  <c r="H13" i="43"/>
  <c r="P8" i="43"/>
  <c r="N6" i="7"/>
  <c r="N11" i="7" s="1"/>
  <c r="Q8" i="29"/>
  <c r="Q12" i="29" s="1"/>
  <c r="K8" i="35"/>
  <c r="K12" i="35" s="1"/>
  <c r="C7" i="41"/>
  <c r="C12" i="41" s="1"/>
  <c r="C14" i="41" s="1"/>
  <c r="U77" i="1"/>
  <c r="G45" i="1"/>
  <c r="E52" i="1"/>
  <c r="F11" i="9"/>
  <c r="L6" i="9"/>
  <c r="L11" i="9" s="1"/>
  <c r="Q9" i="15"/>
  <c r="Q11" i="15" s="1"/>
  <c r="G99" i="1" s="1"/>
  <c r="P8" i="19"/>
  <c r="P12" i="19" s="1"/>
  <c r="S10" i="21"/>
  <c r="S14" i="21" s="1"/>
  <c r="G7" i="25"/>
  <c r="G12" i="25" s="1"/>
  <c r="E7" i="27"/>
  <c r="E13" i="27" s="1"/>
  <c r="M82" i="1" s="1"/>
  <c r="L8" i="29"/>
  <c r="L12" i="29" s="1"/>
  <c r="G9" i="35"/>
  <c r="G10" i="37"/>
  <c r="O8" i="39"/>
  <c r="O13" i="39" s="1"/>
  <c r="R9" i="39"/>
  <c r="R13" i="39" s="1"/>
  <c r="N7" i="41"/>
  <c r="N12" i="41" s="1"/>
  <c r="F7" i="17"/>
  <c r="F12" i="17" s="1"/>
  <c r="D53" i="1"/>
  <c r="M8" i="5"/>
  <c r="T7" i="13"/>
  <c r="T11" i="13" s="1"/>
  <c r="G36" i="1"/>
  <c r="Q44" i="1"/>
  <c r="V44" i="1" s="1"/>
  <c r="M49" i="1"/>
  <c r="N7" i="5"/>
  <c r="AB9" i="13"/>
  <c r="AB11" i="13" s="1"/>
  <c r="I86" i="1"/>
  <c r="J81" i="1"/>
  <c r="F14" i="21"/>
  <c r="U9" i="23"/>
  <c r="U12" i="23" s="1"/>
  <c r="P9" i="27"/>
  <c r="P13" i="27" s="1"/>
  <c r="J9" i="29"/>
  <c r="J12" i="29" s="1"/>
  <c r="I7" i="31"/>
  <c r="I12" i="31" s="1"/>
  <c r="P86" i="1"/>
  <c r="C7" i="35"/>
  <c r="C12" i="35" s="1"/>
  <c r="Q54" i="1" s="1"/>
  <c r="L8" i="35"/>
  <c r="L12" i="35" s="1"/>
  <c r="G8" i="39"/>
  <c r="G9" i="39"/>
  <c r="L7" i="41"/>
  <c r="L12" i="41" s="1"/>
  <c r="V9" i="41"/>
  <c r="V12" i="41" s="1"/>
  <c r="E93" i="1"/>
  <c r="V93" i="1" s="1"/>
  <c r="I6" i="13"/>
  <c r="I11" i="13" s="1"/>
  <c r="Y10" i="29"/>
  <c r="Y12" i="29" s="1"/>
  <c r="G8" i="37"/>
  <c r="P8" i="41"/>
  <c r="P12" i="41" s="1"/>
  <c r="J52" i="1"/>
  <c r="M78" i="1"/>
  <c r="J6" i="1"/>
  <c r="E8" i="1"/>
  <c r="S53" i="1"/>
  <c r="G60" i="1"/>
  <c r="G62" i="1"/>
  <c r="J78" i="1"/>
  <c r="J17" i="1"/>
  <c r="L41" i="1"/>
  <c r="V41" i="1" s="1"/>
  <c r="E49" i="1"/>
  <c r="E7" i="5"/>
  <c r="E12" i="5" s="1"/>
  <c r="L7" i="7"/>
  <c r="L11" i="7" s="1"/>
  <c r="D6" i="9"/>
  <c r="D11" i="9" s="1"/>
  <c r="M8" i="13"/>
  <c r="M11" i="13" s="1"/>
  <c r="I10" i="19"/>
  <c r="I12" i="19" s="1"/>
  <c r="I11" i="1" s="1"/>
  <c r="Q8" i="23"/>
  <c r="Q12" i="23" s="1"/>
  <c r="Q9" i="25"/>
  <c r="Q12" i="25" s="1"/>
  <c r="G7" i="29"/>
  <c r="G12" i="29" s="1"/>
  <c r="F12" i="31"/>
  <c r="H8" i="31"/>
  <c r="H12" i="31" s="1"/>
  <c r="H7" i="33"/>
  <c r="H13" i="33" s="1"/>
  <c r="L9" i="33"/>
  <c r="Q106" i="1"/>
  <c r="K7" i="41"/>
  <c r="K12" i="41" s="1"/>
  <c r="R8" i="43"/>
  <c r="R13" i="43" s="1"/>
  <c r="Y13" i="43"/>
  <c r="F27" i="18"/>
  <c r="J11" i="9"/>
  <c r="J13" i="11"/>
  <c r="P7" i="13"/>
  <c r="P11" i="13" s="1"/>
  <c r="G12" i="19"/>
  <c r="R12" i="29"/>
  <c r="L8" i="31"/>
  <c r="F7" i="33"/>
  <c r="F13" i="33" s="1"/>
  <c r="F26" i="6"/>
  <c r="F29" i="14"/>
  <c r="G13" i="11"/>
  <c r="E45" i="1" s="1"/>
  <c r="Z11" i="13"/>
  <c r="O11" i="15"/>
  <c r="G12" i="17"/>
  <c r="M7" i="31"/>
  <c r="M12" i="31" s="1"/>
  <c r="G8" i="35"/>
  <c r="O8" i="43"/>
  <c r="O13" i="43" s="1"/>
  <c r="F25" i="10"/>
  <c r="F26" i="22"/>
  <c r="F28" i="26"/>
  <c r="C12" i="31"/>
  <c r="O86" i="1" s="1"/>
  <c r="F27" i="34"/>
  <c r="C84" i="1"/>
  <c r="I8" i="37"/>
  <c r="I14" i="37" s="1"/>
  <c r="R4" i="1" s="1"/>
  <c r="B34" i="1"/>
  <c r="V34" i="1" s="1"/>
  <c r="B62" i="1"/>
  <c r="B96" i="1"/>
  <c r="C76" i="1"/>
  <c r="M7" i="11"/>
  <c r="M13" i="11" s="1"/>
  <c r="K8" i="39"/>
  <c r="K13" i="39" s="1"/>
  <c r="D14" i="5"/>
  <c r="C18" i="1"/>
  <c r="D17" i="1"/>
  <c r="D102" i="1"/>
  <c r="B35" i="1"/>
  <c r="V35" i="1" s="1"/>
  <c r="B68" i="1"/>
  <c r="B45" i="1"/>
  <c r="C7" i="1"/>
  <c r="C45" i="1"/>
  <c r="C71" i="1"/>
  <c r="D78" i="1"/>
  <c r="D69" i="1"/>
  <c r="V69" i="1" s="1"/>
  <c r="P8" i="29"/>
  <c r="P12" i="29" s="1"/>
  <c r="U13" i="11"/>
  <c r="Q7" i="13"/>
  <c r="Q11" i="13" s="1"/>
  <c r="T12" i="17"/>
  <c r="E14" i="21"/>
  <c r="N14" i="21"/>
  <c r="V12" i="25"/>
  <c r="M10" i="27"/>
  <c r="M13" i="27" s="1"/>
  <c r="J12" i="31"/>
  <c r="L7" i="31"/>
  <c r="J12" i="35"/>
  <c r="J8" i="43"/>
  <c r="J13" i="43" s="1"/>
  <c r="Q9" i="5"/>
  <c r="Q12" i="5" s="1"/>
  <c r="E13" i="5"/>
  <c r="D6" i="7"/>
  <c r="D11" i="7" s="1"/>
  <c r="H6" i="7"/>
  <c r="H11" i="7" s="1"/>
  <c r="M7" i="7"/>
  <c r="M11" i="7" s="1"/>
  <c r="C28" i="1" s="1"/>
  <c r="Q7" i="9"/>
  <c r="Q11" i="9" s="1"/>
  <c r="S8" i="9"/>
  <c r="S11" i="9" s="1"/>
  <c r="C15" i="11"/>
  <c r="G97" i="1"/>
  <c r="H6" i="9"/>
  <c r="H11" i="9" s="1"/>
  <c r="J7" i="13"/>
  <c r="J11" i="13" s="1"/>
  <c r="H12" i="17"/>
  <c r="P12" i="23"/>
  <c r="C15" i="27"/>
  <c r="M8" i="33"/>
  <c r="M13" i="33" s="1"/>
  <c r="H7" i="41"/>
  <c r="H12" i="41" s="1"/>
  <c r="G8" i="43"/>
  <c r="G13" i="43" s="1"/>
  <c r="U45" i="1" s="1"/>
  <c r="K8" i="5"/>
  <c r="K12" i="5" s="1"/>
  <c r="U7" i="7"/>
  <c r="U11" i="7" s="1"/>
  <c r="C13" i="7"/>
  <c r="D14" i="17"/>
  <c r="Q14" i="37"/>
  <c r="C15" i="43"/>
  <c r="N9" i="5"/>
  <c r="F6" i="7"/>
  <c r="F11" i="7" s="1"/>
  <c r="R7" i="7"/>
  <c r="R11" i="7" s="1"/>
  <c r="E13" i="7"/>
  <c r="F12" i="7"/>
  <c r="C13" i="9"/>
  <c r="E15" i="11"/>
  <c r="C13" i="15"/>
  <c r="E14" i="17"/>
  <c r="K12" i="19"/>
  <c r="C13" i="13"/>
  <c r="D12" i="9"/>
  <c r="F14" i="11"/>
  <c r="D12" i="15"/>
  <c r="F13" i="17"/>
  <c r="C16" i="21"/>
  <c r="D14" i="25"/>
  <c r="C14" i="19"/>
  <c r="D14" i="23"/>
  <c r="C14" i="25"/>
  <c r="I14" i="27"/>
  <c r="L14" i="27"/>
  <c r="H15" i="27"/>
  <c r="D13" i="19"/>
  <c r="D15" i="21"/>
  <c r="E13" i="23"/>
  <c r="F15" i="27"/>
  <c r="E13" i="19"/>
  <c r="D14" i="31"/>
  <c r="E13" i="25"/>
  <c r="K14" i="33"/>
  <c r="G14" i="33"/>
  <c r="E13" i="31"/>
  <c r="H15" i="37"/>
  <c r="C15" i="33"/>
  <c r="F28" i="38"/>
  <c r="C15" i="39"/>
  <c r="D14" i="39"/>
  <c r="D15" i="39" s="1"/>
  <c r="E14" i="39"/>
  <c r="D14" i="35"/>
  <c r="E13" i="35"/>
  <c r="F15" i="37"/>
  <c r="E16" i="37"/>
  <c r="D15" i="43"/>
  <c r="E15" i="43"/>
  <c r="D13" i="41"/>
  <c r="E14" i="29" l="1"/>
  <c r="V99" i="1"/>
  <c r="X99" i="1" s="1"/>
  <c r="S47" i="1"/>
  <c r="E245" i="3"/>
  <c r="V6" i="1"/>
  <c r="X6" i="1" s="1"/>
  <c r="V56" i="1"/>
  <c r="S45" i="1"/>
  <c r="V7" i="1"/>
  <c r="X7" i="1" s="1"/>
  <c r="V23" i="1"/>
  <c r="V8" i="1"/>
  <c r="V53" i="1"/>
  <c r="V52" i="1"/>
  <c r="V15" i="1"/>
  <c r="V4" i="1"/>
  <c r="V72" i="1"/>
  <c r="V104" i="1"/>
  <c r="V102" i="1"/>
  <c r="V84" i="1"/>
  <c r="V82" i="1"/>
  <c r="V86" i="1"/>
  <c r="V75" i="1"/>
  <c r="V103" i="1"/>
  <c r="P13" i="43"/>
  <c r="C96" i="1"/>
  <c r="P96" i="1"/>
  <c r="D15" i="33"/>
  <c r="M12" i="5"/>
  <c r="L13" i="33"/>
  <c r="P45" i="1" s="1"/>
  <c r="J13" i="29"/>
  <c r="X3" i="1"/>
  <c r="I55" i="1"/>
  <c r="V55" i="1" s="1"/>
  <c r="U68" i="1"/>
  <c r="U20" i="1"/>
  <c r="V20" i="1" s="1"/>
  <c r="G12" i="13"/>
  <c r="G13" i="13" s="1"/>
  <c r="F12" i="13"/>
  <c r="F13" i="13" s="1"/>
  <c r="G14" i="43"/>
  <c r="D13" i="7"/>
  <c r="F14" i="29"/>
  <c r="D14" i="29"/>
  <c r="G12" i="23"/>
  <c r="C64" i="1"/>
  <c r="V64" i="1" s="1"/>
  <c r="L12" i="31"/>
  <c r="E15" i="33"/>
  <c r="D48" i="1"/>
  <c r="P28" i="1"/>
  <c r="P78" i="1"/>
  <c r="D15" i="11"/>
  <c r="E12" i="1"/>
  <c r="T45" i="1"/>
  <c r="F16" i="37"/>
  <c r="C14" i="31"/>
  <c r="E76" i="1"/>
  <c r="U12" i="1"/>
  <c r="F75" i="1"/>
  <c r="N12" i="5"/>
  <c r="L12" i="1"/>
  <c r="M12" i="1"/>
  <c r="F15" i="33"/>
  <c r="P11" i="1"/>
  <c r="U75" i="1"/>
  <c r="M31" i="1"/>
  <c r="G13" i="39"/>
  <c r="G14" i="37"/>
  <c r="G16" i="37" s="1"/>
  <c r="M45" i="1"/>
  <c r="E15" i="27"/>
  <c r="G12" i="35"/>
  <c r="Q11" i="1" s="1"/>
  <c r="G28" i="1"/>
  <c r="K50" i="1"/>
  <c r="V50" i="1" s="1"/>
  <c r="D76" i="1"/>
  <c r="F12" i="1"/>
  <c r="S68" i="1"/>
  <c r="N54" i="1"/>
  <c r="V54" i="1" s="1"/>
  <c r="L45" i="1"/>
  <c r="V101" i="1"/>
  <c r="D71" i="1"/>
  <c r="C14" i="35"/>
  <c r="U47" i="1"/>
  <c r="F93" i="1"/>
  <c r="F49" i="1"/>
  <c r="I73" i="1"/>
  <c r="V73" i="1" s="1"/>
  <c r="Q30" i="1"/>
  <c r="V30" i="1" s="1"/>
  <c r="C17" i="1"/>
  <c r="V17" i="1" s="1"/>
  <c r="D45" i="1"/>
  <c r="C11" i="1"/>
  <c r="O71" i="1"/>
  <c r="S11" i="1"/>
  <c r="O48" i="1"/>
  <c r="B43" i="1"/>
  <c r="V43" i="1" s="1"/>
  <c r="T94" i="1"/>
  <c r="K68" i="1"/>
  <c r="F15" i="1"/>
  <c r="T18" i="1"/>
  <c r="V18" i="1" s="1"/>
  <c r="S31" i="1"/>
  <c r="J107" i="1"/>
  <c r="L11" i="1"/>
  <c r="I45" i="1"/>
  <c r="U49" i="1"/>
  <c r="V49" i="1" s="1"/>
  <c r="N81" i="1"/>
  <c r="V81" i="1" s="1"/>
  <c r="G14" i="29"/>
  <c r="H11" i="1"/>
  <c r="N77" i="1"/>
  <c r="F47" i="1"/>
  <c r="E11" i="1"/>
  <c r="P36" i="1"/>
  <c r="T51" i="1"/>
  <c r="J11" i="1"/>
  <c r="H36" i="1"/>
  <c r="T33" i="1"/>
  <c r="V33" i="1" s="1"/>
  <c r="N45" i="1"/>
  <c r="M11" i="1"/>
  <c r="F13" i="31"/>
  <c r="E14" i="31"/>
  <c r="H12" i="13"/>
  <c r="C78" i="1"/>
  <c r="F45" i="1"/>
  <c r="T12" i="1"/>
  <c r="P71" i="1"/>
  <c r="N12" i="1"/>
  <c r="D51" i="1"/>
  <c r="C42" i="1"/>
  <c r="V42" i="1" s="1"/>
  <c r="U11" i="1"/>
  <c r="E78" i="1"/>
  <c r="F14" i="39"/>
  <c r="E15" i="39"/>
  <c r="D14" i="41"/>
  <c r="E13" i="41"/>
  <c r="H16" i="37"/>
  <c r="I15" i="37"/>
  <c r="G15" i="33"/>
  <c r="I14" i="33"/>
  <c r="H14" i="33"/>
  <c r="H15" i="33" s="1"/>
  <c r="F13" i="25"/>
  <c r="E14" i="25"/>
  <c r="G13" i="19"/>
  <c r="E14" i="19"/>
  <c r="E14" i="23"/>
  <c r="F13" i="23"/>
  <c r="M14" i="27"/>
  <c r="L15" i="27"/>
  <c r="G14" i="11"/>
  <c r="F15" i="11"/>
  <c r="I31" i="1"/>
  <c r="F13" i="7"/>
  <c r="G12" i="7"/>
  <c r="D12" i="1"/>
  <c r="E14" i="5"/>
  <c r="F13" i="5"/>
  <c r="T11" i="1"/>
  <c r="Q27" i="1"/>
  <c r="V27" i="1" s="1"/>
  <c r="H12" i="1"/>
  <c r="G11" i="1"/>
  <c r="F11" i="1"/>
  <c r="N78" i="1"/>
  <c r="W8" i="1"/>
  <c r="W9" i="1" s="1"/>
  <c r="X9" i="1" s="1"/>
  <c r="S78" i="1"/>
  <c r="I13" i="29"/>
  <c r="I14" i="29" s="1"/>
  <c r="H14" i="29"/>
  <c r="F13" i="35"/>
  <c r="E14" i="35"/>
  <c r="K15" i="33"/>
  <c r="L14" i="33"/>
  <c r="I15" i="27"/>
  <c r="J14" i="27"/>
  <c r="D13" i="9"/>
  <c r="E12" i="9"/>
  <c r="D11" i="1"/>
  <c r="C36" i="1"/>
  <c r="B97" i="1"/>
  <c r="O77" i="1"/>
  <c r="J12" i="1"/>
  <c r="H14" i="43"/>
  <c r="K14" i="43"/>
  <c r="G15" i="43"/>
  <c r="D16" i="21"/>
  <c r="E15" i="21"/>
  <c r="F14" i="17"/>
  <c r="G13" i="17"/>
  <c r="K13" i="29"/>
  <c r="J14" i="29"/>
  <c r="F13" i="19"/>
  <c r="F14" i="19" s="1"/>
  <c r="D14" i="19"/>
  <c r="E12" i="15"/>
  <c r="D13" i="15"/>
  <c r="C97" i="1"/>
  <c r="B60" i="1"/>
  <c r="V60" i="1" s="1"/>
  <c r="C63" i="1"/>
  <c r="V63" i="1" s="1"/>
  <c r="S62" i="1"/>
  <c r="O12" i="1"/>
  <c r="L27" i="30" l="1"/>
  <c r="V47" i="1"/>
  <c r="K11" i="1"/>
  <c r="V51" i="1"/>
  <c r="V28" i="1"/>
  <c r="V36" i="1"/>
  <c r="B98" i="1"/>
  <c r="V98" i="1" s="1"/>
  <c r="V48" i="1"/>
  <c r="V31" i="1"/>
  <c r="L38" i="30"/>
  <c r="L37" i="22"/>
  <c r="L39" i="14"/>
  <c r="L40" i="38"/>
  <c r="L38" i="18"/>
  <c r="L37" i="10"/>
  <c r="L39" i="42"/>
  <c r="L39" i="26"/>
  <c r="L37" i="6"/>
  <c r="V97" i="1"/>
  <c r="V96" i="1"/>
  <c r="V77" i="1"/>
  <c r="V78" i="1"/>
  <c r="V71" i="1"/>
  <c r="V76" i="1"/>
  <c r="V107" i="1"/>
  <c r="X4" i="1"/>
  <c r="L28" i="38"/>
  <c r="O45" i="1"/>
  <c r="V45" i="1" s="1"/>
  <c r="B11" i="1"/>
  <c r="R11" i="1"/>
  <c r="S12" i="1"/>
  <c r="V12" i="1" s="1"/>
  <c r="L26" i="6"/>
  <c r="H13" i="17"/>
  <c r="G14" i="17"/>
  <c r="L28" i="26"/>
  <c r="G13" i="35"/>
  <c r="F14" i="35"/>
  <c r="J13" i="35"/>
  <c r="M15" i="27"/>
  <c r="N14" i="27"/>
  <c r="G14" i="19"/>
  <c r="H13" i="19"/>
  <c r="I15" i="33"/>
  <c r="J14" i="33"/>
  <c r="J15" i="33" s="1"/>
  <c r="F13" i="41"/>
  <c r="E14" i="41"/>
  <c r="L27" i="18"/>
  <c r="L27" i="34"/>
  <c r="M14" i="43"/>
  <c r="K15" i="43"/>
  <c r="E13" i="9"/>
  <c r="F12" i="9"/>
  <c r="M14" i="33"/>
  <c r="P14" i="33"/>
  <c r="L15" i="33"/>
  <c r="L29" i="14"/>
  <c r="F14" i="5"/>
  <c r="G13" i="5"/>
  <c r="I12" i="7"/>
  <c r="G13" i="7"/>
  <c r="H12" i="7"/>
  <c r="H13" i="7" s="1"/>
  <c r="F14" i="23"/>
  <c r="G13" i="23"/>
  <c r="E16" i="21"/>
  <c r="F15" i="21"/>
  <c r="I14" i="43"/>
  <c r="L14" i="43"/>
  <c r="L15" i="43" s="1"/>
  <c r="H15" i="43"/>
  <c r="W10" i="1"/>
  <c r="X8" i="1"/>
  <c r="H14" i="11"/>
  <c r="G15" i="11"/>
  <c r="J13" i="25"/>
  <c r="F14" i="25"/>
  <c r="G13" i="25"/>
  <c r="J15" i="37"/>
  <c r="I16" i="37"/>
  <c r="K13" i="31"/>
  <c r="G13" i="31"/>
  <c r="F14" i="31"/>
  <c r="F12" i="15"/>
  <c r="E13" i="15"/>
  <c r="K14" i="29"/>
  <c r="L13" i="29"/>
  <c r="L26" i="22"/>
  <c r="J15" i="27"/>
  <c r="K14" i="27"/>
  <c r="K15" i="27" s="1"/>
  <c r="G14" i="39"/>
  <c r="F15" i="39"/>
  <c r="H13" i="13"/>
  <c r="I12" i="13"/>
  <c r="L28" i="42" l="1"/>
  <c r="L25" i="10"/>
  <c r="L37" i="34"/>
  <c r="V11" i="1"/>
  <c r="N13" i="25"/>
  <c r="N14" i="25" s="1"/>
  <c r="J14" i="25"/>
  <c r="O13" i="25"/>
  <c r="W11" i="1"/>
  <c r="X10" i="1"/>
  <c r="G15" i="21"/>
  <c r="F16" i="21"/>
  <c r="M15" i="33"/>
  <c r="N14" i="33"/>
  <c r="K13" i="35"/>
  <c r="J14" i="35"/>
  <c r="G15" i="39"/>
  <c r="H14" i="39"/>
  <c r="K14" i="39"/>
  <c r="G12" i="15"/>
  <c r="G13" i="15" s="1"/>
  <c r="F13" i="15"/>
  <c r="H12" i="15"/>
  <c r="N15" i="37"/>
  <c r="J16" i="37"/>
  <c r="K15" i="37"/>
  <c r="I13" i="7"/>
  <c r="J12" i="7"/>
  <c r="G12" i="9"/>
  <c r="F13" i="9"/>
  <c r="J13" i="19"/>
  <c r="I13" i="19"/>
  <c r="I14" i="19" s="1"/>
  <c r="H14" i="19"/>
  <c r="K14" i="31"/>
  <c r="L13" i="31"/>
  <c r="I13" i="13"/>
  <c r="J12" i="13"/>
  <c r="M13" i="29"/>
  <c r="L14" i="29"/>
  <c r="G14" i="25"/>
  <c r="H13" i="25"/>
  <c r="K13" i="25"/>
  <c r="K14" i="25" s="1"/>
  <c r="I14" i="11"/>
  <c r="H15" i="11"/>
  <c r="K14" i="11"/>
  <c r="H13" i="5"/>
  <c r="G14" i="5"/>
  <c r="M15" i="43"/>
  <c r="N14" i="43"/>
  <c r="V14" i="43"/>
  <c r="F14" i="41"/>
  <c r="G13" i="41"/>
  <c r="J13" i="41"/>
  <c r="G14" i="35"/>
  <c r="H13" i="35"/>
  <c r="I13" i="17"/>
  <c r="H14" i="17"/>
  <c r="G14" i="31"/>
  <c r="H13" i="31"/>
  <c r="I15" i="43"/>
  <c r="J14" i="43"/>
  <c r="J15" i="43" s="1"/>
  <c r="G14" i="23"/>
  <c r="H13" i="23"/>
  <c r="K13" i="23"/>
  <c r="Q14" i="33"/>
  <c r="P15" i="33"/>
  <c r="N15" i="27"/>
  <c r="O14" i="27"/>
  <c r="V14" i="27"/>
  <c r="Q15" i="33" l="1"/>
  <c r="R14" i="33"/>
  <c r="K14" i="23"/>
  <c r="L13" i="23"/>
  <c r="I14" i="17"/>
  <c r="J13" i="17"/>
  <c r="G14" i="41"/>
  <c r="H13" i="41"/>
  <c r="N15" i="43"/>
  <c r="O14" i="43"/>
  <c r="L14" i="11"/>
  <c r="K15" i="11"/>
  <c r="H14" i="25"/>
  <c r="I13" i="25"/>
  <c r="L13" i="25"/>
  <c r="L14" i="25" s="1"/>
  <c r="J13" i="13"/>
  <c r="K12" i="13"/>
  <c r="G13" i="9"/>
  <c r="H12" i="9"/>
  <c r="W12" i="1"/>
  <c r="X11" i="1"/>
  <c r="K12" i="7"/>
  <c r="J13" i="7"/>
  <c r="N16" i="37"/>
  <c r="O15" i="37"/>
  <c r="O14" i="25"/>
  <c r="P13" i="25"/>
  <c r="H14" i="23"/>
  <c r="I13" i="23"/>
  <c r="H14" i="31"/>
  <c r="J13" i="31"/>
  <c r="J14" i="31" s="1"/>
  <c r="I13" i="31"/>
  <c r="I14" i="31" s="1"/>
  <c r="H14" i="35"/>
  <c r="I13" i="35"/>
  <c r="I14" i="35" s="1"/>
  <c r="V15" i="27"/>
  <c r="W14" i="27"/>
  <c r="I15" i="11"/>
  <c r="J14" i="11"/>
  <c r="J15" i="11" s="1"/>
  <c r="L14" i="31"/>
  <c r="M13" i="31"/>
  <c r="K13" i="19"/>
  <c r="J14" i="19"/>
  <c r="K15" i="39"/>
  <c r="L14" i="39"/>
  <c r="L13" i="35"/>
  <c r="K14" i="35"/>
  <c r="G16" i="21"/>
  <c r="H15" i="21"/>
  <c r="P14" i="27"/>
  <c r="O15" i="27"/>
  <c r="J14" i="41"/>
  <c r="K13" i="41"/>
  <c r="V15" i="43"/>
  <c r="W14" i="43"/>
  <c r="H14" i="5"/>
  <c r="I13" i="5"/>
  <c r="M14" i="29"/>
  <c r="N13" i="29"/>
  <c r="K16" i="37"/>
  <c r="L15" i="37"/>
  <c r="I12" i="15"/>
  <c r="H13" i="15"/>
  <c r="H15" i="39"/>
  <c r="I14" i="39"/>
  <c r="O14" i="33"/>
  <c r="O15" i="33" s="1"/>
  <c r="N15" i="33"/>
  <c r="X14" i="43" l="1"/>
  <c r="W15" i="43"/>
  <c r="J14" i="39"/>
  <c r="J15" i="39" s="1"/>
  <c r="I15" i="39"/>
  <c r="M15" i="37"/>
  <c r="M16" i="37" s="1"/>
  <c r="L16" i="37"/>
  <c r="I14" i="5"/>
  <c r="J13" i="5"/>
  <c r="M13" i="41"/>
  <c r="K14" i="41"/>
  <c r="L13" i="41"/>
  <c r="L14" i="41" s="1"/>
  <c r="H16" i="21"/>
  <c r="I15" i="21"/>
  <c r="M14" i="39"/>
  <c r="M15" i="39" s="1"/>
  <c r="L15" i="39"/>
  <c r="N14" i="39"/>
  <c r="N13" i="31"/>
  <c r="O13" i="31" s="1"/>
  <c r="O14" i="31" s="1"/>
  <c r="M14" i="31"/>
  <c r="X14" i="27"/>
  <c r="W15" i="27"/>
  <c r="W13" i="1"/>
  <c r="X12" i="1"/>
  <c r="H14" i="41"/>
  <c r="I13" i="41"/>
  <c r="I14" i="41" s="1"/>
  <c r="L14" i="23"/>
  <c r="M13" i="23"/>
  <c r="P14" i="25"/>
  <c r="Q13" i="25"/>
  <c r="H13" i="9"/>
  <c r="I12" i="9"/>
  <c r="M14" i="11"/>
  <c r="L15" i="11"/>
  <c r="O13" i="29"/>
  <c r="O14" i="29" s="1"/>
  <c r="P13" i="29"/>
  <c r="N14" i="29"/>
  <c r="J14" i="17"/>
  <c r="K13" i="17"/>
  <c r="L12" i="7"/>
  <c r="K13" i="7"/>
  <c r="M13" i="25"/>
  <c r="M14" i="25" s="1"/>
  <c r="I14" i="25"/>
  <c r="P14" i="43"/>
  <c r="O15" i="43"/>
  <c r="S14" i="33"/>
  <c r="R15" i="33"/>
  <c r="J12" i="15"/>
  <c r="I13" i="15"/>
  <c r="Q14" i="27"/>
  <c r="P15" i="27"/>
  <c r="L14" i="35"/>
  <c r="M13" i="35"/>
  <c r="K14" i="19"/>
  <c r="L13" i="19"/>
  <c r="I14" i="23"/>
  <c r="J13" i="23"/>
  <c r="J14" i="23" s="1"/>
  <c r="O16" i="37"/>
  <c r="P15" i="37"/>
  <c r="P16" i="37" s="1"/>
  <c r="Q15" i="37"/>
  <c r="K13" i="13"/>
  <c r="P12" i="13"/>
  <c r="L12" i="13"/>
  <c r="Q14" i="43" l="1"/>
  <c r="P15" i="43"/>
  <c r="I13" i="9"/>
  <c r="J12" i="9"/>
  <c r="O13" i="19"/>
  <c r="M13" i="19"/>
  <c r="L14" i="19"/>
  <c r="P13" i="17"/>
  <c r="L13" i="17"/>
  <c r="O13" i="17"/>
  <c r="O14" i="17" s="1"/>
  <c r="K14" i="17"/>
  <c r="W14" i="1"/>
  <c r="X13" i="1"/>
  <c r="I16" i="21"/>
  <c r="J15" i="21"/>
  <c r="M14" i="41"/>
  <c r="N13" i="41"/>
  <c r="Y14" i="43"/>
  <c r="X15" i="43"/>
  <c r="P13" i="13"/>
  <c r="U12" i="13"/>
  <c r="Q15" i="27"/>
  <c r="R14" i="27"/>
  <c r="S15" i="33"/>
  <c r="T14" i="33"/>
  <c r="R13" i="25"/>
  <c r="Q14" i="25"/>
  <c r="O14" i="39"/>
  <c r="N15" i="39"/>
  <c r="J14" i="5"/>
  <c r="O13" i="5"/>
  <c r="K13" i="5"/>
  <c r="K12" i="15"/>
  <c r="J13" i="15"/>
  <c r="N12" i="7"/>
  <c r="L13" i="7"/>
  <c r="M12" i="7"/>
  <c r="M13" i="7" s="1"/>
  <c r="Q13" i="29"/>
  <c r="Q14" i="29" s="1"/>
  <c r="Z13" i="29"/>
  <c r="Z14" i="29" s="1"/>
  <c r="R13" i="29"/>
  <c r="P14" i="29"/>
  <c r="M14" i="23"/>
  <c r="N13" i="23"/>
  <c r="L13" i="13"/>
  <c r="Q12" i="13"/>
  <c r="Q13" i="13" s="1"/>
  <c r="M12" i="13"/>
  <c r="P13" i="31"/>
  <c r="N14" i="31"/>
  <c r="S13" i="35"/>
  <c r="N13" i="35"/>
  <c r="M14" i="35"/>
  <c r="M15" i="11"/>
  <c r="N14" i="11"/>
  <c r="Y14" i="27"/>
  <c r="X15" i="27"/>
  <c r="R15" i="37"/>
  <c r="Q16" i="37"/>
  <c r="P14" i="31" l="1"/>
  <c r="Q13" i="31"/>
  <c r="V15" i="37"/>
  <c r="R16" i="37"/>
  <c r="S15" i="37"/>
  <c r="S13" i="29"/>
  <c r="R14" i="29"/>
  <c r="T13" i="29"/>
  <c r="L13" i="5"/>
  <c r="K14" i="5"/>
  <c r="O15" i="39"/>
  <c r="P14" i="39"/>
  <c r="T14" i="39" s="1"/>
  <c r="T15" i="39" s="1"/>
  <c r="S14" i="39"/>
  <c r="X14" i="1"/>
  <c r="W15" i="1"/>
  <c r="Q13" i="17"/>
  <c r="P14" i="17"/>
  <c r="K12" i="9"/>
  <c r="J13" i="9"/>
  <c r="N14" i="23"/>
  <c r="O13" i="23"/>
  <c r="N13" i="7"/>
  <c r="O12" i="7"/>
  <c r="P13" i="5"/>
  <c r="O14" i="5"/>
  <c r="R15" i="27"/>
  <c r="T14" i="27"/>
  <c r="S14" i="27"/>
  <c r="S15" i="27" s="1"/>
  <c r="K15" i="21"/>
  <c r="J16" i="21"/>
  <c r="L15" i="21"/>
  <c r="R14" i="25"/>
  <c r="S13" i="25"/>
  <c r="Y15" i="27"/>
  <c r="Z14" i="27"/>
  <c r="O13" i="35"/>
  <c r="N14" i="35"/>
  <c r="Q13" i="35"/>
  <c r="T13" i="35"/>
  <c r="M13" i="13"/>
  <c r="R12" i="13"/>
  <c r="R13" i="13" s="1"/>
  <c r="N12" i="13"/>
  <c r="AC14" i="43"/>
  <c r="AC15" i="43" s="1"/>
  <c r="Y15" i="43"/>
  <c r="Z14" i="43"/>
  <c r="N13" i="19"/>
  <c r="N14" i="19" s="1"/>
  <c r="M14" i="19"/>
  <c r="O14" i="11"/>
  <c r="N15" i="11"/>
  <c r="W13" i="35"/>
  <c r="W14" i="35" s="1"/>
  <c r="S14" i="35"/>
  <c r="K13" i="15"/>
  <c r="L12" i="15"/>
  <c r="U14" i="33"/>
  <c r="T15" i="33"/>
  <c r="U13" i="13"/>
  <c r="V12" i="13"/>
  <c r="N14" i="41"/>
  <c r="O13" i="41"/>
  <c r="R13" i="41"/>
  <c r="M13" i="17"/>
  <c r="L14" i="17"/>
  <c r="O14" i="19"/>
  <c r="P13" i="19"/>
  <c r="Q15" i="43"/>
  <c r="R14" i="43"/>
  <c r="N13" i="13" l="1"/>
  <c r="S12" i="13"/>
  <c r="S13" i="13" s="1"/>
  <c r="O12" i="13"/>
  <c r="U13" i="35"/>
  <c r="R13" i="35"/>
  <c r="Q14" i="35"/>
  <c r="K13" i="9"/>
  <c r="L12" i="9"/>
  <c r="Q14" i="31"/>
  <c r="R13" i="31"/>
  <c r="M14" i="17"/>
  <c r="N13" i="17"/>
  <c r="N14" i="17" s="1"/>
  <c r="S14" i="25"/>
  <c r="X13" i="25"/>
  <c r="X14" i="25" s="1"/>
  <c r="T13" i="25"/>
  <c r="S15" i="39"/>
  <c r="U14" i="39"/>
  <c r="S16" i="37"/>
  <c r="T15" i="37"/>
  <c r="Q13" i="19"/>
  <c r="P14" i="19"/>
  <c r="R14" i="41"/>
  <c r="V13" i="41"/>
  <c r="V14" i="41" s="1"/>
  <c r="P14" i="11"/>
  <c r="O15" i="11"/>
  <c r="O14" i="35"/>
  <c r="P13" i="35"/>
  <c r="P14" i="35" s="1"/>
  <c r="P14" i="5"/>
  <c r="Q13" i="5"/>
  <c r="Y13" i="17"/>
  <c r="Y14" i="17" s="1"/>
  <c r="Q14" i="17"/>
  <c r="R13" i="17"/>
  <c r="Q14" i="39"/>
  <c r="P15" i="39"/>
  <c r="V13" i="29"/>
  <c r="T14" i="29"/>
  <c r="U15" i="33"/>
  <c r="V14" i="33"/>
  <c r="U13" i="29"/>
  <c r="S14" i="29"/>
  <c r="V13" i="13"/>
  <c r="W12" i="13"/>
  <c r="M12" i="15"/>
  <c r="L13" i="15"/>
  <c r="Z15" i="43"/>
  <c r="AA14" i="43"/>
  <c r="K16" i="21"/>
  <c r="M15" i="21"/>
  <c r="O14" i="23"/>
  <c r="P13" i="23"/>
  <c r="L14" i="5"/>
  <c r="M13" i="5"/>
  <c r="O14" i="41"/>
  <c r="P13" i="41"/>
  <c r="S13" i="41"/>
  <c r="T14" i="35"/>
  <c r="X13" i="35"/>
  <c r="X14" i="35" s="1"/>
  <c r="Z15" i="27"/>
  <c r="AA14" i="27"/>
  <c r="L16" i="21"/>
  <c r="R15" i="21"/>
  <c r="N15" i="21"/>
  <c r="U14" i="27"/>
  <c r="U15" i="27" s="1"/>
  <c r="T15" i="27"/>
  <c r="O13" i="7"/>
  <c r="P12" i="7"/>
  <c r="W16" i="1"/>
  <c r="X15" i="1"/>
  <c r="V16" i="37"/>
  <c r="W15" i="37"/>
  <c r="W16" i="37" s="1"/>
  <c r="R15" i="43"/>
  <c r="S14" i="43"/>
  <c r="X16" i="1" l="1"/>
  <c r="W17" i="1"/>
  <c r="S14" i="41"/>
  <c r="W13" i="41"/>
  <c r="W14" i="41" s="1"/>
  <c r="T14" i="43"/>
  <c r="S15" i="43"/>
  <c r="M14" i="5"/>
  <c r="N13" i="5"/>
  <c r="N14" i="5" s="1"/>
  <c r="M16" i="21"/>
  <c r="O15" i="21"/>
  <c r="R14" i="17"/>
  <c r="S13" i="17"/>
  <c r="Q14" i="11"/>
  <c r="P15" i="11"/>
  <c r="R14" i="11"/>
  <c r="R13" i="19"/>
  <c r="Q14" i="19"/>
  <c r="L13" i="9"/>
  <c r="N12" i="9"/>
  <c r="M12" i="9"/>
  <c r="M13" i="9" s="1"/>
  <c r="Y13" i="35"/>
  <c r="Y14" i="35" s="1"/>
  <c r="U14" i="35"/>
  <c r="AB14" i="27"/>
  <c r="AA15" i="27"/>
  <c r="U14" i="29"/>
  <c r="W13" i="29"/>
  <c r="X13" i="29"/>
  <c r="X14" i="29" s="1"/>
  <c r="V14" i="29"/>
  <c r="U15" i="37"/>
  <c r="U16" i="37" s="1"/>
  <c r="T16" i="37"/>
  <c r="T14" i="25"/>
  <c r="U13" i="25"/>
  <c r="O13" i="13"/>
  <c r="T12" i="13"/>
  <c r="T13" i="13" s="1"/>
  <c r="N12" i="15"/>
  <c r="M13" i="15"/>
  <c r="P13" i="7"/>
  <c r="Q12" i="7"/>
  <c r="N16" i="21"/>
  <c r="P15" i="21"/>
  <c r="P16" i="21" s="1"/>
  <c r="P14" i="41"/>
  <c r="Q13" i="41"/>
  <c r="T13" i="41"/>
  <c r="T14" i="41" s="1"/>
  <c r="P14" i="23"/>
  <c r="Q13" i="23"/>
  <c r="AB14" i="43"/>
  <c r="AB15" i="43" s="1"/>
  <c r="AA15" i="43"/>
  <c r="AD12" i="13"/>
  <c r="AD13" i="13" s="1"/>
  <c r="W13" i="13"/>
  <c r="X12" i="13"/>
  <c r="W14" i="33"/>
  <c r="V15" i="33"/>
  <c r="S13" i="31"/>
  <c r="R14" i="31"/>
  <c r="S15" i="21"/>
  <c r="R16" i="21"/>
  <c r="R14" i="39"/>
  <c r="R15" i="39" s="1"/>
  <c r="Q15" i="39"/>
  <c r="Q14" i="5"/>
  <c r="R13" i="5"/>
  <c r="X14" i="39"/>
  <c r="X15" i="39" s="1"/>
  <c r="V14" i="39"/>
  <c r="U15" i="39"/>
  <c r="R14" i="35"/>
  <c r="V13" i="35"/>
  <c r="V14" i="35" s="1"/>
  <c r="X13" i="13" l="1"/>
  <c r="Y12" i="13"/>
  <c r="AA12" i="13"/>
  <c r="Y13" i="29"/>
  <c r="Y14" i="29" s="1"/>
  <c r="W14" i="29"/>
  <c r="W18" i="1"/>
  <c r="X17" i="1"/>
  <c r="T13" i="31"/>
  <c r="S14" i="31"/>
  <c r="S13" i="23"/>
  <c r="Q14" i="23"/>
  <c r="R13" i="23"/>
  <c r="R14" i="23" s="1"/>
  <c r="Q15" i="11"/>
  <c r="S14" i="11"/>
  <c r="R14" i="5"/>
  <c r="S13" i="5"/>
  <c r="V13" i="25"/>
  <c r="U14" i="25"/>
  <c r="S13" i="19"/>
  <c r="R14" i="19"/>
  <c r="T13" i="17"/>
  <c r="S14" i="17"/>
  <c r="W14" i="39"/>
  <c r="W15" i="39" s="1"/>
  <c r="V15" i="39"/>
  <c r="U13" i="41"/>
  <c r="U14" i="41" s="1"/>
  <c r="Q14" i="41"/>
  <c r="Q13" i="7"/>
  <c r="R12" i="7"/>
  <c r="U14" i="43"/>
  <c r="U15" i="43" s="1"/>
  <c r="T15" i="43"/>
  <c r="S16" i="21"/>
  <c r="T15" i="21"/>
  <c r="T16" i="21" s="1"/>
  <c r="W15" i="33"/>
  <c r="X14" i="33"/>
  <c r="O12" i="15"/>
  <c r="N13" i="15"/>
  <c r="AC14" i="27"/>
  <c r="AB15" i="27"/>
  <c r="O12" i="9"/>
  <c r="N13" i="9"/>
  <c r="T14" i="11"/>
  <c r="R15" i="11"/>
  <c r="Z14" i="11"/>
  <c r="Z15" i="11" s="1"/>
  <c r="O16" i="21"/>
  <c r="Q15" i="21"/>
  <c r="Q16" i="21" s="1"/>
  <c r="O13" i="9" l="1"/>
  <c r="P12" i="9"/>
  <c r="O13" i="15"/>
  <c r="Q12" i="15"/>
  <c r="P12" i="15"/>
  <c r="P13" i="15" s="1"/>
  <c r="S12" i="7"/>
  <c r="R13" i="7"/>
  <c r="T13" i="5"/>
  <c r="T14" i="5" s="1"/>
  <c r="S14" i="5"/>
  <c r="T14" i="31"/>
  <c r="U13" i="31"/>
  <c r="S14" i="19"/>
  <c r="T13" i="19"/>
  <c r="AA13" i="13"/>
  <c r="AB12" i="13"/>
  <c r="Y14" i="33"/>
  <c r="X15" i="33"/>
  <c r="U14" i="11"/>
  <c r="S15" i="11"/>
  <c r="S14" i="23"/>
  <c r="T13" i="23"/>
  <c r="X18" i="1"/>
  <c r="W19" i="1"/>
  <c r="Y13" i="13"/>
  <c r="Z12" i="13"/>
  <c r="Z13" i="13" s="1"/>
  <c r="T15" i="11"/>
  <c r="V14" i="11"/>
  <c r="AC15" i="27"/>
  <c r="AD14" i="27"/>
  <c r="AD15" i="27" s="1"/>
  <c r="T14" i="17"/>
  <c r="U13" i="17"/>
  <c r="V14" i="25"/>
  <c r="W13" i="25"/>
  <c r="W14" i="25" s="1"/>
  <c r="X14" i="11" l="1"/>
  <c r="X15" i="11" s="1"/>
  <c r="V15" i="11"/>
  <c r="U14" i="31"/>
  <c r="V13" i="31"/>
  <c r="Y15" i="33"/>
  <c r="Z14" i="33"/>
  <c r="R12" i="15"/>
  <c r="R13" i="15" s="1"/>
  <c r="Q13" i="15"/>
  <c r="U14" i="17"/>
  <c r="V13" i="17"/>
  <c r="X19" i="1"/>
  <c r="W20" i="1"/>
  <c r="AB13" i="13"/>
  <c r="AC12" i="13"/>
  <c r="AC13" i="13" s="1"/>
  <c r="U15" i="11"/>
  <c r="W14" i="11"/>
  <c r="T12" i="7"/>
  <c r="S13" i="7"/>
  <c r="P13" i="9"/>
  <c r="Q12" i="9"/>
  <c r="T14" i="23"/>
  <c r="U13" i="23"/>
  <c r="Z13" i="19"/>
  <c r="Z14" i="19" s="1"/>
  <c r="U13" i="19"/>
  <c r="T14" i="19"/>
  <c r="U14" i="23" l="1"/>
  <c r="V13" i="23"/>
  <c r="AA14" i="33"/>
  <c r="Z15" i="33"/>
  <c r="T13" i="7"/>
  <c r="U12" i="7"/>
  <c r="W12" i="7"/>
  <c r="W13" i="7" s="1"/>
  <c r="V13" i="19"/>
  <c r="U14" i="19"/>
  <c r="Q13" i="9"/>
  <c r="R12" i="9"/>
  <c r="Y14" i="11"/>
  <c r="Y15" i="11" s="1"/>
  <c r="W15" i="11"/>
  <c r="W21" i="1"/>
  <c r="X20" i="1"/>
  <c r="V14" i="31"/>
  <c r="W13" i="31"/>
  <c r="V14" i="17"/>
  <c r="W13" i="17"/>
  <c r="W13" i="19" l="1"/>
  <c r="V14" i="19"/>
  <c r="W14" i="17"/>
  <c r="X13" i="17"/>
  <c r="X14" i="17" s="1"/>
  <c r="S12" i="9"/>
  <c r="R13" i="9"/>
  <c r="AA15" i="33"/>
  <c r="AB14" i="33"/>
  <c r="AB15" i="33" s="1"/>
  <c r="W22" i="1"/>
  <c r="X21" i="1"/>
  <c r="U13" i="7"/>
  <c r="V12" i="7"/>
  <c r="V13" i="7" s="1"/>
  <c r="V14" i="23"/>
  <c r="W13" i="23"/>
  <c r="W14" i="31"/>
  <c r="X13" i="31"/>
  <c r="W23" i="1" l="1"/>
  <c r="X22" i="1"/>
  <c r="W14" i="23"/>
  <c r="X13" i="23"/>
  <c r="X14" i="23" s="1"/>
  <c r="S13" i="9"/>
  <c r="T12" i="9"/>
  <c r="W14" i="19"/>
  <c r="X13" i="19"/>
  <c r="X14" i="31"/>
  <c r="Y13" i="31"/>
  <c r="Y14" i="31" l="1"/>
  <c r="Z13" i="31"/>
  <c r="Z14" i="31" s="1"/>
  <c r="T13" i="9"/>
  <c r="U12" i="9"/>
  <c r="X23" i="1"/>
  <c r="W24" i="1"/>
  <c r="Y13" i="19"/>
  <c r="Y14" i="19" s="1"/>
  <c r="X14" i="19"/>
  <c r="U13" i="9" l="1"/>
  <c r="V12" i="9"/>
  <c r="W25" i="1"/>
  <c r="X24" i="1"/>
  <c r="X25" i="1" l="1"/>
  <c r="W26" i="1"/>
  <c r="W12" i="9"/>
  <c r="V13" i="9"/>
  <c r="X26" i="1" l="1"/>
  <c r="W27" i="1"/>
  <c r="W29" i="1" s="1"/>
  <c r="X29" i="1" s="1"/>
  <c r="W13" i="9"/>
  <c r="X12" i="9"/>
  <c r="X13" i="9" s="1"/>
  <c r="X27" i="1" l="1"/>
  <c r="W28" i="1"/>
  <c r="X28" i="1" l="1"/>
  <c r="W30" i="1"/>
  <c r="W31" i="1" l="1"/>
  <c r="X30" i="1"/>
  <c r="X31" i="1" l="1"/>
  <c r="W32" i="1"/>
  <c r="X32" i="1" l="1"/>
  <c r="W33" i="1"/>
  <c r="X33" i="1" l="1"/>
  <c r="W34" i="1"/>
  <c r="W35" i="1" l="1"/>
  <c r="X34" i="1"/>
  <c r="W36" i="1" l="1"/>
  <c r="X35" i="1"/>
  <c r="X36" i="1" l="1"/>
  <c r="W37" i="1"/>
  <c r="W38" i="1" s="1"/>
  <c r="X37" i="1" l="1"/>
  <c r="X38" i="1" l="1"/>
  <c r="W39" i="1"/>
  <c r="W40" i="1" l="1"/>
  <c r="X39" i="1"/>
  <c r="W41" i="1" l="1"/>
  <c r="X40" i="1"/>
  <c r="X41" i="1" l="1"/>
  <c r="W42" i="1"/>
  <c r="X42" i="1" l="1"/>
  <c r="W43" i="1"/>
  <c r="X43" i="1" l="1"/>
  <c r="W44" i="1"/>
  <c r="W45" i="1" l="1"/>
  <c r="X44" i="1"/>
  <c r="W46" i="1" l="1"/>
  <c r="X45" i="1"/>
  <c r="W47" i="1" l="1"/>
  <c r="X46" i="1"/>
  <c r="W48" i="1" l="1"/>
  <c r="X47" i="1"/>
  <c r="X48" i="1" l="1"/>
  <c r="W49" i="1"/>
  <c r="X49" i="1" l="1"/>
  <c r="W50" i="1"/>
  <c r="W51" i="1" l="1"/>
  <c r="X50" i="1"/>
  <c r="X51" i="1" l="1"/>
  <c r="W52" i="1"/>
  <c r="W53" i="1" l="1"/>
  <c r="X52" i="1"/>
  <c r="W54" i="1" l="1"/>
  <c r="W55" i="1" s="1"/>
  <c r="X53" i="1"/>
  <c r="X55" i="1" l="1"/>
  <c r="W57" i="1"/>
  <c r="X57" i="1" s="1"/>
  <c r="X54" i="1"/>
  <c r="W56" i="1"/>
  <c r="W58" i="1" s="1"/>
  <c r="X58" i="1" s="1"/>
  <c r="W59" i="1" l="1"/>
  <c r="X56" i="1"/>
  <c r="W60" i="1" l="1"/>
  <c r="X60" i="1" l="1"/>
  <c r="W61" i="1"/>
  <c r="X61" i="1" l="1"/>
  <c r="W62" i="1"/>
  <c r="X62" i="1" s="1"/>
  <c r="W63" i="1" l="1"/>
  <c r="W64" i="1" l="1"/>
  <c r="X63" i="1"/>
  <c r="X64" i="1" l="1"/>
  <c r="W65" i="1"/>
  <c r="X65" i="1" l="1"/>
  <c r="W66" i="1"/>
  <c r="X66" i="1" l="1"/>
  <c r="W67" i="1"/>
  <c r="X67" i="1" l="1"/>
  <c r="W68" i="1"/>
  <c r="W69" i="1" s="1"/>
  <c r="X68" i="1" l="1"/>
  <c r="X69" i="1" l="1"/>
  <c r="W70" i="1"/>
  <c r="W71" i="1" l="1"/>
  <c r="X70" i="1"/>
  <c r="W72" i="1" l="1"/>
  <c r="X71" i="1"/>
  <c r="X72" i="1" l="1"/>
  <c r="W73" i="1"/>
  <c r="X73" i="1" l="1"/>
  <c r="W74" i="1"/>
  <c r="X74" i="1" l="1"/>
  <c r="W75" i="1"/>
  <c r="W76" i="1" l="1"/>
  <c r="X75" i="1"/>
  <c r="W77" i="1" l="1"/>
  <c r="X76" i="1"/>
  <c r="W78" i="1" l="1"/>
  <c r="X77" i="1"/>
  <c r="X78" i="1" l="1"/>
  <c r="W79" i="1"/>
  <c r="X79" i="1" l="1"/>
  <c r="W80" i="1"/>
  <c r="W81" i="1" l="1"/>
  <c r="X80" i="1"/>
  <c r="W82" i="1" l="1"/>
  <c r="W83" i="1" s="1"/>
  <c r="X83" i="1" s="1"/>
  <c r="X81" i="1"/>
  <c r="X82" i="1" l="1"/>
  <c r="W84" i="1"/>
  <c r="X84" i="1" l="1"/>
  <c r="W85" i="1"/>
  <c r="W86" i="1" l="1"/>
  <c r="X85" i="1"/>
  <c r="X86" i="1" l="1"/>
  <c r="W87" i="1"/>
  <c r="X87" i="1" l="1"/>
  <c r="W88" i="1"/>
  <c r="X88" i="1" l="1"/>
  <c r="W89" i="1"/>
  <c r="W90" i="1" l="1"/>
  <c r="X89" i="1"/>
  <c r="X90" i="1" l="1"/>
  <c r="W91" i="1"/>
  <c r="X91" i="1" l="1"/>
  <c r="W92" i="1"/>
  <c r="W93" i="1" l="1"/>
  <c r="W95" i="1" s="1"/>
  <c r="X95" i="1" s="1"/>
  <c r="X92" i="1"/>
  <c r="X93" i="1" l="1"/>
  <c r="W94" i="1"/>
  <c r="W96" i="1" l="1"/>
  <c r="X94" i="1"/>
  <c r="W97" i="1" l="1"/>
  <c r="X96" i="1"/>
  <c r="W98" i="1" l="1"/>
  <c r="X97" i="1"/>
  <c r="W101" i="1" l="1"/>
  <c r="X98" i="1"/>
  <c r="W102" i="1" l="1"/>
  <c r="X101" i="1"/>
  <c r="W103" i="1" l="1"/>
  <c r="X102" i="1"/>
  <c r="X103" i="1" l="1"/>
  <c r="W104" i="1"/>
  <c r="W105" i="1" l="1"/>
  <c r="X104" i="1"/>
  <c r="W106" i="1" l="1"/>
  <c r="X105" i="1"/>
  <c r="X106" i="1" l="1"/>
  <c r="W107" i="1"/>
  <c r="X107" i="1" l="1"/>
  <c r="W108" i="1"/>
  <c r="X108" i="1" s="1"/>
</calcChain>
</file>

<file path=xl/sharedStrings.xml><?xml version="1.0" encoding="utf-8"?>
<sst xmlns="http://schemas.openxmlformats.org/spreadsheetml/2006/main" count="1544" uniqueCount="364">
  <si>
    <t>Таблица для просчета продуктов с 1 по 20 день</t>
  </si>
  <si>
    <t>Наименование</t>
  </si>
  <si>
    <t>1день</t>
  </si>
  <si>
    <t>2день</t>
  </si>
  <si>
    <t>3день</t>
  </si>
  <si>
    <t>4день</t>
  </si>
  <si>
    <t>5день</t>
  </si>
  <si>
    <t>6день</t>
  </si>
  <si>
    <t>7день</t>
  </si>
  <si>
    <t>8день</t>
  </si>
  <si>
    <t>9день</t>
  </si>
  <si>
    <t>10день</t>
  </si>
  <si>
    <t>11 день</t>
  </si>
  <si>
    <t>12 день</t>
  </si>
  <si>
    <t>13 день</t>
  </si>
  <si>
    <t>14 день</t>
  </si>
  <si>
    <t>15 день</t>
  </si>
  <si>
    <t>16 день</t>
  </si>
  <si>
    <t>17 день</t>
  </si>
  <si>
    <t>18 день</t>
  </si>
  <si>
    <t>19 день</t>
  </si>
  <si>
    <t>20 день</t>
  </si>
  <si>
    <t xml:space="preserve">формула для просчета суммы </t>
  </si>
  <si>
    <t>кол-во детей</t>
  </si>
  <si>
    <t>кол-во прод.на всех детей</t>
  </si>
  <si>
    <t>Крылья куриные</t>
  </si>
  <si>
    <t>Кол-во детей вставить в голубой квадрат!</t>
  </si>
  <si>
    <t>Свинина корейка</t>
  </si>
  <si>
    <t>фарш "Домашний"</t>
  </si>
  <si>
    <t>В зеленом столбике сложить те дни которые нужны для заявки</t>
  </si>
  <si>
    <t>Филе куриное</t>
  </si>
  <si>
    <t>филе минтая с/м</t>
  </si>
  <si>
    <t>Крабовые палочки</t>
  </si>
  <si>
    <t>сахар</t>
  </si>
  <si>
    <t>соль</t>
  </si>
  <si>
    <t>какао-порошок</t>
  </si>
  <si>
    <t>корица молотая</t>
  </si>
  <si>
    <t>чай черный</t>
  </si>
  <si>
    <t>зира</t>
  </si>
  <si>
    <t>орегано сушеный</t>
  </si>
  <si>
    <t>базилик сушеный</t>
  </si>
  <si>
    <t>Тимьян</t>
  </si>
  <si>
    <t>Розмарин</t>
  </si>
  <si>
    <t>Паприка</t>
  </si>
  <si>
    <t>Паприка копченая</t>
  </si>
  <si>
    <t>сахарная пудра</t>
  </si>
  <si>
    <t>Мак</t>
  </si>
  <si>
    <t>Кунжут белый</t>
  </si>
  <si>
    <t>Кунжут черный</t>
  </si>
  <si>
    <t>ванилин</t>
  </si>
  <si>
    <t>разрыхлитель</t>
  </si>
  <si>
    <t>яйцо</t>
  </si>
  <si>
    <t>Яйцо просчитано в штуках</t>
  </si>
  <si>
    <t>Рис круглый</t>
  </si>
  <si>
    <t>Крупа гречневая</t>
  </si>
  <si>
    <t>Крупа пшено</t>
  </si>
  <si>
    <t>Крупа кукурузная</t>
  </si>
  <si>
    <t>Хлопья овсяные</t>
  </si>
  <si>
    <t>Крупа манная</t>
  </si>
  <si>
    <t>Крупа булгур</t>
  </si>
  <si>
    <t>Крупа кус-кус</t>
  </si>
  <si>
    <t>кукуруза консервированная</t>
  </si>
  <si>
    <t>макароны</t>
  </si>
  <si>
    <t>мёд</t>
  </si>
  <si>
    <t>зефир маршмеллоу</t>
  </si>
  <si>
    <t>масло растительное</t>
  </si>
  <si>
    <t>масло кунжутное</t>
  </si>
  <si>
    <t>Соевый соус</t>
  </si>
  <si>
    <t>мука</t>
  </si>
  <si>
    <t>томатная паста</t>
  </si>
  <si>
    <t>сухарь панировочный</t>
  </si>
  <si>
    <t>тесто слоеное</t>
  </si>
  <si>
    <t>хлеб пшеничный</t>
  </si>
  <si>
    <t>хлеб ржаной</t>
  </si>
  <si>
    <t>Печенье сахарное</t>
  </si>
  <si>
    <t>СЫРНИКИ п/ф</t>
  </si>
  <si>
    <t>молоко</t>
  </si>
  <si>
    <t>сыр сулугуни</t>
  </si>
  <si>
    <t>снежок</t>
  </si>
  <si>
    <t>кефир 2,5%</t>
  </si>
  <si>
    <t>сметана</t>
  </si>
  <si>
    <t>творог</t>
  </si>
  <si>
    <t>масло сливочное</t>
  </si>
  <si>
    <t>сыр плавленный</t>
  </si>
  <si>
    <t>Капуста квашенная</t>
  </si>
  <si>
    <t>чеснок</t>
  </si>
  <si>
    <t>зелень</t>
  </si>
  <si>
    <t>лук зелёный</t>
  </si>
  <si>
    <t>капуста белокочанная</t>
  </si>
  <si>
    <t>лимон</t>
  </si>
  <si>
    <t>морковь свежая</t>
  </si>
  <si>
    <t xml:space="preserve">картофель </t>
  </si>
  <si>
    <t>лук репчатый</t>
  </si>
  <si>
    <t xml:space="preserve">свекла </t>
  </si>
  <si>
    <t>Помидоры свежие</t>
  </si>
  <si>
    <t>Огурцы свежие</t>
  </si>
  <si>
    <t>Перец  болгарский свежий</t>
  </si>
  <si>
    <t>Томат кубик с/м</t>
  </si>
  <si>
    <t>Морковь кубик с/м</t>
  </si>
  <si>
    <t>Кабачок кубик с/м</t>
  </si>
  <si>
    <t>Брокколи с/м</t>
  </si>
  <si>
    <t>Цветная капуста с/м</t>
  </si>
  <si>
    <t>Фасоль стручковая с/м</t>
  </si>
  <si>
    <t>Перец с/м</t>
  </si>
  <si>
    <t>Мандарин</t>
  </si>
  <si>
    <t>Слива свежая</t>
  </si>
  <si>
    <t>Яблоки свежие</t>
  </si>
  <si>
    <t>Яблоко кубик с/м</t>
  </si>
  <si>
    <t>Клубника с/м</t>
  </si>
  <si>
    <t>Манго с/м</t>
  </si>
  <si>
    <t>Абрикос с/м</t>
  </si>
  <si>
    <t>Слива с/м</t>
  </si>
  <si>
    <t>Сухофрукты</t>
  </si>
  <si>
    <t>Шиповник</t>
  </si>
  <si>
    <t>Облепиха с/м</t>
  </si>
  <si>
    <t>Смородина черная с/м</t>
  </si>
  <si>
    <t>Смородина красная с/м</t>
  </si>
  <si>
    <t>1 день</t>
  </si>
  <si>
    <t>выход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</si>
  <si>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</si>
  <si>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</si>
  <si>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</si>
  <si>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</si>
  <si>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</si>
  <si>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</si>
  <si>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</si>
  <si>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</si>
  <si>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 xml:space="preserve">10 день </t>
  </si>
  <si>
    <t xml:space="preserve">20 день </t>
  </si>
  <si>
    <t>Утверждаю</t>
  </si>
  <si>
    <t xml:space="preserve">Генеральный директор </t>
  </si>
  <si>
    <t xml:space="preserve">  ООО "Магия Вкуса"</t>
  </si>
  <si>
    <t>_______________М.Г.Сыскова</t>
  </si>
  <si>
    <t>Горячие завтраки.</t>
  </si>
  <si>
    <t>С 1 по 20 день</t>
  </si>
  <si>
    <t>Наименование блюда</t>
  </si>
  <si>
    <t>Брутто</t>
  </si>
  <si>
    <t>Нетто</t>
  </si>
  <si>
    <t>Масса порции</t>
  </si>
  <si>
    <t>Цена</t>
  </si>
  <si>
    <t>200</t>
  </si>
  <si>
    <t>крупа пшено</t>
  </si>
  <si>
    <t>крупа кукурузная</t>
  </si>
  <si>
    <t>мёд натуральный</t>
  </si>
  <si>
    <t>сахар песок</t>
  </si>
  <si>
    <t>масло сливочное 72.5%</t>
  </si>
  <si>
    <t>молоко питьевое 2,5%</t>
  </si>
  <si>
    <t>вода питьевая</t>
  </si>
  <si>
    <t>соль йодированная</t>
  </si>
  <si>
    <t>соус "Ягодный"</t>
  </si>
  <si>
    <t>клубника с/м</t>
  </si>
  <si>
    <t>Сырники творожные с ягодным соусом</t>
  </si>
  <si>
    <t>150</t>
  </si>
  <si>
    <t>масса готовых сырников</t>
  </si>
  <si>
    <t>смородина красная с/м</t>
  </si>
  <si>
    <t>абрикос с/м</t>
  </si>
  <si>
    <t>манго с/м</t>
  </si>
  <si>
    <t>22</t>
  </si>
  <si>
    <t>Итого</t>
  </si>
  <si>
    <t>Паста с курицей и сулугуни</t>
  </si>
  <si>
    <t>филе куриное с/м</t>
  </si>
  <si>
    <t>макаронные изделия</t>
  </si>
  <si>
    <t>соус для пасты помадоро:</t>
  </si>
  <si>
    <t>томат кубик с/м</t>
  </si>
  <si>
    <t>Гранола с манго</t>
  </si>
  <si>
    <t>соус "фруктовый"</t>
  </si>
  <si>
    <t>гранола:</t>
  </si>
  <si>
    <t>хлопья овсяные</t>
  </si>
  <si>
    <t>сахарный сироп</t>
  </si>
  <si>
    <t>печенье сахарное</t>
  </si>
  <si>
    <t>вода</t>
  </si>
  <si>
    <t>Сырный крем-суп с гренками</t>
  </si>
  <si>
    <t>мука пшеничная</t>
  </si>
  <si>
    <t>Гренки:</t>
  </si>
  <si>
    <t>масло чесночное</t>
  </si>
  <si>
    <t>тесто слоенное</t>
  </si>
  <si>
    <t>масса п/ф</t>
  </si>
  <si>
    <t>Напиток "Смородина-яблоко"</t>
  </si>
  <si>
    <t>яблоко кубик с/м</t>
  </si>
  <si>
    <t>Салат "Коул-слоу"</t>
  </si>
  <si>
    <t>яблоки свежие</t>
  </si>
  <si>
    <t>мак пищевой</t>
  </si>
  <si>
    <t>лимон(сок)</t>
  </si>
  <si>
    <t>Рыбный фишбол</t>
  </si>
  <si>
    <t>масса пассерованного лука</t>
  </si>
  <si>
    <t>крупа рис круглый</t>
  </si>
  <si>
    <t>яйцо куриное</t>
  </si>
  <si>
    <t>сухари панировочные</t>
  </si>
  <si>
    <t>масло растительное для смазки листа</t>
  </si>
  <si>
    <t>Соус красный с овощами</t>
  </si>
  <si>
    <t xml:space="preserve">масло растительное </t>
  </si>
  <si>
    <t>Булгур отварной</t>
  </si>
  <si>
    <t>булгур</t>
  </si>
  <si>
    <t>60</t>
  </si>
  <si>
    <t>кунжут белый</t>
  </si>
  <si>
    <t>соус медово-лимонный</t>
  </si>
  <si>
    <t>Крылья куринные барбекю</t>
  </si>
  <si>
    <t>крылья куринные (без  фалангов)</t>
  </si>
  <si>
    <t>соевый соус с/п</t>
  </si>
  <si>
    <t>соевый соус концентрат</t>
  </si>
  <si>
    <t>соевый Барбекю</t>
  </si>
  <si>
    <t>паприка</t>
  </si>
  <si>
    <t>паприка копченая</t>
  </si>
  <si>
    <t>Чай с чабрецом</t>
  </si>
  <si>
    <t>чабрец (тимьян)</t>
  </si>
  <si>
    <t xml:space="preserve">  6 день  </t>
  </si>
  <si>
    <t>Овсяная каша с манго</t>
  </si>
  <si>
    <t>соус "Манго"</t>
  </si>
  <si>
    <t>Гранола с ягодным соусом</t>
  </si>
  <si>
    <t>Фрикасе из курицы</t>
  </si>
  <si>
    <t>морковь кубик с/м</t>
  </si>
  <si>
    <t>кабачок кубик с/м</t>
  </si>
  <si>
    <t>Соус бешамель</t>
  </si>
  <si>
    <t>брокколи с/м</t>
  </si>
  <si>
    <t>Напиток "Витаминный" из шиповника</t>
  </si>
  <si>
    <t>плоды шиповника</t>
  </si>
  <si>
    <t>Скрембл с курицей  на тосте</t>
  </si>
  <si>
    <t>Напиток "Витаминный" из сухофруктов</t>
  </si>
  <si>
    <t>сухофрукты</t>
  </si>
  <si>
    <t>Закуска из свежих огурцов</t>
  </si>
  <si>
    <t>зелень(укроп)</t>
  </si>
  <si>
    <t>Болоньезе</t>
  </si>
  <si>
    <t>фарш  говяжий</t>
  </si>
  <si>
    <t>Макароны отварные</t>
  </si>
  <si>
    <t>Компот из смородины</t>
  </si>
  <si>
    <t>10 день</t>
  </si>
  <si>
    <t>Мясо по-Сибирски</t>
  </si>
  <si>
    <t>свинина с/м</t>
  </si>
  <si>
    <t>сметана 15%</t>
  </si>
  <si>
    <t>Картофельное пюре</t>
  </si>
  <si>
    <t>Чай витаминный с облепихой</t>
  </si>
  <si>
    <t>облепиха с/м</t>
  </si>
  <si>
    <t>Салат овощной с зелёным горошком</t>
  </si>
  <si>
    <t>горошек консервированный</t>
  </si>
  <si>
    <t>перец болгарский</t>
  </si>
  <si>
    <t>Гречка по-купечески</t>
  </si>
  <si>
    <t>крупа гречневая</t>
  </si>
  <si>
    <t xml:space="preserve">12 день </t>
  </si>
  <si>
    <t>Карпачо из овощей</t>
  </si>
  <si>
    <t>помидоры свежие</t>
  </si>
  <si>
    <t>Шакшука</t>
  </si>
  <si>
    <t>Шоколадный трайфл</t>
  </si>
  <si>
    <t>бисквит шоколадный</t>
  </si>
  <si>
    <t>соус клубничный</t>
  </si>
  <si>
    <t>свекла (сок)</t>
  </si>
  <si>
    <t>кефир</t>
  </si>
  <si>
    <t xml:space="preserve"> Закуска из свежих огурцов</t>
  </si>
  <si>
    <t>зелень свежая</t>
  </si>
  <si>
    <t>Митболл в овсяной панировке</t>
  </si>
  <si>
    <t xml:space="preserve">вода для замачивания </t>
  </si>
  <si>
    <t>яйцо куриное для панировки</t>
  </si>
  <si>
    <t>Крем-суп Минестроне</t>
  </si>
  <si>
    <t>капуста цветная с/м</t>
  </si>
  <si>
    <t>гренки чесночные</t>
  </si>
  <si>
    <t>Рыбный киш с брокколи</t>
  </si>
  <si>
    <t>тесто заливное</t>
  </si>
  <si>
    <t>Начинка</t>
  </si>
  <si>
    <t>Чай витаминный с шиповником</t>
  </si>
  <si>
    <t>соус ягодный</t>
  </si>
  <si>
    <t>черная смородина с/м</t>
  </si>
  <si>
    <t>Курица в азиатском стиле</t>
  </si>
  <si>
    <t>соус терияки</t>
  </si>
  <si>
    <t>Творожная запеканка с ягодным соусом</t>
  </si>
  <si>
    <t>крупа манная</t>
  </si>
  <si>
    <t>мука пшеничная для панирования</t>
  </si>
  <si>
    <t>Соус ягодный</t>
  </si>
  <si>
    <t>Какао с маршмеллоу</t>
  </si>
  <si>
    <t>Венгерский гуляш</t>
  </si>
  <si>
    <t>масса готового мяса</t>
  </si>
  <si>
    <t>перец с/м</t>
  </si>
  <si>
    <t>Салат из капусты с томатом</t>
  </si>
  <si>
    <t>Крабовый фишбол</t>
  </si>
  <si>
    <t>крабовые палочки</t>
  </si>
  <si>
    <t>Напиток "Витаминный" с сухофруктами</t>
  </si>
  <si>
    <t>УТВЕРЖДАЮ:</t>
  </si>
  <si>
    <t>Директор ______________________СОШ</t>
  </si>
  <si>
    <t>Повар-бригадир ____________________</t>
  </si>
  <si>
    <t>___________________________________</t>
  </si>
  <si>
    <t>Меню-раскладка на ________________</t>
  </si>
  <si>
    <t>Итого на 1 ч.</t>
  </si>
  <si>
    <t>итого продуктов</t>
  </si>
  <si>
    <t>УТВЕРЖДАЮ</t>
  </si>
  <si>
    <t>Директор МАОУ СОШ_________________</t>
  </si>
  <si>
    <t>_____________________________________</t>
  </si>
  <si>
    <t xml:space="preserve">МЕНЮ </t>
  </si>
  <si>
    <t xml:space="preserve">Горячий завтрак </t>
  </si>
  <si>
    <t>Выход</t>
  </si>
  <si>
    <t>Химический состав</t>
  </si>
  <si>
    <t>Белки,г</t>
  </si>
  <si>
    <t>Жиры,г</t>
  </si>
  <si>
    <t>Угл.,г</t>
  </si>
  <si>
    <t>ЭЦ,ккал</t>
  </si>
  <si>
    <t>Стоимость дня</t>
  </si>
  <si>
    <t>Зав. Столовой__________________</t>
  </si>
  <si>
    <t>Мед. Работник_________________</t>
  </si>
  <si>
    <t>Выход, гр</t>
  </si>
  <si>
    <t>_______________________________</t>
  </si>
  <si>
    <t>Директор МАОУ СОШ___________</t>
  </si>
  <si>
    <t>Директор МАОУ СОШ__________</t>
  </si>
  <si>
    <t>20,3,1</t>
  </si>
  <si>
    <t>2 Комплекс(107,70)</t>
  </si>
  <si>
    <t>филе минтая пром.произ. с/м</t>
  </si>
  <si>
    <t>Фрукт (Яблоко)</t>
  </si>
  <si>
    <t>лимонная кислота</t>
  </si>
  <si>
    <t>Зеленый горошек консервированный</t>
  </si>
  <si>
    <t>Напиток клубничный</t>
  </si>
  <si>
    <t xml:space="preserve">       Меню  горячие завтраки.2 Комплекс. С 1 по 10 день</t>
  </si>
  <si>
    <t xml:space="preserve">       Меню  горячие завтраки.2 Комплекс. С 11 по 20 день</t>
  </si>
  <si>
    <t>«___»________2024г.</t>
  </si>
  <si>
    <r>
      <t xml:space="preserve">сырники творожные </t>
    </r>
    <r>
      <rPr>
        <i/>
        <sz val="8"/>
        <color theme="1"/>
        <rFont val="Times New Roman"/>
        <family val="1"/>
        <charset val="204"/>
      </rPr>
      <t>п/ф</t>
    </r>
  </si>
  <si>
    <t>капуста пекинская</t>
  </si>
  <si>
    <t>Хлеб "Свежий" пшеничный витамин.</t>
  </si>
  <si>
    <t>Картофель по-деревенски</t>
  </si>
  <si>
    <t>тимьян</t>
  </si>
  <si>
    <t>розмарин</t>
  </si>
  <si>
    <t>масло чесночное:</t>
  </si>
  <si>
    <t>100/50</t>
  </si>
  <si>
    <t>Салат из капусты со свежим огурцом</t>
  </si>
  <si>
    <t>100/30</t>
  </si>
  <si>
    <t>Говядина гуляш</t>
  </si>
  <si>
    <t>батон Молочный нарезной</t>
  </si>
  <si>
    <t>крахмал картофельный</t>
  </si>
  <si>
    <t>Каша пшенно-кукурузная с медом и клубникой</t>
  </si>
  <si>
    <t>Соус:</t>
  </si>
  <si>
    <t>хлеб тостовый</t>
  </si>
  <si>
    <t>Хлеб тостовый</t>
  </si>
  <si>
    <t>70</t>
  </si>
  <si>
    <t>Возрастная категория 7-11 лет</t>
  </si>
  <si>
    <t>Бутерброд с сыром</t>
  </si>
  <si>
    <t>огурцы свежие парниковые</t>
  </si>
  <si>
    <t>Напиток "Манго- клубника"</t>
  </si>
  <si>
    <t>таблица проверена 15.04.2024г</t>
  </si>
  <si>
    <t>Напиток из изюма</t>
  </si>
  <si>
    <t>изюм светлый</t>
  </si>
  <si>
    <t>Изюм светлый</t>
  </si>
  <si>
    <t>80</t>
  </si>
  <si>
    <t>250</t>
  </si>
  <si>
    <t xml:space="preserve">Фрукт (яблоко) </t>
  </si>
  <si>
    <t>масса полуфабриката</t>
  </si>
  <si>
    <t>Напиток "Манго- абрикос"</t>
  </si>
  <si>
    <t>масса отварного риса</t>
  </si>
  <si>
    <t>Свежий салат из моркови и яблок</t>
  </si>
  <si>
    <t>120</t>
  </si>
  <si>
    <t>Салат из белокочанной капусты с морковью</t>
  </si>
  <si>
    <t>Салат из белокочанной капусты с огурцом</t>
  </si>
  <si>
    <t>Печенье в индивидуальной упаковке 50 гр
(основной склад)</t>
  </si>
  <si>
    <t>Рис отварной</t>
  </si>
  <si>
    <t>ягодно-яблочная смесь</t>
  </si>
  <si>
    <t>вишня с/м</t>
  </si>
  <si>
    <t>Напиток ягодный</t>
  </si>
  <si>
    <t>Ягодно-яблочная смесь</t>
  </si>
  <si>
    <t>Вишня с/м</t>
  </si>
  <si>
    <t>20/10</t>
  </si>
  <si>
    <t>смесь ягодная с/м</t>
  </si>
  <si>
    <t>Повидло</t>
  </si>
  <si>
    <t>повидло</t>
  </si>
  <si>
    <t>Ситник с повидлом</t>
  </si>
  <si>
    <t>"18" октября 2024 г.</t>
  </si>
  <si>
    <t>Ноябрь 2024г</t>
  </si>
  <si>
    <t>Исполнитель:Технолог-калькулятор_________________________Девяткова Н. А. 18.10.2024г</t>
  </si>
  <si>
    <t>Рис припущенный</t>
  </si>
  <si>
    <t>Омутинский район</t>
  </si>
  <si>
    <t>батон Столовый нарезной</t>
  </si>
  <si>
    <t>Хлеб "Дарницкий" (нарезной)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</si>
</sst>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(* #,##0.00_);_(* \(#,##0.00\);_(* &quot;-&quot;??_);_(@_)"/>
    <numFmt numFmtId="166" formatCode="0.0"/>
  </numFmts>
  <fonts count="5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</font>
    <font>
      <b/>
      <i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1"/>
      <color theme="1"/>
      <name val="Trebuchet MS"/>
      <family val="2"/>
      <charset val="204"/>
    </font>
    <font>
      <sz val="8"/>
      <color theme="1"/>
      <name val="Trebuchet MS"/>
      <family val="2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3" tint="0.59999389629810485"/>
        <bgColor theme="3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3" tint="0.59999389629810485"/>
        <bgColor theme="9" tint="0.79998168889431442"/>
      </patternFill>
    </fill>
    <fill>
      <patternFill patternType="solid">
        <fgColor theme="7" tint="0.59999389629810485"/>
        <bgColor theme="9" tint="0.79998168889431442"/>
      </patternFill>
    </fill>
    <fill>
      <patternFill patternType="solid">
        <fgColor theme="6" tint="0.59999389629810485"/>
        <bgColor theme="9" tint="0.79998168889431442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9" tint="0.39997558519241921"/>
        <bgColor theme="9" tint="0.79998168889431442"/>
      </patternFill>
    </fill>
    <fill>
      <patternFill patternType="solid">
        <fgColor rgb="FF92D050"/>
        <bgColor rgb="FF92D050"/>
      </patternFill>
    </fill>
    <fill>
      <patternFill patternType="solid">
        <fgColor rgb="FF00B0F0"/>
        <bgColor rgb="FF00B0F0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indexed="2"/>
        <bgColor indexed="2"/>
      </patternFill>
    </fill>
    <fill>
      <patternFill patternType="solid">
        <fgColor theme="9" tint="0.79998168889431442"/>
        <bgColor theme="7" tint="0.79998168889431442"/>
      </patternFill>
    </fill>
    <fill>
      <patternFill patternType="solid">
        <fgColor rgb="FFFFC000"/>
        <bgColor rgb="FFFFC000"/>
      </patternFill>
    </fill>
    <fill>
      <patternFill patternType="solid">
        <fgColor theme="7" tint="0.39997558519241921"/>
        <bgColor rgb="FFFFC000"/>
      </patternFill>
    </fill>
    <fill>
      <patternFill patternType="solid">
        <fgColor theme="3" tint="0.59999389629810485"/>
        <bgColor rgb="FF00B0F0"/>
      </patternFill>
    </fill>
    <fill>
      <patternFill patternType="solid">
        <fgColor theme="9" tint="0.79998168889431442"/>
        <bgColor rgb="FF00B0F0"/>
      </patternFill>
    </fill>
    <fill>
      <patternFill patternType="solid">
        <fgColor theme="7" tint="0.59999389629810485"/>
        <bgColor rgb="FF00B0F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59999389629810485"/>
        <bgColor rgb="FFFFC000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99FFCC"/>
        <bgColor rgb="FF99FFCC"/>
      </patternFill>
    </fill>
    <fill>
      <patternFill patternType="solid">
        <fgColor theme="5" tint="0.79998168889431442"/>
        <bgColor theme="5" tint="0.39997558519241921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indexed="2"/>
        <bgColor theme="9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rgb="FFFFC000"/>
        <bgColor indexed="5"/>
      </patternFill>
    </fill>
    <fill>
      <patternFill patternType="solid">
        <fgColor rgb="FFFFFF00"/>
        <bgColor theme="8" tint="0.59999389629810485"/>
      </patternFill>
    </fill>
    <fill>
      <patternFill patternType="solid">
        <fgColor rgb="FF00B0F0"/>
        <bgColor theme="9" tint="0.79998168889431442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/>
    <xf numFmtId="164" fontId="3" fillId="0" borderId="0" applyFont="0" applyFill="0" applyBorder="0"/>
    <xf numFmtId="165" fontId="3" fillId="0" borderId="0" applyFont="0" applyFill="0" applyBorder="0"/>
    <xf numFmtId="165" fontId="3" fillId="0" borderId="0" applyFont="0" applyFill="0" applyBorder="0"/>
    <xf numFmtId="164" fontId="3" fillId="0" borderId="0" applyFont="0" applyFill="0" applyBorder="0"/>
    <xf numFmtId="164" fontId="3" fillId="0" borderId="0" applyFont="0" applyFill="0" applyBorder="0"/>
  </cellStyleXfs>
  <cellXfs count="575">
    <xf numFmtId="0" fontId="0" fillId="0" borderId="0" xfId="0"/>
    <xf numFmtId="0" fontId="0" fillId="0" borderId="0" xfId="0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/>
    <xf numFmtId="2" fontId="7" fillId="4" borderId="2" xfId="0" applyNumberFormat="1" applyFont="1" applyFill="1" applyBorder="1" applyAlignment="1">
      <alignment horizontal="center"/>
    </xf>
    <xf numFmtId="2" fontId="7" fillId="5" borderId="2" xfId="0" applyNumberFormat="1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2" fontId="7" fillId="8" borderId="2" xfId="0" applyNumberFormat="1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2" fontId="7" fillId="12" borderId="2" xfId="0" applyNumberFormat="1" applyFont="1" applyFill="1" applyBorder="1" applyAlignment="1">
      <alignment horizontal="center"/>
    </xf>
    <xf numFmtId="0" fontId="7" fillId="13" borderId="2" xfId="0" applyFont="1" applyFill="1" applyBorder="1" applyAlignment="1">
      <alignment horizontal="center"/>
    </xf>
    <xf numFmtId="0" fontId="7" fillId="14" borderId="2" xfId="0" applyFont="1" applyFill="1" applyBorder="1" applyAlignment="1">
      <alignment horizontal="center"/>
    </xf>
    <xf numFmtId="2" fontId="7" fillId="15" borderId="2" xfId="0" applyNumberFormat="1" applyFont="1" applyFill="1" applyBorder="1" applyAlignment="1">
      <alignment horizontal="center"/>
    </xf>
    <xf numFmtId="2" fontId="7" fillId="16" borderId="2" xfId="0" applyNumberFormat="1" applyFont="1" applyFill="1" applyBorder="1"/>
    <xf numFmtId="0" fontId="6" fillId="17" borderId="2" xfId="0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8" fillId="18" borderId="0" xfId="0" applyFont="1" applyFill="1"/>
    <xf numFmtId="0" fontId="8" fillId="0" borderId="0" xfId="0" applyFont="1"/>
    <xf numFmtId="2" fontId="7" fillId="9" borderId="2" xfId="0" applyNumberFormat="1" applyFont="1" applyFill="1" applyBorder="1" applyAlignment="1">
      <alignment horizontal="center"/>
    </xf>
    <xf numFmtId="2" fontId="7" fillId="6" borderId="2" xfId="0" applyNumberFormat="1" applyFont="1" applyFill="1" applyBorder="1" applyAlignment="1">
      <alignment horizontal="center"/>
    </xf>
    <xf numFmtId="2" fontId="7" fillId="11" borderId="2" xfId="0" applyNumberFormat="1" applyFont="1" applyFill="1" applyBorder="1" applyAlignment="1">
      <alignment horizontal="center"/>
    </xf>
    <xf numFmtId="2" fontId="7" fillId="13" borderId="2" xfId="0" applyNumberFormat="1" applyFont="1" applyFill="1" applyBorder="1" applyAlignment="1">
      <alignment horizontal="center"/>
    </xf>
    <xf numFmtId="2" fontId="7" fillId="14" borderId="2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2" fontId="7" fillId="10" borderId="2" xfId="0" applyNumberFormat="1" applyFont="1" applyFill="1" applyBorder="1" applyAlignment="1">
      <alignment horizontal="center"/>
    </xf>
    <xf numFmtId="0" fontId="6" fillId="2" borderId="2" xfId="0" applyFont="1" applyFill="1" applyBorder="1"/>
    <xf numFmtId="0" fontId="7" fillId="2" borderId="2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2" fontId="7" fillId="7" borderId="2" xfId="0" applyNumberFormat="1" applyFont="1" applyFill="1" applyBorder="1" applyAlignment="1">
      <alignment horizontal="center"/>
    </xf>
    <xf numFmtId="0" fontId="7" fillId="12" borderId="2" xfId="0" applyFont="1" applyFill="1" applyBorder="1" applyAlignment="1">
      <alignment horizontal="center"/>
    </xf>
    <xf numFmtId="0" fontId="7" fillId="15" borderId="2" xfId="0" applyFont="1" applyFill="1" applyBorder="1" applyAlignment="1">
      <alignment horizontal="center"/>
    </xf>
    <xf numFmtId="0" fontId="0" fillId="19" borderId="0" xfId="0" applyFill="1"/>
    <xf numFmtId="0" fontId="6" fillId="5" borderId="2" xfId="0" applyFont="1" applyFill="1" applyBorder="1"/>
    <xf numFmtId="0" fontId="0" fillId="20" borderId="0" xfId="0" applyFill="1"/>
    <xf numFmtId="0" fontId="6" fillId="21" borderId="2" xfId="0" applyFont="1" applyFill="1" applyBorder="1"/>
    <xf numFmtId="2" fontId="7" fillId="21" borderId="2" xfId="0" applyNumberFormat="1" applyFont="1" applyFill="1" applyBorder="1" applyAlignment="1">
      <alignment horizontal="center"/>
    </xf>
    <xf numFmtId="0" fontId="7" fillId="21" borderId="2" xfId="0" applyFont="1" applyFill="1" applyBorder="1" applyAlignment="1">
      <alignment horizontal="center"/>
    </xf>
    <xf numFmtId="2" fontId="7" fillId="22" borderId="2" xfId="0" applyNumberFormat="1" applyFont="1" applyFill="1" applyBorder="1" applyAlignment="1">
      <alignment horizontal="center"/>
    </xf>
    <xf numFmtId="2" fontId="0" fillId="7" borderId="2" xfId="0" applyNumberFormat="1" applyFill="1" applyBorder="1"/>
    <xf numFmtId="0" fontId="9" fillId="2" borderId="2" xfId="0" applyFont="1" applyFill="1" applyBorder="1"/>
    <xf numFmtId="0" fontId="6" fillId="23" borderId="2" xfId="0" applyFont="1" applyFill="1" applyBorder="1"/>
    <xf numFmtId="2" fontId="6" fillId="23" borderId="2" xfId="0" applyNumberFormat="1" applyFont="1" applyFill="1" applyBorder="1" applyAlignment="1">
      <alignment horizontal="center"/>
    </xf>
    <xf numFmtId="2" fontId="7" fillId="23" borderId="2" xfId="0" applyNumberFormat="1" applyFont="1" applyFill="1" applyBorder="1" applyAlignment="1">
      <alignment horizontal="center"/>
    </xf>
    <xf numFmtId="0" fontId="7" fillId="23" borderId="2" xfId="0" applyFont="1" applyFill="1" applyBorder="1" applyAlignment="1">
      <alignment horizontal="center"/>
    </xf>
    <xf numFmtId="0" fontId="6" fillId="24" borderId="2" xfId="0" applyFont="1" applyFill="1" applyBorder="1"/>
    <xf numFmtId="2" fontId="7" fillId="25" borderId="2" xfId="0" applyNumberFormat="1" applyFont="1" applyFill="1" applyBorder="1" applyAlignment="1">
      <alignment horizontal="center"/>
    </xf>
    <xf numFmtId="2" fontId="7" fillId="26" borderId="2" xfId="0" applyNumberFormat="1" applyFont="1" applyFill="1" applyBorder="1" applyAlignment="1">
      <alignment horizontal="center"/>
    </xf>
    <xf numFmtId="0" fontId="6" fillId="27" borderId="2" xfId="0" applyFont="1" applyFill="1" applyBorder="1"/>
    <xf numFmtId="0" fontId="6" fillId="28" borderId="2" xfId="0" applyFont="1" applyFill="1" applyBorder="1"/>
    <xf numFmtId="0" fontId="6" fillId="29" borderId="2" xfId="0" applyFont="1" applyFill="1" applyBorder="1"/>
    <xf numFmtId="0" fontId="6" fillId="30" borderId="2" xfId="0" applyFont="1" applyFill="1" applyBorder="1"/>
    <xf numFmtId="2" fontId="7" fillId="7" borderId="2" xfId="0" applyNumberFormat="1" applyFont="1" applyFill="1" applyBorder="1"/>
    <xf numFmtId="0" fontId="0" fillId="31" borderId="0" xfId="0" applyFill="1"/>
    <xf numFmtId="2" fontId="7" fillId="20" borderId="0" xfId="0" applyNumberFormat="1" applyFont="1" applyFill="1" applyAlignment="1">
      <alignment horizontal="center"/>
    </xf>
    <xf numFmtId="0" fontId="6" fillId="32" borderId="2" xfId="0" applyFont="1" applyFill="1" applyBorder="1"/>
    <xf numFmtId="0" fontId="6" fillId="17" borderId="2" xfId="0" applyFont="1" applyFill="1" applyBorder="1"/>
    <xf numFmtId="0" fontId="6" fillId="33" borderId="2" xfId="0" applyFont="1" applyFill="1" applyBorder="1"/>
    <xf numFmtId="0" fontId="6" fillId="9" borderId="2" xfId="0" applyFont="1" applyFill="1" applyBorder="1"/>
    <xf numFmtId="0" fontId="0" fillId="34" borderId="2" xfId="0" applyFill="1" applyBorder="1"/>
    <xf numFmtId="2" fontId="7" fillId="0" borderId="2" xfId="0" applyNumberFormat="1" applyFont="1" applyBorder="1"/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0" fillId="0" borderId="2" xfId="0" applyBorder="1"/>
    <xf numFmtId="10" fontId="7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8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right" vertical="center"/>
    </xf>
    <xf numFmtId="0" fontId="18" fillId="0" borderId="0" xfId="0" applyFont="1"/>
    <xf numFmtId="0" fontId="17" fillId="0" borderId="0" xfId="0" applyFont="1"/>
    <xf numFmtId="0" fontId="19" fillId="0" borderId="0" xfId="0" applyFont="1" applyAlignment="1">
      <alignment vertical="center"/>
    </xf>
    <xf numFmtId="0" fontId="21" fillId="0" borderId="0" xfId="0" applyFont="1"/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0" fillId="35" borderId="0" xfId="0" applyFill="1"/>
    <xf numFmtId="0" fontId="23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4" fillId="0" borderId="0" xfId="0" applyFont="1"/>
    <xf numFmtId="0" fontId="23" fillId="0" borderId="7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25" fillId="0" borderId="2" xfId="0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2" fontId="25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right"/>
    </xf>
    <xf numFmtId="2" fontId="13" fillId="0" borderId="2" xfId="0" applyNumberFormat="1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166" fontId="13" fillId="0" borderId="2" xfId="1" applyNumberFormat="1" applyFont="1" applyBorder="1" applyAlignment="1">
      <alignment horizontal="right" vertical="center" wrapText="1"/>
    </xf>
    <xf numFmtId="0" fontId="13" fillId="0" borderId="7" xfId="0" applyFont="1" applyBorder="1" applyAlignment="1">
      <alignment horizontal="right" vertical="center"/>
    </xf>
    <xf numFmtId="2" fontId="26" fillId="0" borderId="2" xfId="0" applyNumberFormat="1" applyFont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2" fontId="13" fillId="35" borderId="2" xfId="0" applyNumberFormat="1" applyFont="1" applyFill="1" applyBorder="1" applyAlignment="1">
      <alignment horizontal="center" vertical="center"/>
    </xf>
    <xf numFmtId="0" fontId="27" fillId="0" borderId="2" xfId="0" applyFont="1" applyBorder="1" applyAlignment="1">
      <alignment horizontal="right" vertical="center"/>
    </xf>
    <xf numFmtId="2" fontId="28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 wrapText="1"/>
    </xf>
    <xf numFmtId="0" fontId="19" fillId="0" borderId="2" xfId="0" applyFont="1" applyBorder="1" applyAlignment="1">
      <alignment horizontal="right" vertical="center"/>
    </xf>
    <xf numFmtId="2" fontId="17" fillId="0" borderId="2" xfId="0" applyNumberFormat="1" applyFont="1" applyBorder="1" applyAlignment="1">
      <alignment horizontal="center"/>
    </xf>
    <xf numFmtId="166" fontId="17" fillId="0" borderId="2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left"/>
    </xf>
    <xf numFmtId="0" fontId="25" fillId="0" borderId="4" xfId="0" applyFont="1" applyBorder="1" applyAlignment="1">
      <alignment vertical="center"/>
    </xf>
    <xf numFmtId="0" fontId="25" fillId="0" borderId="5" xfId="0" applyFont="1" applyBorder="1" applyAlignment="1">
      <alignment vertical="center"/>
    </xf>
    <xf numFmtId="0" fontId="29" fillId="0" borderId="2" xfId="0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top"/>
    </xf>
    <xf numFmtId="0" fontId="25" fillId="0" borderId="2" xfId="0" applyFont="1" applyBorder="1" applyAlignment="1">
      <alignment horizontal="left" vertical="top"/>
    </xf>
    <xf numFmtId="0" fontId="29" fillId="0" borderId="2" xfId="0" applyFont="1" applyBorder="1" applyAlignment="1">
      <alignment horizontal="center"/>
    </xf>
    <xf numFmtId="0" fontId="25" fillId="0" borderId="2" xfId="0" applyFont="1" applyBorder="1"/>
    <xf numFmtId="1" fontId="25" fillId="0" borderId="2" xfId="0" applyNumberFormat="1" applyFont="1" applyBorder="1" applyAlignment="1">
      <alignment horizontal="center" vertical="center"/>
    </xf>
    <xf numFmtId="0" fontId="23" fillId="2" borderId="2" xfId="0" applyFont="1" applyFill="1" applyBorder="1"/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23" fillId="2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25" fillId="0" borderId="3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166" fontId="13" fillId="35" borderId="3" xfId="0" applyNumberFormat="1" applyFont="1" applyFill="1" applyBorder="1" applyAlignment="1">
      <alignment horizontal="right" vertical="center"/>
    </xf>
    <xf numFmtId="0" fontId="28" fillId="0" borderId="2" xfId="0" applyFont="1" applyBorder="1" applyAlignment="1">
      <alignment horizontal="right"/>
    </xf>
    <xf numFmtId="2" fontId="17" fillId="0" borderId="2" xfId="0" applyNumberFormat="1" applyFont="1" applyBorder="1" applyAlignment="1">
      <alignment horizontal="center" vertical="center"/>
    </xf>
    <xf numFmtId="2" fontId="13" fillId="35" borderId="2" xfId="0" applyNumberFormat="1" applyFont="1" applyFill="1" applyBorder="1" applyAlignment="1">
      <alignment horizontal="center"/>
    </xf>
    <xf numFmtId="2" fontId="17" fillId="35" borderId="2" xfId="0" applyNumberFormat="1" applyFont="1" applyFill="1" applyBorder="1"/>
    <xf numFmtId="0" fontId="25" fillId="0" borderId="2" xfId="0" applyFont="1" applyBorder="1" applyAlignment="1">
      <alignment vertical="center"/>
    </xf>
    <xf numFmtId="2" fontId="30" fillId="0" borderId="2" xfId="0" applyNumberFormat="1" applyFont="1" applyBorder="1" applyAlignment="1">
      <alignment horizontal="center" vertical="center"/>
    </xf>
    <xf numFmtId="2" fontId="29" fillId="0" borderId="2" xfId="0" applyNumberFormat="1" applyFont="1" applyBorder="1" applyAlignment="1">
      <alignment horizontal="center" vertical="center"/>
    </xf>
    <xf numFmtId="2" fontId="29" fillId="0" borderId="2" xfId="0" applyNumberFormat="1" applyFont="1" applyBorder="1" applyAlignment="1">
      <alignment horizontal="center"/>
    </xf>
    <xf numFmtId="2" fontId="31" fillId="0" borderId="2" xfId="0" applyNumberFormat="1" applyFont="1" applyBorder="1" applyAlignment="1">
      <alignment horizontal="center" vertical="center"/>
    </xf>
    <xf numFmtId="1" fontId="17" fillId="0" borderId="2" xfId="0" applyNumberFormat="1" applyFont="1" applyBorder="1" applyAlignment="1">
      <alignment horizontal="center" vertical="center"/>
    </xf>
    <xf numFmtId="166" fontId="13" fillId="36" borderId="3" xfId="0" applyNumberFormat="1" applyFont="1" applyFill="1" applyBorder="1" applyAlignment="1">
      <alignment horizontal="right" vertical="center"/>
    </xf>
    <xf numFmtId="2" fontId="17" fillId="0" borderId="2" xfId="0" applyNumberFormat="1" applyFont="1" applyBorder="1"/>
    <xf numFmtId="0" fontId="20" fillId="2" borderId="2" xfId="0" applyFont="1" applyFill="1" applyBorder="1" applyAlignment="1">
      <alignment horizontal="left" vertical="center"/>
    </xf>
    <xf numFmtId="0" fontId="32" fillId="2" borderId="2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top" wrapText="1"/>
    </xf>
    <xf numFmtId="2" fontId="13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166" fontId="28" fillId="37" borderId="3" xfId="0" applyNumberFormat="1" applyFont="1" applyFill="1" applyBorder="1" applyAlignment="1">
      <alignment horizontal="right" vertical="center"/>
    </xf>
    <xf numFmtId="2" fontId="26" fillId="0" borderId="2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2" fontId="28" fillId="0" borderId="2" xfId="0" applyNumberFormat="1" applyFont="1" applyBorder="1" applyAlignment="1">
      <alignment horizontal="center" vertical="center"/>
    </xf>
    <xf numFmtId="2" fontId="26" fillId="37" borderId="2" xfId="0" applyNumberFormat="1" applyFont="1" applyFill="1" applyBorder="1" applyAlignment="1">
      <alignment horizontal="center" vertical="center"/>
    </xf>
    <xf numFmtId="2" fontId="13" fillId="0" borderId="2" xfId="1" applyNumberFormat="1" applyFont="1" applyBorder="1" applyAlignment="1">
      <alignment horizontal="center" vertical="center"/>
    </xf>
    <xf numFmtId="0" fontId="25" fillId="2" borderId="2" xfId="0" applyFont="1" applyFill="1" applyBorder="1"/>
    <xf numFmtId="0" fontId="29" fillId="2" borderId="2" xfId="0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center"/>
    </xf>
    <xf numFmtId="0" fontId="25" fillId="2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2" fontId="26" fillId="0" borderId="7" xfId="1" applyNumberFormat="1" applyFont="1" applyBorder="1" applyAlignment="1">
      <alignment horizontal="center" vertical="center" wrapText="1"/>
    </xf>
    <xf numFmtId="2" fontId="17" fillId="0" borderId="7" xfId="1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right"/>
    </xf>
    <xf numFmtId="2" fontId="26" fillId="0" borderId="2" xfId="1" applyNumberFormat="1" applyFont="1" applyBorder="1" applyAlignment="1">
      <alignment horizontal="center" vertical="center" wrapText="1"/>
    </xf>
    <xf numFmtId="0" fontId="33" fillId="35" borderId="3" xfId="0" applyFont="1" applyFill="1" applyBorder="1" applyAlignment="1">
      <alignment vertical="center" wrapText="1"/>
    </xf>
    <xf numFmtId="0" fontId="33" fillId="35" borderId="4" xfId="0" applyFont="1" applyFill="1" applyBorder="1" applyAlignment="1">
      <alignment vertical="center" wrapText="1"/>
    </xf>
    <xf numFmtId="0" fontId="33" fillId="35" borderId="5" xfId="0" applyFont="1" applyFill="1" applyBorder="1" applyAlignment="1">
      <alignment vertical="center" wrapText="1"/>
    </xf>
    <xf numFmtId="0" fontId="25" fillId="35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right" vertical="top" wrapText="1"/>
    </xf>
    <xf numFmtId="0" fontId="28" fillId="0" borderId="2" xfId="0" applyFont="1" applyBorder="1" applyAlignment="1">
      <alignment horizontal="right" vertical="center"/>
    </xf>
    <xf numFmtId="2" fontId="27" fillId="0" borderId="2" xfId="0" applyNumberFormat="1" applyFont="1" applyBorder="1" applyAlignment="1">
      <alignment horizontal="center" vertical="center"/>
    </xf>
    <xf numFmtId="2" fontId="27" fillId="0" borderId="7" xfId="0" applyNumberFormat="1" applyFont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center"/>
    </xf>
    <xf numFmtId="0" fontId="17" fillId="0" borderId="4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34" fillId="0" borderId="0" xfId="0" applyFont="1"/>
    <xf numFmtId="2" fontId="25" fillId="0" borderId="2" xfId="0" applyNumberFormat="1" applyFont="1" applyBorder="1" applyAlignment="1">
      <alignment horizontal="center"/>
    </xf>
    <xf numFmtId="0" fontId="23" fillId="2" borderId="2" xfId="0" applyFont="1" applyFill="1" applyBorder="1" applyAlignment="1">
      <alignment horizontal="left"/>
    </xf>
    <xf numFmtId="2" fontId="26" fillId="0" borderId="2" xfId="1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13" fillId="38" borderId="2" xfId="0" applyFont="1" applyFill="1" applyBorder="1" applyAlignment="1">
      <alignment horizontal="right" vertical="top" wrapText="1"/>
    </xf>
    <xf numFmtId="0" fontId="26" fillId="0" borderId="2" xfId="0" applyFont="1" applyBorder="1" applyAlignment="1">
      <alignment horizontal="right" vertical="center"/>
    </xf>
    <xf numFmtId="0" fontId="13" fillId="39" borderId="3" xfId="0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 vertical="center"/>
    </xf>
    <xf numFmtId="1" fontId="33" fillId="0" borderId="2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right" vertical="center" wrapText="1"/>
    </xf>
    <xf numFmtId="2" fontId="13" fillId="0" borderId="2" xfId="0" applyNumberFormat="1" applyFont="1" applyBorder="1" applyAlignment="1">
      <alignment horizontal="center" vertical="top" wrapText="1"/>
    </xf>
    <xf numFmtId="2" fontId="11" fillId="2" borderId="2" xfId="0" applyNumberFormat="1" applyFont="1" applyFill="1" applyBorder="1" applyAlignment="1">
      <alignment horizontal="center"/>
    </xf>
    <xf numFmtId="0" fontId="26" fillId="0" borderId="2" xfId="0" applyFont="1" applyBorder="1" applyAlignment="1">
      <alignment horizontal="right" vertical="center" wrapText="1"/>
    </xf>
    <xf numFmtId="0" fontId="13" fillId="35" borderId="2" xfId="0" applyFont="1" applyFill="1" applyBorder="1" applyAlignment="1">
      <alignment horizontal="right"/>
    </xf>
    <xf numFmtId="0" fontId="17" fillId="35" borderId="2" xfId="0" applyFont="1" applyFill="1" applyBorder="1" applyAlignment="1">
      <alignment horizontal="center" vertical="center"/>
    </xf>
    <xf numFmtId="0" fontId="35" fillId="0" borderId="2" xfId="0" applyFont="1" applyBorder="1" applyAlignment="1">
      <alignment horizontal="right"/>
    </xf>
    <xf numFmtId="2" fontId="35" fillId="0" borderId="2" xfId="0" applyNumberFormat="1" applyFont="1" applyBorder="1" applyAlignment="1">
      <alignment horizontal="center" vertical="center"/>
    </xf>
    <xf numFmtId="2" fontId="35" fillId="0" borderId="2" xfId="0" applyNumberFormat="1" applyFont="1" applyBorder="1" applyAlignment="1">
      <alignment horizontal="center"/>
    </xf>
    <xf numFmtId="2" fontId="25" fillId="0" borderId="2" xfId="0" applyNumberFormat="1" applyFont="1" applyBorder="1" applyAlignment="1">
      <alignment vertical="center"/>
    </xf>
    <xf numFmtId="0" fontId="25" fillId="0" borderId="2" xfId="1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28" fillId="0" borderId="2" xfId="0" applyFont="1" applyBorder="1" applyAlignment="1">
      <alignment horizontal="right" vertical="center" wrapText="1"/>
    </xf>
    <xf numFmtId="0" fontId="13" fillId="0" borderId="2" xfId="1" applyFont="1" applyBorder="1" applyAlignment="1">
      <alignment horizontal="right" vertical="center" wrapText="1"/>
    </xf>
    <xf numFmtId="0" fontId="23" fillId="2" borderId="2" xfId="0" applyFont="1" applyFill="1" applyBorder="1" applyAlignment="1">
      <alignment vertical="center"/>
    </xf>
    <xf numFmtId="49" fontId="25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2" fontId="13" fillId="0" borderId="2" xfId="4" applyNumberFormat="1" applyFont="1" applyBorder="1" applyAlignment="1">
      <alignment horizontal="center" vertical="center"/>
    </xf>
    <xf numFmtId="2" fontId="13" fillId="0" borderId="2" xfId="1" applyNumberFormat="1" applyFont="1" applyBorder="1" applyAlignment="1">
      <alignment horizontal="center" vertical="center" wrapText="1"/>
    </xf>
    <xf numFmtId="2" fontId="26" fillId="37" borderId="2" xfId="1" applyNumberFormat="1" applyFont="1" applyFill="1" applyBorder="1" applyAlignment="1">
      <alignment horizontal="right" vertical="center" wrapText="1"/>
    </xf>
    <xf numFmtId="2" fontId="27" fillId="37" borderId="2" xfId="1" applyNumberFormat="1" applyFont="1" applyFill="1" applyBorder="1" applyAlignment="1">
      <alignment horizontal="right" vertical="center" wrapText="1"/>
    </xf>
    <xf numFmtId="2" fontId="27" fillId="37" borderId="2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 wrapText="1"/>
    </xf>
    <xf numFmtId="166" fontId="13" fillId="37" borderId="2" xfId="0" applyNumberFormat="1" applyFont="1" applyFill="1" applyBorder="1" applyAlignment="1">
      <alignment horizontal="right"/>
    </xf>
    <xf numFmtId="2" fontId="26" fillId="0" borderId="2" xfId="1" applyNumberFormat="1" applyFont="1" applyBorder="1" applyAlignment="1">
      <alignment horizontal="center"/>
    </xf>
    <xf numFmtId="2" fontId="23" fillId="0" borderId="7" xfId="0" applyNumberFormat="1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left" vertical="center"/>
    </xf>
    <xf numFmtId="2" fontId="17" fillId="0" borderId="7" xfId="0" applyNumberFormat="1" applyFont="1" applyBorder="1" applyAlignment="1">
      <alignment horizontal="center" vertical="center" wrapText="1"/>
    </xf>
    <xf numFmtId="2" fontId="26" fillId="0" borderId="2" xfId="0" applyNumberFormat="1" applyFont="1" applyBorder="1" applyAlignment="1">
      <alignment horizontal="right" vertical="center"/>
    </xf>
    <xf numFmtId="0" fontId="35" fillId="0" borderId="2" xfId="0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6" fillId="0" borderId="0" xfId="0" applyFont="1"/>
    <xf numFmtId="0" fontId="37" fillId="0" borderId="2" xfId="0" applyFont="1" applyBorder="1" applyAlignment="1">
      <alignment horizontal="center"/>
    </xf>
    <xf numFmtId="2" fontId="0" fillId="0" borderId="0" xfId="0" applyNumberFormat="1"/>
    <xf numFmtId="0" fontId="20" fillId="0" borderId="0" xfId="0" applyFont="1"/>
    <xf numFmtId="0" fontId="20" fillId="0" borderId="0" xfId="0" applyFont="1" applyAlignment="1">
      <alignment horizontal="left"/>
    </xf>
    <xf numFmtId="0" fontId="32" fillId="0" borderId="0" xfId="0" applyFont="1"/>
    <xf numFmtId="0" fontId="32" fillId="0" borderId="0" xfId="0" applyFont="1" applyAlignment="1">
      <alignment horizontal="left"/>
    </xf>
    <xf numFmtId="0" fontId="38" fillId="2" borderId="2" xfId="0" applyFont="1" applyFill="1" applyBorder="1" applyAlignment="1">
      <alignment vertical="center"/>
    </xf>
    <xf numFmtId="0" fontId="38" fillId="2" borderId="2" xfId="0" applyFont="1" applyFill="1" applyBorder="1" applyAlignment="1">
      <alignment horizontal="left" textRotation="90"/>
    </xf>
    <xf numFmtId="2" fontId="39" fillId="2" borderId="2" xfId="0" applyNumberFormat="1" applyFont="1" applyFill="1" applyBorder="1" applyAlignment="1">
      <alignment horizontal="left" textRotation="90"/>
    </xf>
    <xf numFmtId="2" fontId="39" fillId="2" borderId="2" xfId="0" applyNumberFormat="1" applyFont="1" applyFill="1" applyBorder="1" applyAlignment="1">
      <alignment textRotation="90"/>
    </xf>
    <xf numFmtId="0" fontId="11" fillId="2" borderId="2" xfId="0" applyFont="1" applyFill="1" applyBorder="1" applyAlignment="1">
      <alignment textRotation="90"/>
    </xf>
    <xf numFmtId="2" fontId="20" fillId="2" borderId="2" xfId="0" applyNumberFormat="1" applyFont="1" applyFill="1" applyBorder="1"/>
    <xf numFmtId="49" fontId="32" fillId="2" borderId="2" xfId="0" applyNumberFormat="1" applyFont="1" applyFill="1" applyBorder="1" applyAlignment="1">
      <alignment horizontal="center" vertical="center"/>
    </xf>
    <xf numFmtId="2" fontId="32" fillId="0" borderId="2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20" fillId="2" borderId="2" xfId="0" applyNumberFormat="1" applyFont="1" applyFill="1" applyBorder="1" applyAlignment="1">
      <alignment wrapText="1"/>
    </xf>
    <xf numFmtId="1" fontId="32" fillId="2" borderId="2" xfId="0" applyNumberFormat="1" applyFont="1" applyFill="1" applyBorder="1" applyAlignment="1">
      <alignment horizontal="center" vertical="center"/>
    </xf>
    <xf numFmtId="2" fontId="32" fillId="2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/>
    <xf numFmtId="49" fontId="11" fillId="2" borderId="2" xfId="0" applyNumberFormat="1" applyFont="1" applyFill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0" fontId="38" fillId="40" borderId="2" xfId="0" applyFont="1" applyFill="1" applyBorder="1"/>
    <xf numFmtId="0" fontId="7" fillId="40" borderId="2" xfId="0" applyFont="1" applyFill="1" applyBorder="1" applyAlignment="1">
      <alignment horizontal="center"/>
    </xf>
    <xf numFmtId="2" fontId="7" fillId="28" borderId="2" xfId="0" applyNumberFormat="1" applyFont="1" applyFill="1" applyBorder="1" applyAlignment="1">
      <alignment horizontal="center" vertical="center"/>
    </xf>
    <xf numFmtId="2" fontId="7" fillId="40" borderId="2" xfId="0" applyNumberFormat="1" applyFont="1" applyFill="1" applyBorder="1" applyAlignment="1">
      <alignment horizontal="center"/>
    </xf>
    <xf numFmtId="0" fontId="7" fillId="17" borderId="2" xfId="0" applyFont="1" applyFill="1" applyBorder="1" applyAlignment="1">
      <alignment horizontal="center"/>
    </xf>
    <xf numFmtId="2" fontId="7" fillId="41" borderId="2" xfId="0" applyNumberFormat="1" applyFont="1" applyFill="1" applyBorder="1" applyAlignment="1">
      <alignment horizontal="center"/>
    </xf>
    <xf numFmtId="0" fontId="11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23" fillId="0" borderId="5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2" fontId="37" fillId="0" borderId="2" xfId="0" applyNumberFormat="1" applyFont="1" applyBorder="1" applyAlignment="1">
      <alignment horizontal="center" vertical="center"/>
    </xf>
    <xf numFmtId="2" fontId="37" fillId="0" borderId="5" xfId="0" applyNumberFormat="1" applyFont="1" applyBorder="1" applyAlignment="1">
      <alignment horizontal="center" vertical="center"/>
    </xf>
    <xf numFmtId="2" fontId="43" fillId="0" borderId="2" xfId="0" applyNumberFormat="1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8" fillId="0" borderId="0" xfId="0" applyFont="1"/>
    <xf numFmtId="0" fontId="19" fillId="2" borderId="2" xfId="0" applyFont="1" applyFill="1" applyBorder="1" applyAlignment="1">
      <alignment vertical="center"/>
    </xf>
    <xf numFmtId="0" fontId="39" fillId="2" borderId="2" xfId="0" applyFont="1" applyFill="1" applyBorder="1" applyAlignment="1">
      <alignment textRotation="90"/>
    </xf>
    <xf numFmtId="2" fontId="7" fillId="2" borderId="2" xfId="0" applyNumberFormat="1" applyFont="1" applyFill="1" applyBorder="1" applyAlignment="1">
      <alignment textRotation="90"/>
    </xf>
    <xf numFmtId="2" fontId="6" fillId="0" borderId="0" xfId="0" applyNumberFormat="1" applyFont="1" applyAlignment="1">
      <alignment textRotation="90"/>
    </xf>
    <xf numFmtId="0" fontId="38" fillId="2" borderId="2" xfId="0" applyFont="1" applyFill="1" applyBorder="1" applyAlignment="1">
      <alignment vertical="center" wrapText="1"/>
    </xf>
    <xf numFmtId="1" fontId="7" fillId="2" borderId="2" xfId="0" applyNumberFormat="1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vertical="center"/>
    </xf>
    <xf numFmtId="2" fontId="38" fillId="2" borderId="2" xfId="0" applyNumberFormat="1" applyFont="1" applyFill="1" applyBorder="1" applyAlignment="1">
      <alignment wrapText="1"/>
    </xf>
    <xf numFmtId="0" fontId="32" fillId="2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20" fillId="2" borderId="7" xfId="0" applyFont="1" applyFill="1" applyBorder="1" applyAlignment="1">
      <alignment wrapText="1"/>
    </xf>
    <xf numFmtId="49" fontId="32" fillId="2" borderId="7" xfId="0" applyNumberFormat="1" applyFont="1" applyFill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37" fillId="0" borderId="0" xfId="0" applyFont="1" applyAlignment="1">
      <alignment vertical="center"/>
    </xf>
    <xf numFmtId="0" fontId="49" fillId="0" borderId="0" xfId="0" applyFont="1"/>
    <xf numFmtId="0" fontId="37" fillId="0" borderId="0" xfId="0" applyFont="1"/>
    <xf numFmtId="2" fontId="46" fillId="0" borderId="2" xfId="0" applyNumberFormat="1" applyFont="1" applyBorder="1" applyAlignment="1">
      <alignment horizontal="center"/>
    </xf>
    <xf numFmtId="2" fontId="38" fillId="2" borderId="2" xfId="0" applyNumberFormat="1" applyFont="1" applyFill="1" applyBorder="1" applyAlignment="1">
      <alignment horizontal="left" textRotation="90"/>
    </xf>
    <xf numFmtId="2" fontId="38" fillId="2" borderId="2" xfId="0" applyNumberFormat="1" applyFont="1" applyFill="1" applyBorder="1" applyAlignment="1">
      <alignment textRotation="90"/>
    </xf>
    <xf numFmtId="2" fontId="6" fillId="2" borderId="2" xfId="0" applyNumberFormat="1" applyFont="1" applyFill="1" applyBorder="1" applyAlignment="1">
      <alignment textRotation="90"/>
    </xf>
    <xf numFmtId="0" fontId="6" fillId="2" borderId="2" xfId="0" applyFont="1" applyFill="1" applyBorder="1" applyAlignment="1">
      <alignment textRotation="90"/>
    </xf>
    <xf numFmtId="0" fontId="39" fillId="2" borderId="2" xfId="0" applyFont="1" applyFill="1" applyBorder="1" applyAlignment="1">
      <alignment vertical="center" wrapText="1"/>
    </xf>
    <xf numFmtId="2" fontId="11" fillId="0" borderId="2" xfId="0" applyNumberFormat="1" applyFont="1" applyBorder="1"/>
    <xf numFmtId="0" fontId="11" fillId="0" borderId="2" xfId="0" applyFont="1" applyBorder="1"/>
    <xf numFmtId="2" fontId="32" fillId="2" borderId="2" xfId="0" applyNumberFormat="1" applyFont="1" applyFill="1" applyBorder="1" applyAlignment="1">
      <alignment wrapText="1"/>
    </xf>
    <xf numFmtId="1" fontId="32" fillId="2" borderId="2" xfId="0" applyNumberFormat="1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wrapText="1"/>
    </xf>
    <xf numFmtId="0" fontId="32" fillId="2" borderId="7" xfId="0" applyFont="1" applyFill="1" applyBorder="1" applyAlignment="1">
      <alignment horizontal="center" vertical="center"/>
    </xf>
    <xf numFmtId="2" fontId="11" fillId="0" borderId="7" xfId="0" applyNumberFormat="1" applyFont="1" applyBorder="1"/>
    <xf numFmtId="0" fontId="32" fillId="2" borderId="2" xfId="0" applyFont="1" applyFill="1" applyBorder="1"/>
    <xf numFmtId="2" fontId="32" fillId="0" borderId="2" xfId="0" applyNumberFormat="1" applyFont="1" applyBorder="1"/>
    <xf numFmtId="49" fontId="11" fillId="0" borderId="2" xfId="0" applyNumberFormat="1" applyFont="1" applyBorder="1"/>
    <xf numFmtId="2" fontId="11" fillId="28" borderId="2" xfId="0" applyNumberFormat="1" applyFont="1" applyFill="1" applyBorder="1" applyAlignment="1">
      <alignment horizontal="center" vertical="center"/>
    </xf>
    <xf numFmtId="2" fontId="11" fillId="41" borderId="2" xfId="0" applyNumberFormat="1" applyFont="1" applyFill="1" applyBorder="1" applyAlignment="1">
      <alignment horizontal="center"/>
    </xf>
    <xf numFmtId="0" fontId="38" fillId="2" borderId="2" xfId="0" applyFont="1" applyFill="1" applyBorder="1" applyAlignment="1">
      <alignment textRotation="90"/>
    </xf>
    <xf numFmtId="0" fontId="6" fillId="0" borderId="0" xfId="0" applyFont="1" applyAlignment="1">
      <alignment textRotation="90"/>
    </xf>
    <xf numFmtId="0" fontId="39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/>
    </xf>
    <xf numFmtId="2" fontId="11" fillId="0" borderId="0" xfId="0" applyNumberFormat="1" applyFont="1"/>
    <xf numFmtId="0" fontId="39" fillId="2" borderId="7" xfId="0" applyFont="1" applyFill="1" applyBorder="1" applyAlignment="1">
      <alignment wrapText="1"/>
    </xf>
    <xf numFmtId="0" fontId="39" fillId="2" borderId="2" xfId="0" applyFont="1" applyFill="1" applyBorder="1"/>
    <xf numFmtId="0" fontId="32" fillId="2" borderId="5" xfId="0" applyFont="1" applyFill="1" applyBorder="1" applyAlignment="1">
      <alignment wrapText="1"/>
    </xf>
    <xf numFmtId="2" fontId="7" fillId="2" borderId="2" xfId="0" applyNumberFormat="1" applyFont="1" applyFill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/>
    </xf>
    <xf numFmtId="2" fontId="11" fillId="42" borderId="2" xfId="0" applyNumberFormat="1" applyFont="1" applyFill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46" fillId="0" borderId="2" xfId="0" applyFont="1" applyBorder="1" applyAlignment="1">
      <alignment horizontal="center"/>
    </xf>
    <xf numFmtId="49" fontId="7" fillId="2" borderId="2" xfId="0" applyNumberFormat="1" applyFont="1" applyFill="1" applyBorder="1" applyAlignment="1">
      <alignment horizontal="center" vertical="center"/>
    </xf>
    <xf numFmtId="0" fontId="7" fillId="0" borderId="2" xfId="0" applyFont="1" applyBorder="1"/>
    <xf numFmtId="1" fontId="11" fillId="2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textRotation="90"/>
    </xf>
    <xf numFmtId="2" fontId="11" fillId="0" borderId="2" xfId="0" applyNumberFormat="1" applyFont="1" applyBorder="1" applyAlignment="1">
      <alignment textRotation="90"/>
    </xf>
    <xf numFmtId="0" fontId="32" fillId="2" borderId="2" xfId="0" applyFont="1" applyFill="1" applyBorder="1" applyAlignment="1">
      <alignment wrapText="1"/>
    </xf>
    <xf numFmtId="0" fontId="20" fillId="40" borderId="2" xfId="0" applyFont="1" applyFill="1" applyBorder="1"/>
    <xf numFmtId="0" fontId="11" fillId="40" borderId="2" xfId="0" applyFont="1" applyFill="1" applyBorder="1" applyAlignment="1">
      <alignment horizontal="center"/>
    </xf>
    <xf numFmtId="0" fontId="23" fillId="17" borderId="2" xfId="0" applyFont="1" applyFill="1" applyBorder="1" applyAlignment="1">
      <alignment horizontal="center"/>
    </xf>
    <xf numFmtId="166" fontId="37" fillId="0" borderId="2" xfId="0" applyNumberFormat="1" applyFont="1" applyBorder="1" applyAlignment="1">
      <alignment horizontal="center" vertical="center"/>
    </xf>
    <xf numFmtId="10" fontId="39" fillId="2" borderId="2" xfId="0" applyNumberFormat="1" applyFont="1" applyFill="1" applyBorder="1" applyAlignment="1">
      <alignment vertical="center"/>
    </xf>
    <xf numFmtId="0" fontId="39" fillId="2" borderId="2" xfId="0" applyFont="1" applyFill="1" applyBorder="1" applyAlignment="1">
      <alignment horizontal="center"/>
    </xf>
    <xf numFmtId="0" fontId="39" fillId="2" borderId="2" xfId="0" applyFont="1" applyFill="1" applyBorder="1" applyAlignment="1">
      <alignment wrapText="1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/>
    </xf>
    <xf numFmtId="2" fontId="38" fillId="2" borderId="3" xfId="0" applyNumberFormat="1" applyFont="1" applyFill="1" applyBorder="1" applyAlignment="1">
      <alignment textRotation="90"/>
    </xf>
    <xf numFmtId="2" fontId="6" fillId="2" borderId="3" xfId="0" applyNumberFormat="1" applyFont="1" applyFill="1" applyBorder="1" applyAlignment="1">
      <alignment textRotation="90"/>
    </xf>
    <xf numFmtId="10" fontId="39" fillId="2" borderId="2" xfId="0" applyNumberFormat="1" applyFont="1" applyFill="1" applyBorder="1" applyAlignment="1">
      <alignment vertical="center" wrapText="1"/>
    </xf>
    <xf numFmtId="2" fontId="39" fillId="2" borderId="2" xfId="0" applyNumberFormat="1" applyFont="1" applyFill="1" applyBorder="1" applyAlignment="1">
      <alignment wrapText="1"/>
    </xf>
    <xf numFmtId="2" fontId="51" fillId="2" borderId="2" xfId="0" applyNumberFormat="1" applyFont="1" applyFill="1" applyBorder="1" applyAlignment="1">
      <alignment wrapText="1"/>
    </xf>
    <xf numFmtId="2" fontId="51" fillId="2" borderId="2" xfId="0" applyNumberFormat="1" applyFont="1" applyFill="1" applyBorder="1" applyAlignment="1">
      <alignment horizontal="center" vertical="center" wrapText="1"/>
    </xf>
    <xf numFmtId="2" fontId="51" fillId="2" borderId="2" xfId="0" applyNumberFormat="1" applyFont="1" applyFill="1" applyBorder="1" applyAlignment="1">
      <alignment vertical="center" wrapText="1"/>
    </xf>
    <xf numFmtId="1" fontId="36" fillId="2" borderId="2" xfId="0" applyNumberFormat="1" applyFont="1" applyFill="1" applyBorder="1" applyAlignment="1">
      <alignment horizontal="center" vertical="center"/>
    </xf>
    <xf numFmtId="0" fontId="51" fillId="2" borderId="2" xfId="0" applyFont="1" applyFill="1" applyBorder="1" applyAlignment="1">
      <alignment wrapText="1"/>
    </xf>
    <xf numFmtId="0" fontId="36" fillId="2" borderId="2" xfId="0" applyFont="1" applyFill="1" applyBorder="1" applyAlignment="1">
      <alignment horizontal="center" vertical="center"/>
    </xf>
    <xf numFmtId="0" fontId="51" fillId="2" borderId="7" xfId="0" applyFont="1" applyFill="1" applyBorder="1" applyAlignment="1">
      <alignment wrapText="1"/>
    </xf>
    <xf numFmtId="1" fontId="51" fillId="2" borderId="7" xfId="0" applyNumberFormat="1" applyFont="1" applyFill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51" fillId="2" borderId="7" xfId="0" applyNumberFormat="1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/>
    </xf>
    <xf numFmtId="2" fontId="7" fillId="43" borderId="2" xfId="0" applyNumberFormat="1" applyFont="1" applyFill="1" applyBorder="1" applyAlignment="1">
      <alignment horizontal="center" vertical="center"/>
    </xf>
    <xf numFmtId="0" fontId="36" fillId="17" borderId="2" xfId="0" applyFont="1" applyFill="1" applyBorder="1" applyAlignment="1">
      <alignment horizontal="center"/>
    </xf>
    <xf numFmtId="2" fontId="7" fillId="42" borderId="2" xfId="0" applyNumberFormat="1" applyFont="1" applyFill="1" applyBorder="1" applyAlignment="1">
      <alignment horizontal="center"/>
    </xf>
    <xf numFmtId="2" fontId="46" fillId="0" borderId="2" xfId="0" applyNumberFormat="1" applyFont="1" applyBorder="1" applyAlignment="1">
      <alignment horizontal="center" vertical="center"/>
    </xf>
    <xf numFmtId="0" fontId="52" fillId="2" borderId="2" xfId="0" applyFont="1" applyFill="1" applyBorder="1" applyAlignment="1">
      <alignment vertical="center"/>
    </xf>
    <xf numFmtId="2" fontId="37" fillId="2" borderId="2" xfId="0" applyNumberFormat="1" applyFont="1" applyFill="1" applyBorder="1" applyAlignment="1">
      <alignment horizontal="center" vertical="center"/>
    </xf>
    <xf numFmtId="2" fontId="37" fillId="0" borderId="2" xfId="0" applyNumberFormat="1" applyFont="1" applyBorder="1" applyAlignment="1">
      <alignment horizontal="center"/>
    </xf>
    <xf numFmtId="0" fontId="52" fillId="2" borderId="2" xfId="0" applyFont="1" applyFill="1" applyBorder="1" applyAlignment="1">
      <alignment vertical="center" wrapText="1"/>
    </xf>
    <xf numFmtId="0" fontId="52" fillId="2" borderId="2" xfId="0" applyFont="1" applyFill="1" applyBorder="1" applyAlignment="1">
      <alignment horizontal="left" vertical="center" wrapText="1"/>
    </xf>
    <xf numFmtId="0" fontId="37" fillId="2" borderId="2" xfId="0" applyFont="1" applyFill="1" applyBorder="1" applyAlignment="1">
      <alignment horizontal="center" vertical="center"/>
    </xf>
    <xf numFmtId="2" fontId="52" fillId="2" borderId="2" xfId="0" applyNumberFormat="1" applyFont="1" applyFill="1" applyBorder="1" applyAlignment="1">
      <alignment wrapText="1"/>
    </xf>
    <xf numFmtId="0" fontId="52" fillId="2" borderId="2" xfId="0" applyFont="1" applyFill="1" applyBorder="1" applyAlignment="1">
      <alignment horizontal="center" vertical="center" wrapText="1"/>
    </xf>
    <xf numFmtId="2" fontId="52" fillId="2" borderId="2" xfId="0" applyNumberFormat="1" applyFont="1" applyFill="1" applyBorder="1" applyAlignment="1">
      <alignment horizontal="center" vertical="center" wrapText="1"/>
    </xf>
    <xf numFmtId="0" fontId="52" fillId="2" borderId="2" xfId="0" applyFont="1" applyFill="1" applyBorder="1" applyAlignment="1">
      <alignment wrapText="1"/>
    </xf>
    <xf numFmtId="49" fontId="37" fillId="2" borderId="2" xfId="0" applyNumberFormat="1" applyFont="1" applyFill="1" applyBorder="1" applyAlignment="1">
      <alignment horizontal="center"/>
    </xf>
    <xf numFmtId="49" fontId="37" fillId="0" borderId="2" xfId="0" applyNumberFormat="1" applyFont="1" applyBorder="1" applyAlignment="1">
      <alignment horizontal="center"/>
    </xf>
    <xf numFmtId="0" fontId="37" fillId="40" borderId="2" xfId="0" applyFont="1" applyFill="1" applyBorder="1" applyAlignment="1">
      <alignment horizontal="center"/>
    </xf>
    <xf numFmtId="2" fontId="37" fillId="43" borderId="2" xfId="0" applyNumberFormat="1" applyFont="1" applyFill="1" applyBorder="1" applyAlignment="1">
      <alignment horizontal="center" vertical="center"/>
    </xf>
    <xf numFmtId="0" fontId="37" fillId="41" borderId="2" xfId="0" applyFont="1" applyFill="1" applyBorder="1" applyAlignment="1">
      <alignment horizontal="center"/>
    </xf>
    <xf numFmtId="2" fontId="37" fillId="41" borderId="2" xfId="0" applyNumberFormat="1" applyFont="1" applyFill="1" applyBorder="1" applyAlignment="1">
      <alignment horizontal="center"/>
    </xf>
    <xf numFmtId="2" fontId="7" fillId="0" borderId="2" xfId="0" applyNumberFormat="1" applyFont="1" applyBorder="1" applyAlignment="1">
      <alignment vertical="center"/>
    </xf>
    <xf numFmtId="0" fontId="39" fillId="2" borderId="2" xfId="0" applyFont="1" applyFill="1" applyBorder="1" applyAlignment="1">
      <alignment horizontal="left" vertical="center" wrapText="1"/>
    </xf>
    <xf numFmtId="2" fontId="7" fillId="0" borderId="7" xfId="0" applyNumberFormat="1" applyFont="1" applyBorder="1" applyAlignment="1">
      <alignment vertical="center"/>
    </xf>
    <xf numFmtId="2" fontId="7" fillId="0" borderId="2" xfId="0" applyNumberFormat="1" applyFont="1" applyBorder="1" applyAlignment="1">
      <alignment horizontal="center"/>
    </xf>
    <xf numFmtId="2" fontId="32" fillId="2" borderId="2" xfId="0" applyNumberFormat="1" applyFont="1" applyFill="1" applyBorder="1"/>
    <xf numFmtId="49" fontId="7" fillId="0" borderId="2" xfId="0" applyNumberFormat="1" applyFont="1" applyBorder="1"/>
    <xf numFmtId="1" fontId="7" fillId="0" borderId="2" xfId="0" applyNumberFormat="1" applyFont="1" applyBorder="1" applyAlignment="1">
      <alignment horizontal="center"/>
    </xf>
    <xf numFmtId="0" fontId="7" fillId="41" borderId="2" xfId="0" applyFont="1" applyFill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1" fontId="7" fillId="0" borderId="2" xfId="0" applyNumberFormat="1" applyFont="1" applyBorder="1"/>
    <xf numFmtId="0" fontId="39" fillId="2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" fontId="39" fillId="2" borderId="2" xfId="0" applyNumberFormat="1" applyFont="1" applyFill="1" applyBorder="1" applyAlignment="1">
      <alignment wrapText="1"/>
    </xf>
    <xf numFmtId="2" fontId="53" fillId="0" borderId="2" xfId="0" applyNumberFormat="1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2" fontId="53" fillId="0" borderId="2" xfId="0" applyNumberFormat="1" applyFont="1" applyBorder="1" applyAlignment="1">
      <alignment horizontal="center"/>
    </xf>
    <xf numFmtId="2" fontId="54" fillId="0" borderId="2" xfId="0" applyNumberFormat="1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2" fontId="17" fillId="0" borderId="2" xfId="0" applyNumberFormat="1" applyFon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right" vertical="center"/>
    </xf>
    <xf numFmtId="2" fontId="13" fillId="0" borderId="2" xfId="0" applyNumberFormat="1" applyFont="1" applyFill="1" applyBorder="1" applyAlignment="1">
      <alignment horizontal="center" vertical="center"/>
    </xf>
    <xf numFmtId="1" fontId="17" fillId="0" borderId="2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right" vertical="center"/>
    </xf>
    <xf numFmtId="2" fontId="26" fillId="0" borderId="2" xfId="1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right"/>
    </xf>
    <xf numFmtId="0" fontId="19" fillId="0" borderId="2" xfId="0" applyFont="1" applyFill="1" applyBorder="1" applyAlignment="1">
      <alignment horizontal="left" vertical="center" wrapText="1"/>
    </xf>
    <xf numFmtId="0" fontId="39" fillId="2" borderId="2" xfId="0" applyFont="1" applyFill="1" applyBorder="1" applyAlignment="1">
      <alignment vertical="center"/>
    </xf>
    <xf numFmtId="0" fontId="39" fillId="2" borderId="2" xfId="0" applyNumberFormat="1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center" textRotation="90"/>
    </xf>
    <xf numFmtId="2" fontId="39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38" fillId="2" borderId="2" xfId="0" applyNumberFormat="1" applyFont="1" applyFill="1" applyBorder="1" applyAlignment="1">
      <alignment horizontal="center" textRotation="90"/>
    </xf>
    <xf numFmtId="2" fontId="6" fillId="2" borderId="2" xfId="0" applyNumberFormat="1" applyFont="1" applyFill="1" applyBorder="1" applyAlignment="1">
      <alignment horizontal="center" textRotation="90"/>
    </xf>
    <xf numFmtId="0" fontId="0" fillId="0" borderId="0" xfId="0" applyFill="1"/>
    <xf numFmtId="0" fontId="7" fillId="0" borderId="0" xfId="0" applyFont="1" applyAlignment="1">
      <alignment horizontal="center"/>
    </xf>
    <xf numFmtId="0" fontId="38" fillId="2" borderId="2" xfId="0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2" fontId="7" fillId="44" borderId="2" xfId="0" applyNumberFormat="1" applyFont="1" applyFill="1" applyBorder="1" applyAlignment="1">
      <alignment horizontal="center"/>
    </xf>
    <xf numFmtId="2" fontId="6" fillId="34" borderId="2" xfId="0" applyNumberFormat="1" applyFont="1" applyFill="1" applyBorder="1" applyAlignment="1">
      <alignment horizontal="center"/>
    </xf>
    <xf numFmtId="2" fontId="6" fillId="34" borderId="3" xfId="0" applyNumberFormat="1" applyFont="1" applyFill="1" applyBorder="1" applyAlignment="1">
      <alignment horizontal="left"/>
    </xf>
    <xf numFmtId="2" fontId="6" fillId="34" borderId="4" xfId="0" applyNumberFormat="1" applyFont="1" applyFill="1" applyBorder="1" applyAlignment="1"/>
    <xf numFmtId="2" fontId="6" fillId="34" borderId="5" xfId="0" applyNumberFormat="1" applyFont="1" applyFill="1" applyBorder="1" applyAlignment="1"/>
    <xf numFmtId="2" fontId="6" fillId="34" borderId="5" xfId="0" applyNumberFormat="1" applyFont="1" applyFill="1" applyBorder="1" applyAlignment="1">
      <alignment horizontal="left"/>
    </xf>
    <xf numFmtId="0" fontId="7" fillId="0" borderId="2" xfId="0" applyNumberFormat="1" applyFont="1" applyBorder="1" applyAlignment="1">
      <alignment horizontal="center" vertical="center"/>
    </xf>
    <xf numFmtId="0" fontId="6" fillId="45" borderId="2" xfId="0" applyFont="1" applyFill="1" applyBorder="1"/>
    <xf numFmtId="2" fontId="25" fillId="0" borderId="5" xfId="0" applyNumberFormat="1" applyFont="1" applyBorder="1" applyAlignment="1">
      <alignment vertical="center"/>
    </xf>
    <xf numFmtId="2" fontId="33" fillId="35" borderId="5" xfId="0" applyNumberFormat="1" applyFont="1" applyFill="1" applyBorder="1" applyAlignment="1">
      <alignment vertical="center" wrapText="1"/>
    </xf>
    <xf numFmtId="0" fontId="28" fillId="0" borderId="2" xfId="0" applyFont="1" applyBorder="1" applyAlignment="1">
      <alignment horizontal="right" vertical="top" wrapText="1"/>
    </xf>
    <xf numFmtId="0" fontId="2" fillId="0" borderId="0" xfId="0" applyFont="1"/>
    <xf numFmtId="0" fontId="6" fillId="46" borderId="2" xfId="0" applyFont="1" applyFill="1" applyBorder="1"/>
    <xf numFmtId="2" fontId="43" fillId="0" borderId="2" xfId="0" applyNumberFormat="1" applyFont="1" applyBorder="1" applyAlignment="1">
      <alignment horizontal="center" vertical="center"/>
    </xf>
    <xf numFmtId="2" fontId="42" fillId="0" borderId="2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left"/>
    </xf>
    <xf numFmtId="0" fontId="44" fillId="0" borderId="0" xfId="0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2" fontId="42" fillId="0" borderId="0" xfId="0" applyNumberFormat="1" applyFont="1" applyBorder="1" applyAlignment="1">
      <alignment horizontal="center"/>
    </xf>
    <xf numFmtId="0" fontId="1" fillId="0" borderId="0" xfId="0" applyFont="1"/>
    <xf numFmtId="0" fontId="42" fillId="0" borderId="0" xfId="0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0" fontId="43" fillId="0" borderId="0" xfId="0" applyFont="1" applyBorder="1" applyAlignment="1">
      <alignment vertical="center" wrapText="1"/>
    </xf>
    <xf numFmtId="0" fontId="42" fillId="0" borderId="0" xfId="0" applyFont="1" applyBorder="1" applyAlignment="1"/>
    <xf numFmtId="2" fontId="45" fillId="0" borderId="0" xfId="0" applyNumberFormat="1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49" fontId="50" fillId="0" borderId="0" xfId="0" applyNumberFormat="1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2" fontId="46" fillId="0" borderId="0" xfId="0" applyNumberFormat="1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2" fontId="50" fillId="0" borderId="0" xfId="0" applyNumberFormat="1" applyFont="1" applyBorder="1" applyAlignment="1">
      <alignment horizontal="center"/>
    </xf>
    <xf numFmtId="0" fontId="46" fillId="0" borderId="0" xfId="0" applyFont="1" applyBorder="1" applyAlignment="1">
      <alignment horizontal="center"/>
    </xf>
    <xf numFmtId="1" fontId="50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 vertical="center" wrapText="1"/>
    </xf>
    <xf numFmtId="2" fontId="46" fillId="0" borderId="0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2" fontId="42" fillId="0" borderId="0" xfId="0" applyNumberFormat="1" applyFont="1" applyBorder="1" applyAlignment="1">
      <alignment horizontal="center" vertical="center"/>
    </xf>
    <xf numFmtId="1" fontId="45" fillId="0" borderId="0" xfId="0" applyNumberFormat="1" applyFont="1" applyBorder="1" applyAlignment="1">
      <alignment horizontal="center" vertical="center"/>
    </xf>
    <xf numFmtId="2" fontId="43" fillId="0" borderId="2" xfId="0" applyNumberFormat="1" applyFont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2" fontId="25" fillId="0" borderId="2" xfId="0" applyNumberFormat="1" applyFont="1" applyFill="1" applyBorder="1" applyAlignment="1">
      <alignment horizontal="center" vertical="center"/>
    </xf>
    <xf numFmtId="0" fontId="32" fillId="2" borderId="7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top"/>
    </xf>
    <xf numFmtId="2" fontId="25" fillId="0" borderId="2" xfId="0" applyNumberFormat="1" applyFont="1" applyFill="1" applyBorder="1" applyAlignment="1">
      <alignment horizontal="center"/>
    </xf>
    <xf numFmtId="0" fontId="34" fillId="0" borderId="0" xfId="0" applyFont="1" applyFill="1"/>
    <xf numFmtId="1" fontId="25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/>
    </xf>
    <xf numFmtId="0" fontId="0" fillId="47" borderId="0" xfId="0" applyFill="1"/>
    <xf numFmtId="2" fontId="25" fillId="0" borderId="2" xfId="0" applyNumberFormat="1" applyFont="1" applyBorder="1" applyAlignment="1">
      <alignment vertical="top" wrapText="1"/>
    </xf>
    <xf numFmtId="1" fontId="17" fillId="0" borderId="7" xfId="0" applyNumberFormat="1" applyFont="1" applyFill="1" applyBorder="1" applyAlignment="1">
      <alignment horizontal="center" vertical="center"/>
    </xf>
    <xf numFmtId="2" fontId="13" fillId="0" borderId="3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2" fontId="26" fillId="0" borderId="7" xfId="1" applyNumberFormat="1" applyFont="1" applyFill="1" applyBorder="1" applyAlignment="1">
      <alignment horizontal="center" vertical="center" wrapText="1"/>
    </xf>
    <xf numFmtId="2" fontId="17" fillId="0" borderId="7" xfId="1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/>
    </xf>
    <xf numFmtId="2" fontId="20" fillId="2" borderId="2" xfId="0" applyNumberFormat="1" applyFont="1" applyFill="1" applyBorder="1" applyAlignment="1">
      <alignment horizontal="left" textRotation="90"/>
    </xf>
    <xf numFmtId="0" fontId="20" fillId="2" borderId="2" xfId="0" applyFont="1" applyFill="1" applyBorder="1" applyAlignment="1">
      <alignment textRotation="90"/>
    </xf>
    <xf numFmtId="2" fontId="20" fillId="2" borderId="2" xfId="0" applyNumberFormat="1" applyFont="1" applyFill="1" applyBorder="1" applyAlignment="1">
      <alignment textRotation="90"/>
    </xf>
    <xf numFmtId="0" fontId="23" fillId="2" borderId="2" xfId="0" applyFont="1" applyFill="1" applyBorder="1" applyAlignment="1">
      <alignment textRotation="90"/>
    </xf>
    <xf numFmtId="0" fontId="23" fillId="2" borderId="2" xfId="0" applyFont="1" applyFill="1" applyBorder="1" applyAlignment="1">
      <alignment textRotation="90" wrapText="1"/>
    </xf>
    <xf numFmtId="0" fontId="6" fillId="5" borderId="2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 wrapText="1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47" fillId="0" borderId="0" xfId="0" applyFont="1" applyBorder="1" applyAlignment="1">
      <alignment horizontal="center"/>
    </xf>
    <xf numFmtId="0" fontId="42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49" fontId="43" fillId="0" borderId="2" xfId="0" applyNumberFormat="1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43" fillId="0" borderId="3" xfId="0" applyFont="1" applyBorder="1" applyAlignment="1">
      <alignment horizontal="left" vertical="center" wrapText="1"/>
    </xf>
    <xf numFmtId="0" fontId="43" fillId="0" borderId="4" xfId="0" applyFont="1" applyBorder="1" applyAlignment="1">
      <alignment horizontal="left" vertical="center" wrapText="1"/>
    </xf>
    <xf numFmtId="0" fontId="43" fillId="0" borderId="5" xfId="0" applyFont="1" applyBorder="1" applyAlignment="1">
      <alignment horizontal="left" vertical="center" wrapText="1"/>
    </xf>
    <xf numFmtId="2" fontId="43" fillId="0" borderId="3" xfId="0" applyNumberFormat="1" applyFont="1" applyBorder="1" applyAlignment="1">
      <alignment horizontal="left" vertical="center" wrapText="1"/>
    </xf>
    <xf numFmtId="1" fontId="43" fillId="0" borderId="3" xfId="0" applyNumberFormat="1" applyFont="1" applyBorder="1" applyAlignment="1">
      <alignment horizontal="center" vertical="center"/>
    </xf>
    <xf numFmtId="1" fontId="43" fillId="0" borderId="5" xfId="0" applyNumberFormat="1" applyFont="1" applyBorder="1" applyAlignment="1">
      <alignment horizontal="center" vertical="center"/>
    </xf>
    <xf numFmtId="0" fontId="47" fillId="0" borderId="3" xfId="0" applyFont="1" applyBorder="1" applyAlignment="1">
      <alignment horizontal="left" vertical="center"/>
    </xf>
    <xf numFmtId="0" fontId="47" fillId="0" borderId="4" xfId="0" applyFont="1" applyBorder="1" applyAlignment="1">
      <alignment horizontal="left" vertical="center"/>
    </xf>
    <xf numFmtId="0" fontId="47" fillId="0" borderId="5" xfId="0" applyFont="1" applyBorder="1" applyAlignment="1">
      <alignment horizontal="left" vertical="center"/>
    </xf>
    <xf numFmtId="1" fontId="50" fillId="0" borderId="2" xfId="0" applyNumberFormat="1" applyFont="1" applyBorder="1" applyAlignment="1">
      <alignment horizontal="center" vertical="center"/>
    </xf>
    <xf numFmtId="2" fontId="43" fillId="0" borderId="4" xfId="0" applyNumberFormat="1" applyFont="1" applyBorder="1" applyAlignment="1">
      <alignment horizontal="left" vertical="center" wrapText="1"/>
    </xf>
    <xf numFmtId="2" fontId="43" fillId="0" borderId="5" xfId="0" applyNumberFormat="1" applyFont="1" applyBorder="1" applyAlignment="1">
      <alignment horizontal="left" vertical="center" wrapText="1"/>
    </xf>
    <xf numFmtId="2" fontId="43" fillId="0" borderId="2" xfId="0" applyNumberFormat="1" applyFont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1" fontId="43" fillId="0" borderId="2" xfId="0" applyNumberFormat="1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2" fillId="0" borderId="6" xfId="0" applyFont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0" fontId="47" fillId="0" borderId="2" xfId="0" applyFont="1" applyBorder="1" applyAlignment="1">
      <alignment horizontal="left" vertical="center"/>
    </xf>
    <xf numFmtId="2" fontId="43" fillId="0" borderId="3" xfId="0" applyNumberFormat="1" applyFont="1" applyBorder="1" applyAlignment="1">
      <alignment horizontal="center" vertical="center"/>
    </xf>
    <xf numFmtId="2" fontId="43" fillId="0" borderId="5" xfId="0" applyNumberFormat="1" applyFont="1" applyBorder="1" applyAlignment="1">
      <alignment horizontal="center" vertical="center"/>
    </xf>
    <xf numFmtId="1" fontId="45" fillId="0" borderId="3" xfId="0" applyNumberFormat="1" applyFont="1" applyBorder="1" applyAlignment="1">
      <alignment horizontal="center" vertical="center"/>
    </xf>
    <xf numFmtId="1" fontId="45" fillId="0" borderId="5" xfId="0" applyNumberFormat="1" applyFont="1" applyBorder="1" applyAlignment="1">
      <alignment horizontal="center" vertical="center"/>
    </xf>
    <xf numFmtId="49" fontId="43" fillId="0" borderId="3" xfId="0" applyNumberFormat="1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43" fillId="0" borderId="3" xfId="0" applyFont="1" applyBorder="1" applyAlignment="1">
      <alignment horizontal="center" vertical="center"/>
    </xf>
    <xf numFmtId="37" fontId="43" fillId="0" borderId="3" xfId="0" applyNumberFormat="1" applyFont="1" applyBorder="1" applyAlignment="1">
      <alignment horizontal="left" vertical="center" wrapText="1"/>
    </xf>
    <xf numFmtId="37" fontId="43" fillId="0" borderId="4" xfId="0" applyNumberFormat="1" applyFont="1" applyBorder="1" applyAlignment="1">
      <alignment horizontal="left" vertical="center" wrapText="1"/>
    </xf>
    <xf numFmtId="37" fontId="43" fillId="0" borderId="5" xfId="0" applyNumberFormat="1" applyFont="1" applyBorder="1" applyAlignment="1">
      <alignment horizontal="left" vertical="center" wrapText="1"/>
    </xf>
    <xf numFmtId="2" fontId="43" fillId="0" borderId="3" xfId="0" applyNumberFormat="1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left"/>
    </xf>
    <xf numFmtId="0" fontId="47" fillId="0" borderId="4" xfId="0" applyFont="1" applyBorder="1" applyAlignment="1">
      <alignment horizontal="left"/>
    </xf>
    <xf numFmtId="0" fontId="47" fillId="0" borderId="5" xfId="0" applyFont="1" applyBorder="1" applyAlignment="1">
      <alignment horizontal="left"/>
    </xf>
    <xf numFmtId="1" fontId="50" fillId="0" borderId="2" xfId="0" applyNumberFormat="1" applyFont="1" applyBorder="1" applyAlignment="1">
      <alignment horizontal="center"/>
    </xf>
    <xf numFmtId="0" fontId="50" fillId="0" borderId="2" xfId="0" applyFont="1" applyBorder="1" applyAlignment="1">
      <alignment horizontal="center"/>
    </xf>
    <xf numFmtId="2" fontId="42" fillId="0" borderId="2" xfId="0" applyNumberFormat="1" applyFont="1" applyBorder="1" applyAlignment="1">
      <alignment horizontal="center"/>
    </xf>
    <xf numFmtId="0" fontId="42" fillId="0" borderId="2" xfId="0" applyFont="1" applyBorder="1" applyAlignment="1">
      <alignment horizontal="center"/>
    </xf>
    <xf numFmtId="49" fontId="50" fillId="0" borderId="2" xfId="0" applyNumberFormat="1" applyFont="1" applyBorder="1" applyAlignment="1">
      <alignment horizontal="center"/>
    </xf>
    <xf numFmtId="2" fontId="43" fillId="0" borderId="2" xfId="0" applyNumberFormat="1" applyFont="1" applyBorder="1" applyAlignment="1">
      <alignment horizontal="center" vertical="center"/>
    </xf>
    <xf numFmtId="2" fontId="43" fillId="0" borderId="5" xfId="0" applyNumberFormat="1" applyFont="1" applyBorder="1" applyAlignment="1">
      <alignment horizontal="center" vertical="center" wrapText="1"/>
    </xf>
    <xf numFmtId="10" fontId="43" fillId="0" borderId="3" xfId="0" applyNumberFormat="1" applyFont="1" applyBorder="1" applyAlignment="1">
      <alignment horizontal="left"/>
    </xf>
    <xf numFmtId="0" fontId="43" fillId="0" borderId="4" xfId="0" applyFont="1" applyBorder="1" applyAlignment="1">
      <alignment horizontal="left"/>
    </xf>
    <xf numFmtId="0" fontId="43" fillId="0" borderId="5" xfId="0" applyFont="1" applyBorder="1" applyAlignment="1">
      <alignment horizontal="left"/>
    </xf>
    <xf numFmtId="0" fontId="43" fillId="0" borderId="3" xfId="0" applyFont="1" applyBorder="1" applyAlignment="1">
      <alignment horizontal="center"/>
    </xf>
    <xf numFmtId="0" fontId="43" fillId="0" borderId="5" xfId="0" applyFont="1" applyBorder="1" applyAlignment="1">
      <alignment horizontal="center"/>
    </xf>
    <xf numFmtId="2" fontId="43" fillId="0" borderId="3" xfId="0" applyNumberFormat="1" applyFont="1" applyBorder="1" applyAlignment="1">
      <alignment horizontal="center"/>
    </xf>
    <xf numFmtId="2" fontId="50" fillId="0" borderId="2" xfId="0" applyNumberFormat="1" applyFont="1" applyBorder="1" applyAlignment="1">
      <alignment horizontal="center"/>
    </xf>
    <xf numFmtId="0" fontId="37" fillId="0" borderId="0" xfId="0" applyFont="1" applyAlignment="1">
      <alignment horizontal="left" vertical="center"/>
    </xf>
    <xf numFmtId="2" fontId="42" fillId="0" borderId="3" xfId="0" applyNumberFormat="1" applyFont="1" applyBorder="1" applyAlignment="1">
      <alignment horizontal="center" vertical="center"/>
    </xf>
    <xf numFmtId="2" fontId="42" fillId="0" borderId="5" xfId="0" applyNumberFormat="1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/>
    </xf>
    <xf numFmtId="2" fontId="42" fillId="0" borderId="2" xfId="0" applyNumberFormat="1" applyFont="1" applyBorder="1" applyAlignment="1">
      <alignment horizontal="center" vertical="center"/>
    </xf>
    <xf numFmtId="0" fontId="43" fillId="0" borderId="3" xfId="0" applyFont="1" applyBorder="1" applyAlignment="1">
      <alignment horizontal="left" vertical="center"/>
    </xf>
    <xf numFmtId="0" fontId="43" fillId="0" borderId="4" xfId="0" applyFont="1" applyBorder="1" applyAlignment="1">
      <alignment horizontal="left" vertical="center"/>
    </xf>
    <xf numFmtId="0" fontId="43" fillId="0" borderId="5" xfId="0" applyFont="1" applyBorder="1" applyAlignment="1">
      <alignment horizontal="left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1" fontId="42" fillId="0" borderId="2" xfId="0" applyNumberFormat="1" applyFont="1" applyBorder="1" applyAlignment="1">
      <alignment horizontal="center"/>
    </xf>
    <xf numFmtId="10" fontId="43" fillId="0" borderId="3" xfId="0" applyNumberFormat="1" applyFont="1" applyBorder="1" applyAlignment="1">
      <alignment horizontal="left" vertical="center"/>
    </xf>
    <xf numFmtId="10" fontId="43" fillId="0" borderId="3" xfId="0" applyNumberFormat="1" applyFont="1" applyBorder="1" applyAlignment="1">
      <alignment horizontal="left" vertical="center" wrapText="1"/>
    </xf>
  </cellXfs>
  <cellStyles count="11">
    <cellStyle name="Обычный" xfId="0" builtinId="0"/>
    <cellStyle name="Обычный 2" xfId="1"/>
    <cellStyle name="Обычный 3" xfId="2"/>
    <cellStyle name="Обычный 3 2" xfId="3"/>
    <cellStyle name="Обычный_Лист3" xfId="4"/>
    <cellStyle name="Финансовый 2" xfId="5"/>
    <cellStyle name="Финансовый 2 2" xfId="6"/>
    <cellStyle name="Финансовый 3" xfId="7"/>
    <cellStyle name="Финансовый 3 2" xfId="8"/>
    <cellStyle name="Финансовый 3 2 2" xfId="9"/>
    <cellStyle name="Финансовый 3 3" xfId="10"/>
  </cellStyles>
  <dxfs count="0"/>
  <tableStyles count="0" defaultTableStyle="TableStyleMedium2" defaultPivotStyle="PivotStyleLight16"/>
  <colors>
    <mruColors>
      <color rgb="FFEEE9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199161</xdr:colOff>
      <xdr:row>0</xdr:row>
      <xdr:rowOff>0</xdr:rowOff>
    </xdr:from>
    <xdr:to>
      <xdr:col>13</xdr:col>
      <xdr:colOff>322991</xdr:colOff>
      <xdr:row>3</xdr:row>
      <xdr:rowOff>164523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6479" y="0"/>
          <a:ext cx="1024376" cy="73602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399436</xdr:colOff>
      <xdr:row>0</xdr:row>
      <xdr:rowOff>38408</xdr:rowOff>
    </xdr:from>
    <xdr:to>
      <xdr:col>6</xdr:col>
      <xdr:colOff>185400</xdr:colOff>
      <xdr:row>4</xdr:row>
      <xdr:rowOff>76815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6795" y="38408"/>
          <a:ext cx="1122536" cy="80655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8504</xdr:colOff>
      <xdr:row>0</xdr:row>
      <xdr:rowOff>0</xdr:rowOff>
    </xdr:from>
    <xdr:to>
      <xdr:col>12</xdr:col>
      <xdr:colOff>360976</xdr:colOff>
      <xdr:row>4</xdr:row>
      <xdr:rowOff>238125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6272" y="0"/>
          <a:ext cx="1373008" cy="98651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164793</xdr:colOff>
      <xdr:row>0</xdr:row>
      <xdr:rowOff>169333</xdr:rowOff>
    </xdr:from>
    <xdr:to>
      <xdr:col>12</xdr:col>
      <xdr:colOff>31751</xdr:colOff>
      <xdr:row>7</xdr:row>
      <xdr:rowOff>116417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778626" y="169334"/>
          <a:ext cx="5931208" cy="1280583"/>
        </a:xfrm>
        <a:prstGeom prst="rect">
          <a:avLst/>
        </a:prstGeom>
        <a:noFill/>
      </xdr:spPr>
    </xdr:pic>
    <xdr:clientData/>
  </xdr:twoCellAnchor>
  <xdr:twoCellAnchor>
    <xdr:from>
      <xdr:col>7</xdr:col>
      <xdr:colOff>571499</xdr:colOff>
      <xdr:row>39</xdr:row>
      <xdr:rowOff>49741</xdr:rowOff>
    </xdr:from>
    <xdr:to>
      <xdr:col>11</xdr:col>
      <xdr:colOff>679448</xdr:colOff>
      <xdr:row>45</xdr:row>
      <xdr:rowOff>11641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116916" y="6547909"/>
          <a:ext cx="2266949" cy="132714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</xdr:row>
      <xdr:rowOff>126606</xdr:rowOff>
    </xdr:from>
    <xdr:to>
      <xdr:col>2</xdr:col>
      <xdr:colOff>465666</xdr:colOff>
      <xdr:row>12</xdr:row>
      <xdr:rowOff>348447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60106"/>
          <a:ext cx="1693333" cy="121667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104936</xdr:colOff>
      <xdr:row>0</xdr:row>
      <xdr:rowOff>0</xdr:rowOff>
    </xdr:from>
    <xdr:to>
      <xdr:col>9</xdr:col>
      <xdr:colOff>439486</xdr:colOff>
      <xdr:row>4</xdr:row>
      <xdr:rowOff>161441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56" y="0"/>
          <a:ext cx="1303194" cy="93635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466724</xdr:colOff>
      <xdr:row>0</xdr:row>
      <xdr:rowOff>0</xdr:rowOff>
    </xdr:from>
    <xdr:to>
      <xdr:col>11</xdr:col>
      <xdr:colOff>247650</xdr:colOff>
      <xdr:row>4</xdr:row>
      <xdr:rowOff>127694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49" y="0"/>
          <a:ext cx="1238251" cy="88969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66675</xdr:rowOff>
    </xdr:from>
    <xdr:to>
      <xdr:col>12</xdr:col>
      <xdr:colOff>333375</xdr:colOff>
      <xdr:row>6</xdr:row>
      <xdr:rowOff>114300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723900" y="66675"/>
          <a:ext cx="60007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390525</xdr:colOff>
      <xdr:row>37</xdr:row>
      <xdr:rowOff>123824</xdr:rowOff>
    </xdr:from>
    <xdr:to>
      <xdr:col>12</xdr:col>
      <xdr:colOff>66675</xdr:colOff>
      <xdr:row>43</xdr:row>
      <xdr:rowOff>85724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267200" y="10058399"/>
          <a:ext cx="2247900" cy="13335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47624</xdr:colOff>
      <xdr:row>6</xdr:row>
      <xdr:rowOff>161925</xdr:rowOff>
    </xdr:from>
    <xdr:to>
      <xdr:col>2</xdr:col>
      <xdr:colOff>551785</xdr:colOff>
      <xdr:row>12</xdr:row>
      <xdr:rowOff>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1304925"/>
          <a:ext cx="1723361" cy="12382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66675</xdr:colOff>
      <xdr:row>0</xdr:row>
      <xdr:rowOff>0</xdr:rowOff>
    </xdr:from>
    <xdr:to>
      <xdr:col>14</xdr:col>
      <xdr:colOff>104775</xdr:colOff>
      <xdr:row>4</xdr:row>
      <xdr:rowOff>141381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0175" y="0"/>
          <a:ext cx="1257300" cy="903381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232834</xdr:colOff>
      <xdr:row>0</xdr:row>
      <xdr:rowOff>1</xdr:rowOff>
    </xdr:from>
    <xdr:to>
      <xdr:col>12</xdr:col>
      <xdr:colOff>296334</xdr:colOff>
      <xdr:row>4</xdr:row>
      <xdr:rowOff>165715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5917" y="1"/>
          <a:ext cx="1291166" cy="92771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6153149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40</xdr:row>
      <xdr:rowOff>209551</xdr:rowOff>
    </xdr:from>
    <xdr:to>
      <xdr:col>12</xdr:col>
      <xdr:colOff>104774</xdr:colOff>
      <xdr:row>47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305300" y="7781926"/>
          <a:ext cx="2257424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428624</xdr:colOff>
      <xdr:row>6</xdr:row>
      <xdr:rowOff>152400</xdr:rowOff>
    </xdr:from>
    <xdr:to>
      <xdr:col>3</xdr:col>
      <xdr:colOff>362955</xdr:colOff>
      <xdr:row>13</xdr:row>
      <xdr:rowOff>47625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4" y="1295400"/>
          <a:ext cx="1763131" cy="1266825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0</xdr:row>
      <xdr:rowOff>0</xdr:rowOff>
    </xdr:from>
    <xdr:to>
      <xdr:col>10</xdr:col>
      <xdr:colOff>47625</xdr:colOff>
      <xdr:row>4</xdr:row>
      <xdr:rowOff>127693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4350" y="0"/>
          <a:ext cx="1238250" cy="8896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150813</xdr:colOff>
      <xdr:row>0</xdr:row>
      <xdr:rowOff>0</xdr:rowOff>
    </xdr:from>
    <xdr:to>
      <xdr:col>12</xdr:col>
      <xdr:colOff>286189</xdr:colOff>
      <xdr:row>3</xdr:row>
      <xdr:rowOff>164523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83313" y="0"/>
          <a:ext cx="1024376" cy="736023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600075</xdr:colOff>
      <xdr:row>0</xdr:row>
      <xdr:rowOff>0</xdr:rowOff>
    </xdr:from>
    <xdr:to>
      <xdr:col>11</xdr:col>
      <xdr:colOff>85725</xdr:colOff>
      <xdr:row>4</xdr:row>
      <xdr:rowOff>182444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3775" y="0"/>
          <a:ext cx="1314450" cy="944444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39</xdr:row>
      <xdr:rowOff>209551</xdr:rowOff>
    </xdr:from>
    <xdr:to>
      <xdr:col>12</xdr:col>
      <xdr:colOff>104774</xdr:colOff>
      <xdr:row>46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561975</xdr:colOff>
      <xdr:row>6</xdr:row>
      <xdr:rowOff>161925</xdr:rowOff>
    </xdr:from>
    <xdr:to>
      <xdr:col>3</xdr:col>
      <xdr:colOff>257687</xdr:colOff>
      <xdr:row>12</xdr:row>
      <xdr:rowOff>76200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" y="1304925"/>
          <a:ext cx="1524512" cy="1095375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518582</xdr:colOff>
      <xdr:row>0</xdr:row>
      <xdr:rowOff>0</xdr:rowOff>
    </xdr:from>
    <xdr:to>
      <xdr:col>13</xdr:col>
      <xdr:colOff>550333</xdr:colOff>
      <xdr:row>4</xdr:row>
      <xdr:rowOff>142902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9" y="0"/>
          <a:ext cx="1259417" cy="904902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0</xdr:row>
      <xdr:rowOff>0</xdr:rowOff>
    </xdr:from>
    <xdr:to>
      <xdr:col>10</xdr:col>
      <xdr:colOff>152400</xdr:colOff>
      <xdr:row>4</xdr:row>
      <xdr:rowOff>148225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91325" y="0"/>
          <a:ext cx="1266825" cy="910225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38</xdr:row>
      <xdr:rowOff>209551</xdr:rowOff>
    </xdr:from>
    <xdr:to>
      <xdr:col>12</xdr:col>
      <xdr:colOff>104774</xdr:colOff>
      <xdr:row>45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276224</xdr:colOff>
      <xdr:row>7</xdr:row>
      <xdr:rowOff>9525</xdr:rowOff>
    </xdr:from>
    <xdr:to>
      <xdr:col>2</xdr:col>
      <xdr:colOff>568279</xdr:colOff>
      <xdr:row>12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4" y="1343025"/>
          <a:ext cx="1511255" cy="108585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581026</xdr:colOff>
      <xdr:row>0</xdr:row>
      <xdr:rowOff>0</xdr:rowOff>
    </xdr:from>
    <xdr:to>
      <xdr:col>14</xdr:col>
      <xdr:colOff>600076</xdr:colOff>
      <xdr:row>4</xdr:row>
      <xdr:rowOff>127693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5076" y="0"/>
          <a:ext cx="1238250" cy="889693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95250</xdr:colOff>
      <xdr:row>0</xdr:row>
      <xdr:rowOff>0</xdr:rowOff>
    </xdr:from>
    <xdr:to>
      <xdr:col>12</xdr:col>
      <xdr:colOff>158750</xdr:colOff>
      <xdr:row>4</xdr:row>
      <xdr:rowOff>165714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04667" y="0"/>
          <a:ext cx="1291166" cy="927714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41</xdr:row>
      <xdr:rowOff>209551</xdr:rowOff>
    </xdr:from>
    <xdr:to>
      <xdr:col>12</xdr:col>
      <xdr:colOff>104774</xdr:colOff>
      <xdr:row>48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314324</xdr:colOff>
      <xdr:row>6</xdr:row>
      <xdr:rowOff>142875</xdr:rowOff>
    </xdr:from>
    <xdr:to>
      <xdr:col>3</xdr:col>
      <xdr:colOff>195629</xdr:colOff>
      <xdr:row>13</xdr:row>
      <xdr:rowOff>0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4" y="1285875"/>
          <a:ext cx="1710105" cy="1228725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276225</xdr:colOff>
      <xdr:row>0</xdr:row>
      <xdr:rowOff>0</xdr:rowOff>
    </xdr:from>
    <xdr:to>
      <xdr:col>11</xdr:col>
      <xdr:colOff>361950</xdr:colOff>
      <xdr:row>4</xdr:row>
      <xdr:rowOff>175600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0" y="0"/>
          <a:ext cx="1304925" cy="937600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508000</xdr:colOff>
      <xdr:row>0</xdr:row>
      <xdr:rowOff>0</xdr:rowOff>
    </xdr:from>
    <xdr:to>
      <xdr:col>20</xdr:col>
      <xdr:colOff>236009</xdr:colOff>
      <xdr:row>4</xdr:row>
      <xdr:rowOff>188527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8750" y="0"/>
          <a:ext cx="1322917" cy="95052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104775</xdr:rowOff>
    </xdr:from>
    <xdr:to>
      <xdr:col>11</xdr:col>
      <xdr:colOff>809625</xdr:colOff>
      <xdr:row>8</xdr:row>
      <xdr:rowOff>28576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66675" y="104775"/>
          <a:ext cx="6810375" cy="1447801"/>
        </a:xfrm>
        <a:prstGeom prst="rect">
          <a:avLst/>
        </a:prstGeom>
        <a:noFill/>
      </xdr:spPr>
    </xdr:pic>
    <xdr:clientData/>
  </xdr:twoCellAnchor>
  <xdr:twoCellAnchor>
    <xdr:from>
      <xdr:col>6</xdr:col>
      <xdr:colOff>133429</xdr:colOff>
      <xdr:row>37</xdr:row>
      <xdr:rowOff>85726</xdr:rowOff>
    </xdr:from>
    <xdr:to>
      <xdr:col>11</xdr:col>
      <xdr:colOff>200025</xdr:colOff>
      <xdr:row>43</xdr:row>
      <xdr:rowOff>114300</xdr:rowOff>
    </xdr:to>
    <xdr:pic>
      <xdr:nvPicPr>
        <xdr:cNvPr id="4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3781504" y="11277601"/>
          <a:ext cx="2485946" cy="140017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</xdr:row>
      <xdr:rowOff>28576</xdr:rowOff>
    </xdr:from>
    <xdr:to>
      <xdr:col>2</xdr:col>
      <xdr:colOff>200025</xdr:colOff>
      <xdr:row>12</xdr:row>
      <xdr:rowOff>286302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52576"/>
          <a:ext cx="1419225" cy="1019726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40</xdr:row>
      <xdr:rowOff>209551</xdr:rowOff>
    </xdr:from>
    <xdr:to>
      <xdr:col>12</xdr:col>
      <xdr:colOff>104774</xdr:colOff>
      <xdr:row>47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991351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409575</xdr:colOff>
      <xdr:row>6</xdr:row>
      <xdr:rowOff>147467</xdr:rowOff>
    </xdr:from>
    <xdr:to>
      <xdr:col>3</xdr:col>
      <xdr:colOff>129026</xdr:colOff>
      <xdr:row>12</xdr:row>
      <xdr:rowOff>78799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1290467"/>
          <a:ext cx="1548251" cy="11124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322170</xdr:colOff>
      <xdr:row>0</xdr:row>
      <xdr:rowOff>0</xdr:rowOff>
    </xdr:from>
    <xdr:to>
      <xdr:col>8</xdr:col>
      <xdr:colOff>341966</xdr:colOff>
      <xdr:row>3</xdr:row>
      <xdr:rowOff>91048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1453" y="0"/>
          <a:ext cx="916267" cy="6583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207818</xdr:colOff>
      <xdr:row>0</xdr:row>
      <xdr:rowOff>0</xdr:rowOff>
    </xdr:from>
    <xdr:to>
      <xdr:col>6</xdr:col>
      <xdr:colOff>253717</xdr:colOff>
      <xdr:row>3</xdr:row>
      <xdr:rowOff>164523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0273" y="0"/>
          <a:ext cx="1024376" cy="73602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104776</xdr:rowOff>
    </xdr:from>
    <xdr:to>
      <xdr:col>11</xdr:col>
      <xdr:colOff>552753</xdr:colOff>
      <xdr:row>6</xdr:row>
      <xdr:rowOff>123826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657225" y="104776"/>
          <a:ext cx="5953428" cy="11620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161924</xdr:colOff>
      <xdr:row>37</xdr:row>
      <xdr:rowOff>141911</xdr:rowOff>
    </xdr:from>
    <xdr:to>
      <xdr:col>12</xdr:col>
      <xdr:colOff>123824</xdr:colOff>
      <xdr:row>43</xdr:row>
      <xdr:rowOff>161924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81550" y="6066461"/>
          <a:ext cx="2400300" cy="139161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6</xdr:row>
      <xdr:rowOff>180976</xdr:rowOff>
    </xdr:from>
    <xdr:to>
      <xdr:col>2</xdr:col>
      <xdr:colOff>361950</xdr:colOff>
      <xdr:row>11</xdr:row>
      <xdr:rowOff>107371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23976"/>
          <a:ext cx="1581150" cy="113607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155864</xdr:colOff>
      <xdr:row>0</xdr:row>
      <xdr:rowOff>0</xdr:rowOff>
    </xdr:from>
    <xdr:to>
      <xdr:col>8</xdr:col>
      <xdr:colOff>190500</xdr:colOff>
      <xdr:row>3</xdr:row>
      <xdr:rowOff>156430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2796" y="0"/>
          <a:ext cx="1013113" cy="72793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449419</xdr:colOff>
      <xdr:row>0</xdr:row>
      <xdr:rowOff>0</xdr:rowOff>
    </xdr:from>
    <xdr:to>
      <xdr:col>8</xdr:col>
      <xdr:colOff>71875</xdr:colOff>
      <xdr:row>3</xdr:row>
      <xdr:rowOff>172572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9084" y="0"/>
          <a:ext cx="1024376" cy="73602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12</xdr:col>
      <xdr:colOff>19050</xdr:colOff>
      <xdr:row>7</xdr:row>
      <xdr:rowOff>0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1219200" y="190500"/>
          <a:ext cx="5343525" cy="11430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266700</xdr:colOff>
      <xdr:row>40</xdr:row>
      <xdr:rowOff>142875</xdr:rowOff>
    </xdr:from>
    <xdr:to>
      <xdr:col>12</xdr:col>
      <xdr:colOff>238124</xdr:colOff>
      <xdr:row>46</xdr:row>
      <xdr:rowOff>104774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371975" y="6705600"/>
          <a:ext cx="2409824" cy="133349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</xdr:row>
      <xdr:rowOff>161925</xdr:rowOff>
    </xdr:from>
    <xdr:to>
      <xdr:col>3</xdr:col>
      <xdr:colOff>614</xdr:colOff>
      <xdr:row>14</xdr:row>
      <xdr:rowOff>114300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95425"/>
          <a:ext cx="1829414" cy="1314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-&#1082;&#1072;&#1083;&#1100;&#1082;&#1091;&#1083;&#1103;&#1090;&#1086;&#1088;/&#1064;&#1082;&#1086;&#1083;&#1099;/2024-25/&#1053;&#1086;&#1103;&#1073;&#1088;&#1100;%2024/&#1091;&#1095;&#1077;&#1090;%20&#1087;&#1080;&#1090;&#1072;&#1085;&#1080;&#1103;/&#1047;&#1072;&#1074;&#1090;&#1088;&#1072;&#1082;&#1080;%202%20&#1082;&#1086;&#1084;&#1087;&#1083;&#1077;&#1082;&#1089;%20&#1058;&#1102;&#1084;&#1077;&#1085;&#1089;&#1082;&#1080;&#1081;%20&#1088;-&#1085;%20&#1053;&#1086;&#1103;&#1073;&#1088;&#1100;%202024&#1075;.%207-11%20&#1083;&#1077;&#1090;%20%20&#1091;&#1095;&#1077;&#1090;%20&#1087;&#1080;&#1090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с 1 по 20 день"/>
      <sheetName val="Меню"/>
      <sheetName val="сетка с 1 по 20 дни"/>
      <sheetName val="Цена"/>
      <sheetName val="1 день"/>
      <sheetName val="2 день"/>
      <sheetName val="зал 1 и 2 день"/>
      <sheetName val="3 день"/>
      <sheetName val="4 день"/>
      <sheetName val="зал 3 и 4 день"/>
      <sheetName val="5 день"/>
      <sheetName val="6 день"/>
      <sheetName val="зал 5 и 6 день"/>
      <sheetName val="7 день"/>
      <sheetName val="8 день"/>
      <sheetName val="зал 7 и 8 день"/>
      <sheetName val="9 день"/>
      <sheetName val="10 день"/>
      <sheetName val="зал 9 и 10 день"/>
      <sheetName val="11 день"/>
      <sheetName val="12 день"/>
      <sheetName val="зал 11 и 12 день"/>
      <sheetName val="13 день"/>
      <sheetName val="14 день"/>
      <sheetName val="зал 13 и 14 день"/>
      <sheetName val="15 день"/>
      <sheetName val="16 день"/>
      <sheetName val="зал 15 и 16 день"/>
      <sheetName val="17 день"/>
      <sheetName val="18 день"/>
      <sheetName val="зал 17 и 18 день"/>
      <sheetName val="19 день"/>
      <sheetName val="20день"/>
      <sheetName val="зал 19 и 20 день"/>
    </sheetNames>
    <sheetDataSet>
      <sheetData sheetId="0"/>
      <sheetData sheetId="1">
        <row r="120">
          <cell r="A120" t="str">
            <v xml:space="preserve">Фрукт (яблоко) </v>
          </cell>
          <cell r="D120">
            <v>150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110"/>
  <sheetViews>
    <sheetView topLeftCell="A19" zoomScale="80" zoomScaleNormal="80" workbookViewId="0">
      <selection activeCell="F20" sqref="F20"/>
    </sheetView>
  </sheetViews>
  <sheetFormatPr defaultRowHeight="15" x14ac:dyDescent="0.25"/>
  <cols>
    <col min="1" max="1" width="49.5703125" customWidth="1"/>
    <col min="2" max="2" width="7.85546875" customWidth="1"/>
    <col min="3" max="3" width="8.7109375" customWidth="1"/>
    <col min="4" max="5" width="7.28515625" customWidth="1"/>
    <col min="6" max="6" width="7.85546875" customWidth="1"/>
    <col min="7" max="7" width="7.7109375" customWidth="1"/>
    <col min="8" max="8" width="7.42578125" customWidth="1"/>
    <col min="9" max="9" width="7.5703125" customWidth="1"/>
    <col min="10" max="11" width="7.7109375" customWidth="1"/>
    <col min="12" max="20" width="7.7109375" style="1" customWidth="1"/>
    <col min="21" max="21" width="7.85546875" style="1" customWidth="1"/>
    <col min="22" max="22" width="9" customWidth="1"/>
    <col min="23" max="23" width="9.140625" customWidth="1"/>
    <col min="25" max="41" width="9.140625" customWidth="1"/>
  </cols>
  <sheetData>
    <row r="1" spans="1:31" ht="18.75" x14ac:dyDescent="0.3">
      <c r="A1" s="487" t="s">
        <v>0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  <c r="U1" s="487"/>
      <c r="V1" s="487"/>
      <c r="W1" s="487"/>
      <c r="X1" s="487"/>
    </row>
    <row r="2" spans="1:31" ht="40.5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3" t="s">
        <v>22</v>
      </c>
      <c r="W2" s="3" t="s">
        <v>23</v>
      </c>
      <c r="X2" s="3" t="s">
        <v>24</v>
      </c>
    </row>
    <row r="3" spans="1:31" x14ac:dyDescent="0.25">
      <c r="A3" s="4" t="s">
        <v>25</v>
      </c>
      <c r="B3" s="5"/>
      <c r="C3" s="6"/>
      <c r="D3" s="7"/>
      <c r="E3" s="8"/>
      <c r="F3" s="9">
        <f>'5 день'!N11</f>
        <v>133.35</v>
      </c>
      <c r="G3" s="10"/>
      <c r="H3" s="7"/>
      <c r="I3" s="11"/>
      <c r="J3" s="12"/>
      <c r="K3" s="13"/>
      <c r="L3" s="14"/>
      <c r="M3" s="13"/>
      <c r="N3" s="15"/>
      <c r="O3" s="13"/>
      <c r="P3" s="16"/>
      <c r="Q3" s="13"/>
      <c r="R3" s="17"/>
      <c r="S3" s="13"/>
      <c r="T3" s="18"/>
      <c r="U3" s="6">
        <f>'20день'!M13</f>
        <v>133.35</v>
      </c>
      <c r="V3" s="19">
        <f>B3+C3+D3+E3+G3+H3+I3+J3+K3+L3+M3+N3+O3+O3+P3+Q3+R3+S3+T3+U3+B3</f>
        <v>133.35</v>
      </c>
      <c r="W3" s="20">
        <v>2000</v>
      </c>
      <c r="X3" s="21">
        <f t="shared" ref="X3:X17" si="0">W3*V3/1000</f>
        <v>266.7</v>
      </c>
      <c r="Y3" s="22" t="s">
        <v>26</v>
      </c>
      <c r="Z3" s="22"/>
      <c r="AA3" s="22"/>
      <c r="AB3" s="22"/>
      <c r="AC3" s="22"/>
      <c r="AD3" s="23"/>
      <c r="AE3" s="23"/>
    </row>
    <row r="4" spans="1:31" s="1" customFormat="1" x14ac:dyDescent="0.25">
      <c r="A4" s="4" t="s">
        <v>27</v>
      </c>
      <c r="B4" s="5"/>
      <c r="C4" s="6"/>
      <c r="D4" s="7"/>
      <c r="E4" s="8"/>
      <c r="F4" s="12"/>
      <c r="G4" s="24"/>
      <c r="H4" s="25"/>
      <c r="I4" s="11"/>
      <c r="J4" s="12"/>
      <c r="K4" s="6">
        <f>'10 день'!K12</f>
        <v>58.8</v>
      </c>
      <c r="L4" s="26"/>
      <c r="M4" s="6"/>
      <c r="N4" s="15"/>
      <c r="O4" s="6"/>
      <c r="P4" s="27"/>
      <c r="Q4" s="6"/>
      <c r="R4" s="28">
        <f>'17 день'!I14</f>
        <v>73.5</v>
      </c>
      <c r="S4" s="6"/>
      <c r="T4" s="18"/>
      <c r="U4" s="13"/>
      <c r="V4" s="19">
        <f t="shared" ref="V4:V56" si="1">B4+C4+D4+E4+G4+H4+I4+J4+K4+L4+M4+N4+O4+O4+P4+Q4+R4+S4+T4+U4+B4</f>
        <v>132.30000000000001</v>
      </c>
      <c r="W4" s="29">
        <f t="shared" ref="W4:W73" si="2">W3</f>
        <v>2000</v>
      </c>
      <c r="X4" s="21">
        <f t="shared" si="0"/>
        <v>264.60000000000002</v>
      </c>
      <c r="Y4" s="23"/>
      <c r="Z4" s="23"/>
      <c r="AA4" s="23"/>
      <c r="AB4" s="23"/>
      <c r="AC4" s="23"/>
      <c r="AD4" s="23"/>
      <c r="AE4" s="23"/>
    </row>
    <row r="5" spans="1:31" s="1" customFormat="1" x14ac:dyDescent="0.25">
      <c r="A5" s="4" t="s">
        <v>319</v>
      </c>
      <c r="B5" s="5"/>
      <c r="C5" s="6"/>
      <c r="D5" s="7"/>
      <c r="E5" s="8"/>
      <c r="F5" s="12"/>
      <c r="G5" s="24"/>
      <c r="H5" s="25"/>
      <c r="I5" s="11"/>
      <c r="J5" s="12"/>
      <c r="K5" s="6"/>
      <c r="L5" s="26"/>
      <c r="M5" s="6"/>
      <c r="N5" s="15"/>
      <c r="O5" s="6"/>
      <c r="P5" s="27"/>
      <c r="Q5" s="6"/>
      <c r="R5" s="28"/>
      <c r="S5" s="6"/>
      <c r="T5" s="18"/>
      <c r="U5" s="13"/>
      <c r="V5" s="19">
        <f t="shared" si="1"/>
        <v>0</v>
      </c>
      <c r="W5" s="29">
        <f t="shared" si="2"/>
        <v>2000</v>
      </c>
      <c r="X5" s="21">
        <f t="shared" ref="X5" si="3">W5*V5/1000</f>
        <v>0</v>
      </c>
      <c r="Y5" s="23"/>
      <c r="Z5" s="23"/>
      <c r="AA5" s="23"/>
      <c r="AB5" s="23"/>
      <c r="AC5" s="23"/>
      <c r="AD5" s="23"/>
      <c r="AE5" s="23"/>
    </row>
    <row r="6" spans="1:31" s="1" customFormat="1" x14ac:dyDescent="0.25">
      <c r="A6" s="4" t="s">
        <v>28</v>
      </c>
      <c r="B6" s="5"/>
      <c r="C6" s="6"/>
      <c r="D6" s="7"/>
      <c r="E6" s="8"/>
      <c r="F6" s="12"/>
      <c r="G6" s="24"/>
      <c r="H6" s="7"/>
      <c r="I6" s="30"/>
      <c r="J6" s="9">
        <f>'9 день'!H14</f>
        <v>60.480000000000004</v>
      </c>
      <c r="K6" s="6"/>
      <c r="L6" s="26">
        <f>'11 день'!L12</f>
        <v>48.6</v>
      </c>
      <c r="M6" s="6"/>
      <c r="N6" s="15">
        <f>'13 день'!K12</f>
        <v>54</v>
      </c>
      <c r="O6" s="6"/>
      <c r="P6" s="27"/>
      <c r="Q6" s="6"/>
      <c r="R6" s="28"/>
      <c r="S6" s="6"/>
      <c r="T6" s="18">
        <f>'19 день'!D12</f>
        <v>64.800000000000011</v>
      </c>
      <c r="U6" s="6"/>
      <c r="V6" s="19">
        <f t="shared" si="1"/>
        <v>227.88000000000002</v>
      </c>
      <c r="W6" s="29">
        <f>W4</f>
        <v>2000</v>
      </c>
      <c r="X6" s="21">
        <f t="shared" si="0"/>
        <v>455.76000000000005</v>
      </c>
      <c r="Y6" s="22" t="s">
        <v>29</v>
      </c>
      <c r="Z6" s="22"/>
      <c r="AA6" s="22"/>
      <c r="AB6" s="22"/>
      <c r="AC6" s="22"/>
      <c r="AD6" s="22"/>
      <c r="AE6" s="22"/>
    </row>
    <row r="7" spans="1:31" s="1" customFormat="1" x14ac:dyDescent="0.25">
      <c r="A7" s="31" t="s">
        <v>30</v>
      </c>
      <c r="B7" s="21"/>
      <c r="C7" s="21">
        <f>'2 день'!C11</f>
        <v>46.2</v>
      </c>
      <c r="D7" s="32"/>
      <c r="E7" s="21"/>
      <c r="F7" s="32"/>
      <c r="G7" s="21"/>
      <c r="H7" s="21">
        <f>'7 день'!K12</f>
        <v>55.000000000000007</v>
      </c>
      <c r="I7" s="21">
        <f>'8 день'!L12</f>
        <v>31.900000000000002</v>
      </c>
      <c r="J7" s="32"/>
      <c r="K7" s="21"/>
      <c r="L7" s="21"/>
      <c r="M7" s="21"/>
      <c r="N7" s="21"/>
      <c r="O7" s="21"/>
      <c r="P7" s="21">
        <f>'15 день'!K13</f>
        <v>58.300000000000004</v>
      </c>
      <c r="Q7" s="21"/>
      <c r="R7" s="21"/>
      <c r="S7" s="21"/>
      <c r="T7" s="21"/>
      <c r="U7" s="21"/>
      <c r="V7" s="19">
        <f t="shared" si="1"/>
        <v>191.40000000000003</v>
      </c>
      <c r="W7" s="29">
        <f t="shared" si="2"/>
        <v>2000</v>
      </c>
      <c r="X7" s="21">
        <f t="shared" si="0"/>
        <v>382.80000000000007</v>
      </c>
      <c r="Y7" s="23"/>
      <c r="Z7" s="23"/>
      <c r="AA7" s="23"/>
      <c r="AB7" s="23"/>
      <c r="AC7" s="23"/>
      <c r="AD7" s="23"/>
      <c r="AE7" s="23"/>
    </row>
    <row r="8" spans="1:31" x14ac:dyDescent="0.25">
      <c r="A8" s="4" t="s">
        <v>31</v>
      </c>
      <c r="B8" s="33"/>
      <c r="C8" s="13"/>
      <c r="D8" s="7"/>
      <c r="E8" s="34">
        <f>'4 день'!L13</f>
        <v>92.4</v>
      </c>
      <c r="F8" s="12"/>
      <c r="G8" s="10"/>
      <c r="H8" s="7"/>
      <c r="I8" s="11"/>
      <c r="J8" s="9"/>
      <c r="K8" s="13"/>
      <c r="L8" s="14"/>
      <c r="M8" s="13"/>
      <c r="N8" s="35"/>
      <c r="O8" s="6">
        <f>'14 день'!T12</f>
        <v>46.2</v>
      </c>
      <c r="P8" s="27"/>
      <c r="Q8" s="13"/>
      <c r="R8" s="28"/>
      <c r="S8" s="6">
        <f>'18 день'!J13</f>
        <v>80.08</v>
      </c>
      <c r="T8" s="36"/>
      <c r="U8" s="13"/>
      <c r="V8" s="19">
        <f t="shared" si="1"/>
        <v>264.88</v>
      </c>
      <c r="W8" s="29">
        <f t="shared" si="2"/>
        <v>2000</v>
      </c>
      <c r="X8" s="21">
        <f t="shared" si="0"/>
        <v>529.76</v>
      </c>
    </row>
    <row r="9" spans="1:31" s="1" customFormat="1" x14ac:dyDescent="0.25">
      <c r="A9" s="4"/>
      <c r="B9" s="33"/>
      <c r="C9" s="13"/>
      <c r="D9" s="7"/>
      <c r="E9" s="34"/>
      <c r="F9" s="12"/>
      <c r="G9" s="10"/>
      <c r="H9" s="7"/>
      <c r="I9" s="11"/>
      <c r="J9" s="9"/>
      <c r="K9" s="13"/>
      <c r="L9" s="14"/>
      <c r="M9" s="13"/>
      <c r="N9" s="35"/>
      <c r="O9" s="6"/>
      <c r="P9" s="27"/>
      <c r="Q9" s="13"/>
      <c r="R9" s="28"/>
      <c r="S9" s="6"/>
      <c r="T9" s="36"/>
      <c r="U9" s="13"/>
      <c r="V9" s="19">
        <f t="shared" si="1"/>
        <v>0</v>
      </c>
      <c r="W9" s="29">
        <f>W8</f>
        <v>2000</v>
      </c>
      <c r="X9" s="21">
        <f t="shared" si="0"/>
        <v>0</v>
      </c>
    </row>
    <row r="10" spans="1:31" x14ac:dyDescent="0.25">
      <c r="A10" s="4" t="s">
        <v>32</v>
      </c>
      <c r="B10" s="33"/>
      <c r="C10" s="13"/>
      <c r="D10" s="7"/>
      <c r="E10" s="34"/>
      <c r="F10" s="12"/>
      <c r="G10" s="10"/>
      <c r="H10" s="7"/>
      <c r="I10" s="30"/>
      <c r="J10" s="37"/>
      <c r="K10" s="13"/>
      <c r="L10" s="14"/>
      <c r="M10" s="13"/>
      <c r="N10" s="35"/>
      <c r="O10" s="13"/>
      <c r="P10" s="27"/>
      <c r="Q10" s="13"/>
      <c r="R10" s="17"/>
      <c r="S10" s="6">
        <f>'18 день'!N13</f>
        <v>31.5</v>
      </c>
      <c r="T10" s="36"/>
      <c r="U10" s="13"/>
      <c r="V10" s="19">
        <f t="shared" si="1"/>
        <v>31.5</v>
      </c>
      <c r="W10" s="29">
        <f>W8</f>
        <v>2000</v>
      </c>
      <c r="X10" s="21">
        <f t="shared" si="0"/>
        <v>63</v>
      </c>
    </row>
    <row r="11" spans="1:31" x14ac:dyDescent="0.25">
      <c r="A11" s="38" t="s">
        <v>33</v>
      </c>
      <c r="B11" s="5">
        <f>'1 день'!N12</f>
        <v>16.600000000000001</v>
      </c>
      <c r="C11" s="6">
        <f>'2 день'!L11</f>
        <v>18.649999999999999</v>
      </c>
      <c r="D11" s="25">
        <f>'3 день'!S11</f>
        <v>12</v>
      </c>
      <c r="E11" s="34">
        <f>'4 день'!J13</f>
        <v>9.89</v>
      </c>
      <c r="F11" s="9">
        <f>'5 день'!Q11</f>
        <v>10</v>
      </c>
      <c r="G11" s="24">
        <f>'6 день'!N11</f>
        <v>16.600000000000001</v>
      </c>
      <c r="H11" s="25">
        <f>'7 день'!G12</f>
        <v>16.25</v>
      </c>
      <c r="I11" s="30">
        <f>'8 день'!I12</f>
        <v>13.5</v>
      </c>
      <c r="J11" s="9">
        <f>'9 день'!F14</f>
        <v>10.199999999999999</v>
      </c>
      <c r="K11" s="6">
        <f>'10 день'!G12</f>
        <v>9.5</v>
      </c>
      <c r="L11" s="26">
        <f>'11 день'!Q12</f>
        <v>9.9</v>
      </c>
      <c r="M11" s="6">
        <f>'12 день'!M13</f>
        <v>21.45</v>
      </c>
      <c r="N11" s="15">
        <f>'13 день'!X12</f>
        <v>8</v>
      </c>
      <c r="O11" s="6">
        <f>'14 день'!Y12</f>
        <v>8</v>
      </c>
      <c r="P11" s="27">
        <f>'15 день'!E13</f>
        <v>18.8</v>
      </c>
      <c r="Q11" s="6">
        <f>'16 день'!G12</f>
        <v>29</v>
      </c>
      <c r="R11" s="28">
        <f>'17 день'!G14</f>
        <v>8.8000000000000007</v>
      </c>
      <c r="S11" s="6">
        <f>'18 день'!U13</f>
        <v>11.5</v>
      </c>
      <c r="T11" s="18">
        <f>'19 день'!L12</f>
        <v>14.5</v>
      </c>
      <c r="U11" s="6">
        <f>'20день'!J13</f>
        <v>12.5</v>
      </c>
      <c r="V11" s="19">
        <f t="shared" si="1"/>
        <v>290.24</v>
      </c>
      <c r="W11" s="29">
        <f t="shared" si="2"/>
        <v>2000</v>
      </c>
      <c r="X11" s="21">
        <f t="shared" si="0"/>
        <v>580.48</v>
      </c>
    </row>
    <row r="12" spans="1:31" x14ac:dyDescent="0.25">
      <c r="A12" s="38" t="s">
        <v>34</v>
      </c>
      <c r="B12" s="5">
        <f>'1 день'!J12</f>
        <v>0.6</v>
      </c>
      <c r="C12" s="6">
        <f>'2 день'!K11</f>
        <v>1.2</v>
      </c>
      <c r="D12" s="25">
        <f>'3 день'!H11</f>
        <v>0.7</v>
      </c>
      <c r="E12" s="34">
        <f>'4 день'!I13</f>
        <v>1.46</v>
      </c>
      <c r="F12" s="9">
        <f>'5 день'!M11</f>
        <v>1.27</v>
      </c>
      <c r="G12" s="24">
        <f>'6 день'!J11</f>
        <v>0.5</v>
      </c>
      <c r="H12" s="25">
        <f>'7 день'!T12</f>
        <v>1.3</v>
      </c>
      <c r="I12" s="30">
        <f>'8 день'!H12</f>
        <v>0.3</v>
      </c>
      <c r="J12" s="9">
        <f>'9 день'!E14</f>
        <v>1.1000000000000001</v>
      </c>
      <c r="K12" s="6"/>
      <c r="L12" s="26">
        <f>'11 день'!J12</f>
        <v>1.2</v>
      </c>
      <c r="M12" s="6">
        <f>'12 день'!L13</f>
        <v>0.51</v>
      </c>
      <c r="N12" s="15">
        <f>'13 день'!J12</f>
        <v>1.4</v>
      </c>
      <c r="O12" s="6">
        <f>'14 день'!H12</f>
        <v>1.6</v>
      </c>
      <c r="P12" s="27">
        <f>'15 день'!Y13</f>
        <v>1</v>
      </c>
      <c r="Q12" s="6">
        <f>'16 день'!M12</f>
        <v>1.5</v>
      </c>
      <c r="R12" s="28">
        <f>'17 день'!U14</f>
        <v>1.4</v>
      </c>
      <c r="S12" s="6">
        <f>'18 день'!G13</f>
        <v>0.87</v>
      </c>
      <c r="T12" s="18">
        <f>'19 день'!H12</f>
        <v>1.21</v>
      </c>
      <c r="U12" s="6">
        <f>'20день'!I13</f>
        <v>1.1000000000000001</v>
      </c>
      <c r="V12" s="19">
        <f t="shared" si="1"/>
        <v>21.150000000000002</v>
      </c>
      <c r="W12" s="29">
        <f t="shared" si="2"/>
        <v>2000</v>
      </c>
      <c r="X12" s="21">
        <f t="shared" si="0"/>
        <v>42.300000000000004</v>
      </c>
    </row>
    <row r="13" spans="1:31" x14ac:dyDescent="0.25">
      <c r="A13" s="38" t="s">
        <v>35</v>
      </c>
      <c r="B13" s="5"/>
      <c r="C13" s="13"/>
      <c r="D13" s="7"/>
      <c r="E13" s="8"/>
      <c r="F13" s="9"/>
      <c r="G13" s="10"/>
      <c r="H13" s="7"/>
      <c r="I13" s="39"/>
      <c r="J13" s="12"/>
      <c r="K13" s="6"/>
      <c r="L13" s="26"/>
      <c r="M13" s="6">
        <f>'12 день'!Y13</f>
        <v>2.5</v>
      </c>
      <c r="N13" s="15"/>
      <c r="O13" s="6"/>
      <c r="P13" s="27"/>
      <c r="Q13" s="6">
        <f>'16 день'!U12</f>
        <v>3</v>
      </c>
      <c r="R13" s="28"/>
      <c r="S13" s="6"/>
      <c r="T13" s="18"/>
      <c r="U13" s="6"/>
      <c r="V13" s="19">
        <f t="shared" si="1"/>
        <v>5.5</v>
      </c>
      <c r="W13" s="29">
        <f t="shared" si="2"/>
        <v>2000</v>
      </c>
      <c r="X13" s="21">
        <f t="shared" si="0"/>
        <v>11</v>
      </c>
    </row>
    <row r="14" spans="1:31" s="1" customFormat="1" x14ac:dyDescent="0.25">
      <c r="A14" s="38" t="s">
        <v>36</v>
      </c>
      <c r="B14" s="5"/>
      <c r="C14" s="13"/>
      <c r="D14" s="25"/>
      <c r="E14" s="8"/>
      <c r="F14" s="9"/>
      <c r="G14" s="10"/>
      <c r="H14" s="7"/>
      <c r="I14" s="30"/>
      <c r="J14" s="12"/>
      <c r="K14" s="6"/>
      <c r="L14" s="26"/>
      <c r="M14" s="6"/>
      <c r="N14" s="15"/>
      <c r="O14" s="6"/>
      <c r="P14" s="27"/>
      <c r="Q14" s="6">
        <f>'16 день'!W12</f>
        <v>0.5</v>
      </c>
      <c r="R14" s="28"/>
      <c r="S14" s="6"/>
      <c r="T14" s="18"/>
      <c r="U14" s="6"/>
      <c r="V14" s="19">
        <f t="shared" si="1"/>
        <v>0.5</v>
      </c>
      <c r="W14" s="29">
        <f t="shared" si="2"/>
        <v>2000</v>
      </c>
      <c r="X14" s="21">
        <f t="shared" si="0"/>
        <v>1</v>
      </c>
    </row>
    <row r="15" spans="1:31" s="1" customFormat="1" x14ac:dyDescent="0.25">
      <c r="A15" s="38" t="s">
        <v>37</v>
      </c>
      <c r="B15" s="5"/>
      <c r="C15" s="6"/>
      <c r="D15" s="25"/>
      <c r="E15" s="34"/>
      <c r="F15" s="9">
        <f>'5 день'!AB11</f>
        <v>0.5</v>
      </c>
      <c r="G15" s="24"/>
      <c r="H15" s="25"/>
      <c r="I15" s="30"/>
      <c r="J15" s="9"/>
      <c r="K15" s="6">
        <f>'10 день'!V12</f>
        <v>1</v>
      </c>
      <c r="L15" s="26"/>
      <c r="M15" s="6"/>
      <c r="N15" s="15"/>
      <c r="O15" s="6">
        <f>'14 день'!W12</f>
        <v>1</v>
      </c>
      <c r="P15" s="27"/>
      <c r="Q15" s="6"/>
      <c r="R15" s="28"/>
      <c r="S15" s="6"/>
      <c r="T15" s="18"/>
      <c r="U15" s="6">
        <f>'20день'!Z13</f>
        <v>0.5</v>
      </c>
      <c r="V15" s="19">
        <f t="shared" si="1"/>
        <v>3.5</v>
      </c>
      <c r="W15" s="29">
        <f t="shared" si="2"/>
        <v>2000</v>
      </c>
      <c r="X15" s="21">
        <f t="shared" si="0"/>
        <v>7</v>
      </c>
    </row>
    <row r="16" spans="1:31" s="1" customFormat="1" x14ac:dyDescent="0.25">
      <c r="A16" s="38" t="s">
        <v>38</v>
      </c>
      <c r="B16" s="5"/>
      <c r="C16" s="6"/>
      <c r="D16" s="25"/>
      <c r="E16" s="34"/>
      <c r="F16" s="9"/>
      <c r="G16" s="24"/>
      <c r="H16" s="25"/>
      <c r="I16" s="30"/>
      <c r="J16" s="9"/>
      <c r="K16" s="6"/>
      <c r="L16" s="26"/>
      <c r="M16" s="6">
        <f>'12 день'!O13</f>
        <v>0.5</v>
      </c>
      <c r="N16" s="15"/>
      <c r="O16" s="6"/>
      <c r="P16" s="27"/>
      <c r="Q16" s="6"/>
      <c r="R16" s="28"/>
      <c r="S16" s="6"/>
      <c r="T16" s="18"/>
      <c r="U16" s="6"/>
      <c r="V16" s="19">
        <f t="shared" si="1"/>
        <v>0.5</v>
      </c>
      <c r="W16" s="29">
        <f t="shared" si="2"/>
        <v>2000</v>
      </c>
      <c r="X16" s="21">
        <f t="shared" si="0"/>
        <v>1</v>
      </c>
    </row>
    <row r="17" spans="1:27" x14ac:dyDescent="0.25">
      <c r="A17" s="38" t="s">
        <v>39</v>
      </c>
      <c r="B17" s="33"/>
      <c r="C17" s="6">
        <f>'2 день'!N11</f>
        <v>0.24</v>
      </c>
      <c r="D17" s="25">
        <f>'3 день'!E11</f>
        <v>0.2</v>
      </c>
      <c r="E17" s="8"/>
      <c r="F17" s="12"/>
      <c r="G17" s="10"/>
      <c r="H17" s="7"/>
      <c r="I17" s="11"/>
      <c r="J17" s="9">
        <f>'9 день'!O14</f>
        <v>0.6</v>
      </c>
      <c r="K17" s="13"/>
      <c r="L17" s="26">
        <f>'11 день'!R12</f>
        <v>0.2</v>
      </c>
      <c r="M17" s="6">
        <f>'12 день'!N13</f>
        <v>0.5</v>
      </c>
      <c r="N17" s="35"/>
      <c r="O17" s="6">
        <f>'14 день'!E12</f>
        <v>0.52</v>
      </c>
      <c r="P17" s="16"/>
      <c r="Q17" s="13"/>
      <c r="R17" s="28"/>
      <c r="S17" s="13"/>
      <c r="T17" s="18">
        <f>'19 день'!M12</f>
        <v>0.2</v>
      </c>
      <c r="U17" s="13"/>
      <c r="V17" s="19">
        <f t="shared" si="1"/>
        <v>2.98</v>
      </c>
      <c r="W17" s="29">
        <f t="shared" si="2"/>
        <v>2000</v>
      </c>
      <c r="X17" s="21">
        <f t="shared" si="0"/>
        <v>5.96</v>
      </c>
    </row>
    <row r="18" spans="1:27" s="1" customFormat="1" x14ac:dyDescent="0.25">
      <c r="A18" s="38" t="s">
        <v>40</v>
      </c>
      <c r="B18" s="33"/>
      <c r="C18" s="6">
        <f>'2 день'!O11</f>
        <v>0.11</v>
      </c>
      <c r="D18" s="25"/>
      <c r="E18" s="8"/>
      <c r="F18" s="12"/>
      <c r="G18" s="10"/>
      <c r="H18" s="7"/>
      <c r="I18" s="11"/>
      <c r="J18" s="9">
        <f>'9 день'!P14</f>
        <v>0.6</v>
      </c>
      <c r="K18" s="13"/>
      <c r="L18" s="26">
        <f>'11 день'!S12</f>
        <v>0.1</v>
      </c>
      <c r="M18" s="13"/>
      <c r="N18" s="35"/>
      <c r="O18" s="6"/>
      <c r="P18" s="16"/>
      <c r="Q18" s="13"/>
      <c r="R18" s="28"/>
      <c r="S18" s="13"/>
      <c r="T18" s="18">
        <f>'19 день'!N12</f>
        <v>0.1</v>
      </c>
      <c r="U18" s="13"/>
      <c r="V18" s="19">
        <f t="shared" si="1"/>
        <v>0.90999999999999992</v>
      </c>
      <c r="W18" s="29">
        <f t="shared" si="2"/>
        <v>2000</v>
      </c>
      <c r="X18" s="21">
        <f t="shared" ref="X18:X30" si="4">W18*V18/1000</f>
        <v>1.8199999999999998</v>
      </c>
    </row>
    <row r="19" spans="1:27" s="1" customFormat="1" x14ac:dyDescent="0.25">
      <c r="A19" s="38" t="s">
        <v>41</v>
      </c>
      <c r="B19" s="33"/>
      <c r="C19" s="6"/>
      <c r="D19" s="25"/>
      <c r="E19" s="8"/>
      <c r="F19" s="9">
        <f>'5 день'!E11</f>
        <v>0.2</v>
      </c>
      <c r="G19" s="10"/>
      <c r="H19" s="7"/>
      <c r="I19" s="11"/>
      <c r="J19" s="12"/>
      <c r="K19" s="13"/>
      <c r="L19" s="14"/>
      <c r="M19" s="13"/>
      <c r="N19" s="35"/>
      <c r="O19" s="6"/>
      <c r="P19" s="16"/>
      <c r="Q19" s="13"/>
      <c r="R19" s="28"/>
      <c r="S19" s="13"/>
      <c r="T19" s="18"/>
      <c r="U19" s="6">
        <f>'20день'!X13</f>
        <v>0.4</v>
      </c>
      <c r="V19" s="19">
        <f t="shared" si="1"/>
        <v>0.4</v>
      </c>
      <c r="W19" s="29">
        <f t="shared" si="2"/>
        <v>2000</v>
      </c>
      <c r="X19" s="21">
        <f t="shared" si="4"/>
        <v>0.8</v>
      </c>
    </row>
    <row r="20" spans="1:27" s="1" customFormat="1" x14ac:dyDescent="0.25">
      <c r="A20" s="38" t="s">
        <v>42</v>
      </c>
      <c r="B20" s="33"/>
      <c r="C20" s="6"/>
      <c r="D20" s="25"/>
      <c r="E20" s="8"/>
      <c r="F20" s="9"/>
      <c r="G20" s="10"/>
      <c r="H20" s="7"/>
      <c r="I20" s="11"/>
      <c r="J20" s="12"/>
      <c r="K20" s="13"/>
      <c r="L20" s="14"/>
      <c r="M20" s="13"/>
      <c r="N20" s="35"/>
      <c r="O20" s="6"/>
      <c r="P20" s="16"/>
      <c r="Q20" s="13"/>
      <c r="R20" s="28"/>
      <c r="S20" s="13"/>
      <c r="T20" s="18"/>
      <c r="U20" s="6">
        <f>'20день'!Y13</f>
        <v>0.4</v>
      </c>
      <c r="V20" s="19">
        <f t="shared" si="1"/>
        <v>0.4</v>
      </c>
      <c r="W20" s="29">
        <f t="shared" si="2"/>
        <v>2000</v>
      </c>
      <c r="X20" s="21">
        <f t="shared" si="4"/>
        <v>0.8</v>
      </c>
    </row>
    <row r="21" spans="1:27" s="1" customFormat="1" x14ac:dyDescent="0.25">
      <c r="A21" s="38" t="s">
        <v>43</v>
      </c>
      <c r="B21" s="33"/>
      <c r="C21" s="6"/>
      <c r="D21" s="25"/>
      <c r="E21" s="8"/>
      <c r="F21" s="9">
        <f>'5 день'!U11</f>
        <v>0.3</v>
      </c>
      <c r="G21" s="10"/>
      <c r="H21" s="7"/>
      <c r="I21" s="11"/>
      <c r="J21" s="12"/>
      <c r="K21" s="13"/>
      <c r="L21" s="14"/>
      <c r="M21" s="13"/>
      <c r="N21" s="35"/>
      <c r="O21" s="6"/>
      <c r="P21" s="16"/>
      <c r="Q21" s="13"/>
      <c r="R21" s="28">
        <f>'17 день'!R14</f>
        <v>1</v>
      </c>
      <c r="S21" s="13"/>
      <c r="T21" s="18"/>
      <c r="U21" s="6">
        <f>'20день'!S13</f>
        <v>0.3</v>
      </c>
      <c r="V21" s="19">
        <f t="shared" si="1"/>
        <v>1.3</v>
      </c>
      <c r="W21" s="29">
        <f t="shared" si="2"/>
        <v>2000</v>
      </c>
      <c r="X21" s="21">
        <f t="shared" si="4"/>
        <v>2.6</v>
      </c>
    </row>
    <row r="22" spans="1:27" s="1" customFormat="1" x14ac:dyDescent="0.25">
      <c r="A22" s="38" t="s">
        <v>44</v>
      </c>
      <c r="B22" s="33"/>
      <c r="C22" s="6"/>
      <c r="D22" s="25"/>
      <c r="E22" s="8"/>
      <c r="F22" s="9">
        <f>'5 день'!V11</f>
        <v>0.3</v>
      </c>
      <c r="G22" s="10"/>
      <c r="H22" s="7"/>
      <c r="I22" s="11"/>
      <c r="J22" s="12"/>
      <c r="K22" s="13"/>
      <c r="L22" s="14"/>
      <c r="M22" s="13"/>
      <c r="N22" s="35"/>
      <c r="O22" s="6"/>
      <c r="P22" s="16"/>
      <c r="Q22" s="13"/>
      <c r="R22" s="28"/>
      <c r="S22" s="13"/>
      <c r="T22" s="18"/>
      <c r="U22" s="6">
        <f>'20день'!T13</f>
        <v>0.3</v>
      </c>
      <c r="V22" s="19">
        <f t="shared" si="1"/>
        <v>0.3</v>
      </c>
      <c r="W22" s="29">
        <f t="shared" si="2"/>
        <v>2000</v>
      </c>
      <c r="X22" s="21">
        <f t="shared" si="4"/>
        <v>0.6</v>
      </c>
    </row>
    <row r="23" spans="1:27" s="1" customFormat="1" x14ac:dyDescent="0.25">
      <c r="A23" s="38" t="s">
        <v>45</v>
      </c>
      <c r="B23" s="33"/>
      <c r="C23" s="13"/>
      <c r="D23" s="25">
        <f>'3 день'!T11</f>
        <v>2</v>
      </c>
      <c r="E23" s="8"/>
      <c r="F23" s="12"/>
      <c r="G23" s="10"/>
      <c r="H23" s="7"/>
      <c r="I23" s="30">
        <f>'8 день'!X12</f>
        <v>2</v>
      </c>
      <c r="J23" s="12"/>
      <c r="K23" s="13"/>
      <c r="L23" s="14"/>
      <c r="M23" s="13"/>
      <c r="N23" s="35"/>
      <c r="O23" s="6"/>
      <c r="P23" s="16"/>
      <c r="Q23" s="13"/>
      <c r="R23" s="28"/>
      <c r="S23" s="13"/>
      <c r="T23" s="18">
        <f>'19 день'!S12</f>
        <v>3.5</v>
      </c>
      <c r="U23" s="13"/>
      <c r="V23" s="19">
        <f t="shared" si="1"/>
        <v>7.5</v>
      </c>
      <c r="W23" s="29">
        <f t="shared" si="2"/>
        <v>2000</v>
      </c>
      <c r="X23" s="21">
        <f t="shared" si="4"/>
        <v>15</v>
      </c>
    </row>
    <row r="24" spans="1:27" s="1" customFormat="1" x14ac:dyDescent="0.25">
      <c r="A24" s="38" t="s">
        <v>46</v>
      </c>
      <c r="B24" s="33"/>
      <c r="C24" s="13"/>
      <c r="D24" s="25"/>
      <c r="E24" s="34">
        <f>'4 день'!F13</f>
        <v>0.64</v>
      </c>
      <c r="F24" s="12"/>
      <c r="G24" s="10"/>
      <c r="H24" s="7"/>
      <c r="I24" s="11"/>
      <c r="J24" s="12"/>
      <c r="K24" s="13"/>
      <c r="L24" s="14"/>
      <c r="M24" s="13"/>
      <c r="N24" s="35"/>
      <c r="O24" s="13"/>
      <c r="P24" s="16"/>
      <c r="Q24" s="6"/>
      <c r="R24" s="17"/>
      <c r="S24" s="13"/>
      <c r="T24" s="18"/>
      <c r="U24" s="6">
        <f>'20день'!F13</f>
        <v>0.3</v>
      </c>
      <c r="V24" s="19">
        <f t="shared" si="1"/>
        <v>0.94</v>
      </c>
      <c r="W24" s="29">
        <f t="shared" si="2"/>
        <v>2000</v>
      </c>
      <c r="X24" s="21">
        <f t="shared" si="4"/>
        <v>1.88</v>
      </c>
    </row>
    <row r="25" spans="1:27" s="1" customFormat="1" x14ac:dyDescent="0.25">
      <c r="A25" s="38" t="s">
        <v>47</v>
      </c>
      <c r="B25" s="33"/>
      <c r="C25" s="13"/>
      <c r="D25" s="25"/>
      <c r="E25" s="34"/>
      <c r="F25" s="9">
        <f>'5 день'!H11</f>
        <v>1.3</v>
      </c>
      <c r="G25" s="10"/>
      <c r="H25" s="7"/>
      <c r="I25" s="30">
        <f>'8 день'!Q12</f>
        <v>0.1</v>
      </c>
      <c r="J25" s="12"/>
      <c r="K25" s="13"/>
      <c r="L25" s="14"/>
      <c r="M25" s="13"/>
      <c r="N25" s="35"/>
      <c r="O25" s="6">
        <f>'14 день'!S12</f>
        <v>1</v>
      </c>
      <c r="P25" s="27">
        <f>'15 день'!U13</f>
        <v>1.1000000000000001</v>
      </c>
      <c r="Q25" s="6"/>
      <c r="R25" s="17"/>
      <c r="S25" s="13"/>
      <c r="T25" s="18"/>
      <c r="U25" s="13"/>
      <c r="V25" s="19">
        <f t="shared" si="1"/>
        <v>3.2</v>
      </c>
      <c r="W25" s="29">
        <f t="shared" si="2"/>
        <v>2000</v>
      </c>
      <c r="X25" s="21">
        <f t="shared" si="4"/>
        <v>6.4</v>
      </c>
    </row>
    <row r="26" spans="1:27" s="1" customFormat="1" x14ac:dyDescent="0.25">
      <c r="A26" s="38" t="s">
        <v>48</v>
      </c>
      <c r="B26" s="33"/>
      <c r="C26" s="13"/>
      <c r="D26" s="25"/>
      <c r="E26" s="34"/>
      <c r="F26" s="12"/>
      <c r="G26" s="10"/>
      <c r="H26" s="7"/>
      <c r="I26" s="30">
        <f>'8 день'!R12</f>
        <v>0</v>
      </c>
      <c r="J26" s="12"/>
      <c r="K26" s="13"/>
      <c r="L26" s="14"/>
      <c r="M26" s="13"/>
      <c r="N26" s="35"/>
      <c r="O26" s="13"/>
      <c r="P26" s="27"/>
      <c r="Q26" s="6"/>
      <c r="R26" s="17"/>
      <c r="S26" s="13"/>
      <c r="T26" s="18"/>
      <c r="U26" s="13"/>
      <c r="V26" s="19">
        <f t="shared" si="1"/>
        <v>0</v>
      </c>
      <c r="W26" s="29">
        <f t="shared" si="2"/>
        <v>2000</v>
      </c>
      <c r="X26" s="21">
        <f t="shared" si="4"/>
        <v>0</v>
      </c>
    </row>
    <row r="27" spans="1:27" s="1" customFormat="1" ht="14.25" customHeight="1" x14ac:dyDescent="0.25">
      <c r="A27" s="38" t="s">
        <v>49</v>
      </c>
      <c r="B27" s="33"/>
      <c r="C27" s="13"/>
      <c r="D27" s="25"/>
      <c r="E27" s="8"/>
      <c r="F27" s="12"/>
      <c r="G27" s="10"/>
      <c r="H27" s="7"/>
      <c r="I27" s="11"/>
      <c r="J27" s="12"/>
      <c r="K27" s="13"/>
      <c r="L27" s="14"/>
      <c r="M27" s="13"/>
      <c r="N27" s="35"/>
      <c r="O27" s="13"/>
      <c r="P27" s="16"/>
      <c r="Q27" s="6">
        <f>'16 день'!J12</f>
        <v>0.25</v>
      </c>
      <c r="R27" s="17"/>
      <c r="S27" s="13"/>
      <c r="T27" s="18"/>
      <c r="U27" s="13"/>
      <c r="V27" s="19">
        <f t="shared" si="1"/>
        <v>0.25</v>
      </c>
      <c r="W27" s="29">
        <f t="shared" si="2"/>
        <v>2000</v>
      </c>
      <c r="X27" s="21">
        <f t="shared" si="4"/>
        <v>0.5</v>
      </c>
    </row>
    <row r="28" spans="1:27" s="1" customFormat="1" x14ac:dyDescent="0.25">
      <c r="A28" s="38" t="s">
        <v>321</v>
      </c>
      <c r="B28" s="5">
        <f>'1 день'!O12</f>
        <v>2.4499999999999997</v>
      </c>
      <c r="C28" s="6">
        <f>'2 день'!M11</f>
        <v>0.75</v>
      </c>
      <c r="D28" s="25"/>
      <c r="E28" s="8"/>
      <c r="F28" s="12"/>
      <c r="G28" s="24">
        <f>'6 день'!O11</f>
        <v>2.4499999999999997</v>
      </c>
      <c r="H28" s="7"/>
      <c r="I28" s="11"/>
      <c r="J28" s="12"/>
      <c r="K28" s="13"/>
      <c r="L28" s="14"/>
      <c r="M28" s="6">
        <f>'12 день'!AA13</f>
        <v>1</v>
      </c>
      <c r="N28" s="35"/>
      <c r="O28" s="13"/>
      <c r="P28" s="27">
        <f>'15 день'!G13</f>
        <v>2.8000000000000003</v>
      </c>
      <c r="Q28" s="6">
        <f>'16 день'!S12</f>
        <v>0.6</v>
      </c>
      <c r="R28" s="17"/>
      <c r="S28" s="13"/>
      <c r="T28" s="36"/>
      <c r="U28" s="13"/>
      <c r="V28" s="19">
        <f t="shared" si="1"/>
        <v>12.499999999999998</v>
      </c>
      <c r="W28" s="29">
        <f t="shared" si="2"/>
        <v>2000</v>
      </c>
      <c r="X28" s="21">
        <f t="shared" si="4"/>
        <v>24.999999999999996</v>
      </c>
    </row>
    <row r="29" spans="1:27" s="1" customFormat="1" x14ac:dyDescent="0.25">
      <c r="A29" s="38" t="s">
        <v>303</v>
      </c>
      <c r="B29" s="33"/>
      <c r="C29" s="13"/>
      <c r="D29" s="25"/>
      <c r="E29" s="34"/>
      <c r="F29" s="12"/>
      <c r="G29" s="24"/>
      <c r="H29" s="7"/>
      <c r="I29" s="11"/>
      <c r="J29" s="12"/>
      <c r="K29" s="6"/>
      <c r="L29" s="26"/>
      <c r="M29" s="6"/>
      <c r="N29" s="15"/>
      <c r="O29" s="6"/>
      <c r="P29" s="27"/>
      <c r="Q29" s="6"/>
      <c r="R29" s="28"/>
      <c r="S29" s="6"/>
      <c r="T29" s="18"/>
      <c r="U29" s="6"/>
      <c r="V29" s="19">
        <f t="shared" si="1"/>
        <v>0</v>
      </c>
      <c r="W29" s="29">
        <f>W27</f>
        <v>2000</v>
      </c>
      <c r="X29" s="21">
        <f t="shared" ref="X29" si="5">W29*V29/1000</f>
        <v>0</v>
      </c>
    </row>
    <row r="30" spans="1:27" s="1" customFormat="1" x14ac:dyDescent="0.25">
      <c r="A30" s="38" t="s">
        <v>50</v>
      </c>
      <c r="B30" s="33"/>
      <c r="C30" s="13"/>
      <c r="D30" s="25"/>
      <c r="E30" s="34"/>
      <c r="F30" s="12"/>
      <c r="G30" s="24"/>
      <c r="H30" s="7"/>
      <c r="I30" s="11"/>
      <c r="J30" s="12"/>
      <c r="K30" s="6"/>
      <c r="L30" s="26"/>
      <c r="M30" s="6"/>
      <c r="N30" s="15"/>
      <c r="O30" s="6">
        <f>'14 день'!R12</f>
        <v>0.46</v>
      </c>
      <c r="P30" s="27"/>
      <c r="Q30" s="6">
        <f>'16 день'!K12</f>
        <v>0.5</v>
      </c>
      <c r="R30" s="28"/>
      <c r="S30" s="6"/>
      <c r="T30" s="18"/>
      <c r="U30" s="6"/>
      <c r="V30" s="19">
        <f t="shared" si="1"/>
        <v>1.42</v>
      </c>
      <c r="W30" s="29">
        <f>W28</f>
        <v>2000</v>
      </c>
      <c r="X30" s="21">
        <f t="shared" si="4"/>
        <v>2.84</v>
      </c>
    </row>
    <row r="31" spans="1:27" x14ac:dyDescent="0.25">
      <c r="A31" s="40" t="s">
        <v>51</v>
      </c>
      <c r="B31" s="41"/>
      <c r="C31" s="41"/>
      <c r="D31" s="41"/>
      <c r="E31" s="41">
        <f>'4 день'!Q13</f>
        <v>8</v>
      </c>
      <c r="F31" s="41"/>
      <c r="G31" s="41"/>
      <c r="H31" s="41"/>
      <c r="I31" s="41">
        <f>'8 день'!K12</f>
        <v>85</v>
      </c>
      <c r="J31" s="42"/>
      <c r="K31" s="41"/>
      <c r="L31" s="41"/>
      <c r="M31" s="41">
        <f>'12 день'!Q13</f>
        <v>72</v>
      </c>
      <c r="N31" s="41">
        <f>'13 день'!N12</f>
        <v>3</v>
      </c>
      <c r="O31" s="41">
        <f>'14 день'!P12</f>
        <v>20</v>
      </c>
      <c r="P31" s="41"/>
      <c r="Q31" s="41">
        <f>'16 день'!F12</f>
        <v>9</v>
      </c>
      <c r="R31" s="41"/>
      <c r="S31" s="41">
        <f>'18 день'!O13</f>
        <v>3.75</v>
      </c>
      <c r="T31" s="41"/>
      <c r="U31" s="41"/>
      <c r="V31" s="19">
        <f t="shared" si="1"/>
        <v>220.75</v>
      </c>
      <c r="W31" s="29">
        <f t="shared" si="2"/>
        <v>2000</v>
      </c>
      <c r="X31" s="41">
        <f>W31*V31/40</f>
        <v>11037.5</v>
      </c>
      <c r="Y31" s="22" t="s">
        <v>52</v>
      </c>
      <c r="Z31" s="22"/>
      <c r="AA31" s="22"/>
    </row>
    <row r="32" spans="1:27" x14ac:dyDescent="0.25">
      <c r="A32" s="38" t="s">
        <v>53</v>
      </c>
      <c r="B32" s="5"/>
      <c r="C32" s="13"/>
      <c r="D32" s="7"/>
      <c r="E32" s="34">
        <f>'4 день'!P13</f>
        <v>6.5</v>
      </c>
      <c r="F32" s="9">
        <f>'5 день'!Y11</f>
        <v>58</v>
      </c>
      <c r="G32" s="10"/>
      <c r="H32" s="25">
        <f>Меню!B281</f>
        <v>56</v>
      </c>
      <c r="I32" s="30"/>
      <c r="J32" s="12"/>
      <c r="K32" s="13"/>
      <c r="L32" s="14"/>
      <c r="M32" s="13"/>
      <c r="N32" s="35"/>
      <c r="O32" s="13"/>
      <c r="P32" s="16"/>
      <c r="Q32" s="13"/>
      <c r="R32" s="28">
        <f>'17 день'!S14</f>
        <v>56</v>
      </c>
      <c r="S32" s="13"/>
      <c r="T32" s="36"/>
      <c r="U32" s="13"/>
      <c r="V32" s="19">
        <f t="shared" si="1"/>
        <v>118.5</v>
      </c>
      <c r="W32" s="29">
        <f t="shared" si="2"/>
        <v>2000</v>
      </c>
      <c r="X32" s="21">
        <f t="shared" ref="X32:X102" si="6">W32*V32/1000</f>
        <v>237</v>
      </c>
    </row>
    <row r="33" spans="1:25" s="1" customFormat="1" x14ac:dyDescent="0.25">
      <c r="A33" s="38" t="s">
        <v>54</v>
      </c>
      <c r="B33" s="5"/>
      <c r="C33" s="43"/>
      <c r="D33" s="7"/>
      <c r="E33" s="8"/>
      <c r="F33" s="12"/>
      <c r="G33" s="24"/>
      <c r="H33" s="7"/>
      <c r="I33" s="11"/>
      <c r="J33" s="12"/>
      <c r="K33" s="6"/>
      <c r="L33" s="26">
        <f>'11 день'!K12</f>
        <v>50</v>
      </c>
      <c r="M33" s="6"/>
      <c r="N33" s="15"/>
      <c r="O33" s="6"/>
      <c r="P33" s="27"/>
      <c r="Q33" s="6"/>
      <c r="R33" s="28"/>
      <c r="S33" s="6"/>
      <c r="T33" s="18">
        <f>'19 день'!C12</f>
        <v>52</v>
      </c>
      <c r="U33" s="6"/>
      <c r="V33" s="19">
        <f t="shared" si="1"/>
        <v>102</v>
      </c>
      <c r="W33" s="29">
        <f t="shared" si="2"/>
        <v>2000</v>
      </c>
      <c r="X33" s="21">
        <f t="shared" si="6"/>
        <v>204</v>
      </c>
    </row>
    <row r="34" spans="1:25" s="1" customFormat="1" x14ac:dyDescent="0.25">
      <c r="A34" s="38" t="s">
        <v>55</v>
      </c>
      <c r="B34" s="5">
        <f>'1 день'!C12</f>
        <v>23</v>
      </c>
      <c r="C34" s="6"/>
      <c r="D34" s="7"/>
      <c r="E34" s="8"/>
      <c r="F34" s="12"/>
      <c r="G34" s="24"/>
      <c r="H34" s="7"/>
      <c r="I34" s="11"/>
      <c r="J34" s="12"/>
      <c r="K34" s="6"/>
      <c r="L34" s="26"/>
      <c r="M34" s="6"/>
      <c r="N34" s="15"/>
      <c r="O34" s="6"/>
      <c r="P34" s="27"/>
      <c r="Q34" s="6"/>
      <c r="R34" s="28"/>
      <c r="S34" s="6"/>
      <c r="T34" s="18"/>
      <c r="U34" s="6"/>
      <c r="V34" s="19">
        <f t="shared" si="1"/>
        <v>46</v>
      </c>
      <c r="W34" s="29">
        <f t="shared" si="2"/>
        <v>2000</v>
      </c>
      <c r="X34" s="21">
        <f t="shared" si="6"/>
        <v>92</v>
      </c>
    </row>
    <row r="35" spans="1:25" s="1" customFormat="1" x14ac:dyDescent="0.25">
      <c r="A35" s="38" t="s">
        <v>56</v>
      </c>
      <c r="B35" s="5">
        <f>'1 день'!D12</f>
        <v>7</v>
      </c>
      <c r="C35" s="13"/>
      <c r="D35" s="7"/>
      <c r="E35" s="8"/>
      <c r="F35" s="12"/>
      <c r="G35" s="10"/>
      <c r="H35" s="25"/>
      <c r="I35" s="11"/>
      <c r="J35" s="9"/>
      <c r="K35" s="13"/>
      <c r="L35" s="14"/>
      <c r="M35" s="6"/>
      <c r="N35" s="35"/>
      <c r="O35" s="13"/>
      <c r="P35" s="16"/>
      <c r="Q35" s="13"/>
      <c r="R35" s="17"/>
      <c r="S35" s="13"/>
      <c r="T35" s="36"/>
      <c r="U35" s="13"/>
      <c r="V35" s="19">
        <f t="shared" si="1"/>
        <v>14</v>
      </c>
      <c r="W35" s="29">
        <f t="shared" si="2"/>
        <v>2000</v>
      </c>
      <c r="X35" s="21">
        <f t="shared" si="6"/>
        <v>28</v>
      </c>
    </row>
    <row r="36" spans="1:25" s="1" customFormat="1" x14ac:dyDescent="0.25">
      <c r="A36" s="38" t="s">
        <v>57</v>
      </c>
      <c r="B36" s="5"/>
      <c r="C36" s="6">
        <f>'2 день'!U11</f>
        <v>13.33</v>
      </c>
      <c r="D36" s="7"/>
      <c r="E36" s="8"/>
      <c r="F36" s="12"/>
      <c r="G36" s="24">
        <f>'6 день'!C11</f>
        <v>35</v>
      </c>
      <c r="H36" s="25">
        <f>'7 день'!F12</f>
        <v>13.33</v>
      </c>
      <c r="I36" s="11"/>
      <c r="J36" s="9"/>
      <c r="K36" s="13"/>
      <c r="L36" s="14"/>
      <c r="M36" s="6"/>
      <c r="N36" s="15">
        <f>'13 день'!S12</f>
        <v>10</v>
      </c>
      <c r="O36" s="13"/>
      <c r="P36" s="27">
        <f>'15 день'!H13</f>
        <v>13.33</v>
      </c>
      <c r="Q36" s="13"/>
      <c r="R36" s="17"/>
      <c r="S36" s="13"/>
      <c r="T36" s="36"/>
      <c r="U36" s="13"/>
      <c r="V36" s="19">
        <f t="shared" si="1"/>
        <v>84.99</v>
      </c>
      <c r="W36" s="29">
        <f t="shared" si="2"/>
        <v>2000</v>
      </c>
      <c r="X36" s="21">
        <f t="shared" si="6"/>
        <v>169.98</v>
      </c>
    </row>
    <row r="37" spans="1:25" s="1" customFormat="1" x14ac:dyDescent="0.25">
      <c r="A37" s="38" t="s">
        <v>58</v>
      </c>
      <c r="B37" s="5"/>
      <c r="C37" s="13"/>
      <c r="D37" s="7"/>
      <c r="E37" s="8"/>
      <c r="F37" s="12"/>
      <c r="G37" s="24"/>
      <c r="H37" s="25"/>
      <c r="I37" s="11"/>
      <c r="J37" s="9"/>
      <c r="K37" s="13"/>
      <c r="L37" s="26"/>
      <c r="M37" s="13"/>
      <c r="N37" s="35"/>
      <c r="O37" s="13"/>
      <c r="P37" s="16"/>
      <c r="Q37" s="6">
        <f>'16 день'!H12</f>
        <v>21.5</v>
      </c>
      <c r="R37" s="17"/>
      <c r="S37" s="13"/>
      <c r="T37" s="18"/>
      <c r="U37" s="13"/>
      <c r="V37" s="19">
        <f t="shared" si="1"/>
        <v>21.5</v>
      </c>
      <c r="W37" s="29">
        <f t="shared" si="2"/>
        <v>2000</v>
      </c>
      <c r="X37" s="21">
        <f t="shared" si="6"/>
        <v>43</v>
      </c>
    </row>
    <row r="38" spans="1:25" s="1" customFormat="1" x14ac:dyDescent="0.25">
      <c r="A38" s="38" t="s">
        <v>59</v>
      </c>
      <c r="B38" s="5"/>
      <c r="C38" s="13"/>
      <c r="D38" s="7"/>
      <c r="E38" s="34">
        <f>'4 день'!V13</f>
        <v>55</v>
      </c>
      <c r="F38" s="12"/>
      <c r="G38" s="24"/>
      <c r="H38" s="25"/>
      <c r="I38" s="11"/>
      <c r="J38" s="9"/>
      <c r="K38" s="13"/>
      <c r="L38" s="26"/>
      <c r="M38" s="13"/>
      <c r="N38" s="35"/>
      <c r="O38" s="13"/>
      <c r="P38" s="27">
        <f>'15 день'!W13</f>
        <v>55</v>
      </c>
      <c r="Q38" s="6"/>
      <c r="R38" s="17"/>
      <c r="S38" s="13"/>
      <c r="T38" s="18"/>
      <c r="U38" s="13"/>
      <c r="V38" s="19">
        <f t="shared" si="1"/>
        <v>110</v>
      </c>
      <c r="W38" s="29">
        <f t="shared" si="2"/>
        <v>2000</v>
      </c>
      <c r="X38" s="21">
        <f t="shared" si="6"/>
        <v>220</v>
      </c>
      <c r="Y38" s="473"/>
    </row>
    <row r="39" spans="1:25" s="1" customFormat="1" x14ac:dyDescent="0.25">
      <c r="A39" s="38" t="s">
        <v>60</v>
      </c>
      <c r="B39" s="5"/>
      <c r="C39" s="13"/>
      <c r="D39" s="7"/>
      <c r="E39" s="34"/>
      <c r="F39" s="12"/>
      <c r="G39" s="24"/>
      <c r="H39" s="25"/>
      <c r="I39" s="11"/>
      <c r="J39" s="9"/>
      <c r="K39" s="13"/>
      <c r="L39" s="26"/>
      <c r="M39" s="13"/>
      <c r="N39" s="35"/>
      <c r="O39" s="13"/>
      <c r="P39" s="16"/>
      <c r="Q39" s="6"/>
      <c r="R39" s="28"/>
      <c r="S39" s="13"/>
      <c r="T39" s="18"/>
      <c r="U39" s="13"/>
      <c r="V39" s="19">
        <f t="shared" si="1"/>
        <v>0</v>
      </c>
      <c r="W39" s="29">
        <f t="shared" si="2"/>
        <v>2000</v>
      </c>
      <c r="X39" s="21">
        <f t="shared" si="6"/>
        <v>0</v>
      </c>
      <c r="Y39" s="473"/>
    </row>
    <row r="40" spans="1:25" s="1" customFormat="1" x14ac:dyDescent="0.25">
      <c r="A40" s="38" t="s">
        <v>61</v>
      </c>
      <c r="B40" s="5"/>
      <c r="C40" s="13"/>
      <c r="D40" s="7"/>
      <c r="E40" s="8"/>
      <c r="F40" s="12"/>
      <c r="G40" s="24"/>
      <c r="H40" s="25"/>
      <c r="I40" s="11"/>
      <c r="J40" s="9"/>
      <c r="K40" s="13"/>
      <c r="L40" s="14"/>
      <c r="M40" s="13"/>
      <c r="N40" s="35"/>
      <c r="O40" s="13"/>
      <c r="P40" s="16"/>
      <c r="Q40" s="13"/>
      <c r="R40" s="17"/>
      <c r="S40" s="13"/>
      <c r="T40" s="36"/>
      <c r="U40" s="13"/>
      <c r="V40" s="19">
        <f t="shared" si="1"/>
        <v>0</v>
      </c>
      <c r="W40" s="29">
        <f t="shared" si="2"/>
        <v>2000</v>
      </c>
      <c r="X40" s="21">
        <f t="shared" si="6"/>
        <v>0</v>
      </c>
    </row>
    <row r="41" spans="1:25" s="1" customFormat="1" ht="16.5" customHeight="1" x14ac:dyDescent="0.25">
      <c r="A41" s="38" t="s">
        <v>304</v>
      </c>
      <c r="B41" s="5"/>
      <c r="C41" s="13"/>
      <c r="D41" s="7"/>
      <c r="E41" s="34"/>
      <c r="F41" s="12"/>
      <c r="G41" s="24"/>
      <c r="H41" s="25"/>
      <c r="I41" s="11"/>
      <c r="J41" s="9"/>
      <c r="K41" s="13"/>
      <c r="L41" s="26">
        <f>'11 день'!C12</f>
        <v>15.4</v>
      </c>
      <c r="M41" s="13"/>
      <c r="N41" s="35"/>
      <c r="O41" s="13"/>
      <c r="P41" s="16"/>
      <c r="Q41" s="13"/>
      <c r="R41" s="28"/>
      <c r="S41" s="6"/>
      <c r="T41" s="36"/>
      <c r="U41" s="13"/>
      <c r="V41" s="19">
        <f t="shared" si="1"/>
        <v>15.4</v>
      </c>
      <c r="W41" s="29">
        <f t="shared" si="2"/>
        <v>2000</v>
      </c>
      <c r="X41" s="21">
        <f t="shared" si="6"/>
        <v>30.8</v>
      </c>
    </row>
    <row r="42" spans="1:25" s="1" customFormat="1" x14ac:dyDescent="0.25">
      <c r="A42" s="38" t="s">
        <v>62</v>
      </c>
      <c r="B42" s="5"/>
      <c r="C42" s="6">
        <f>'2 день'!D11</f>
        <v>78</v>
      </c>
      <c r="D42" s="7"/>
      <c r="E42" s="34"/>
      <c r="F42" s="12"/>
      <c r="G42" s="10"/>
      <c r="H42" s="7"/>
      <c r="I42" s="30"/>
      <c r="J42" s="9">
        <f>'9 день'!Q14</f>
        <v>60</v>
      </c>
      <c r="K42" s="6"/>
      <c r="L42" s="26"/>
      <c r="M42" s="6"/>
      <c r="N42" s="15"/>
      <c r="O42" s="6"/>
      <c r="P42" s="27"/>
      <c r="Q42" s="6"/>
      <c r="R42" s="28"/>
      <c r="S42" s="6"/>
      <c r="T42" s="18"/>
      <c r="U42" s="6"/>
      <c r="V42" s="19">
        <f t="shared" si="1"/>
        <v>138</v>
      </c>
      <c r="W42" s="29">
        <f t="shared" si="2"/>
        <v>2000</v>
      </c>
      <c r="X42" s="21">
        <f t="shared" si="6"/>
        <v>276</v>
      </c>
    </row>
    <row r="43" spans="1:25" s="1" customFormat="1" x14ac:dyDescent="0.25">
      <c r="A43" s="38" t="s">
        <v>63</v>
      </c>
      <c r="B43" s="5">
        <f>'1 день'!E12</f>
        <v>5</v>
      </c>
      <c r="C43" s="13"/>
      <c r="D43" s="7"/>
      <c r="E43" s="44">
        <f>'4 день'!Z13</f>
        <v>2.56</v>
      </c>
      <c r="F43" s="9">
        <f>'5 день'!K11</f>
        <v>2</v>
      </c>
      <c r="G43" s="24">
        <f>'6 день'!D11</f>
        <v>5</v>
      </c>
      <c r="H43" s="7"/>
      <c r="I43" s="30"/>
      <c r="J43" s="12"/>
      <c r="K43" s="13"/>
      <c r="L43" s="26"/>
      <c r="M43" s="13"/>
      <c r="N43" s="35"/>
      <c r="O43" s="13"/>
      <c r="P43" s="16"/>
      <c r="Q43" s="13"/>
      <c r="R43" s="17"/>
      <c r="S43" s="6">
        <f>'18 день'!H13</f>
        <v>1.6</v>
      </c>
      <c r="T43" s="18"/>
      <c r="U43" s="6">
        <f>'20день'!L13</f>
        <v>1</v>
      </c>
      <c r="V43" s="19">
        <f t="shared" si="1"/>
        <v>20.16</v>
      </c>
      <c r="W43" s="29">
        <f t="shared" si="2"/>
        <v>2000</v>
      </c>
      <c r="X43" s="21">
        <f t="shared" si="6"/>
        <v>40.32</v>
      </c>
    </row>
    <row r="44" spans="1:25" s="1" customFormat="1" x14ac:dyDescent="0.25">
      <c r="A44" s="434" t="s">
        <v>64</v>
      </c>
      <c r="B44" s="5"/>
      <c r="C44" s="6"/>
      <c r="D44" s="7"/>
      <c r="E44" s="8"/>
      <c r="F44" s="9"/>
      <c r="G44" s="24"/>
      <c r="H44" s="25"/>
      <c r="I44" s="11"/>
      <c r="J44" s="9"/>
      <c r="K44" s="13"/>
      <c r="L44" s="14"/>
      <c r="M44" s="13"/>
      <c r="N44" s="35"/>
      <c r="O44" s="6"/>
      <c r="P44" s="16"/>
      <c r="Q44" s="6">
        <f>'16 день'!X12</f>
        <v>9</v>
      </c>
      <c r="R44" s="17"/>
      <c r="S44" s="13"/>
      <c r="T44" s="36"/>
      <c r="U44" s="13"/>
      <c r="V44" s="19">
        <f t="shared" si="1"/>
        <v>9</v>
      </c>
      <c r="W44" s="29">
        <f t="shared" si="2"/>
        <v>2000</v>
      </c>
      <c r="X44" s="21">
        <f t="shared" si="6"/>
        <v>18</v>
      </c>
    </row>
    <row r="45" spans="1:25" s="1" customFormat="1" x14ac:dyDescent="0.25">
      <c r="A45" s="38" t="s">
        <v>65</v>
      </c>
      <c r="B45" s="5">
        <f>'1 день'!L12</f>
        <v>2</v>
      </c>
      <c r="C45" s="6">
        <f>'2 день'!G11</f>
        <v>7.2</v>
      </c>
      <c r="D45" s="25">
        <f>'3 день'!N11</f>
        <v>8.6999999999999993</v>
      </c>
      <c r="E45" s="34">
        <f>'4 день'!G13+'4 день'!K13</f>
        <v>12.21</v>
      </c>
      <c r="F45" s="9">
        <f>'5 день'!J11</f>
        <v>12.95</v>
      </c>
      <c r="G45" s="24">
        <f>'6 день'!L11</f>
        <v>2</v>
      </c>
      <c r="H45" s="25">
        <f>'7 день'!L12</f>
        <v>12</v>
      </c>
      <c r="I45" s="30">
        <f>'8 день'!G12</f>
        <v>8.5</v>
      </c>
      <c r="J45" s="9">
        <f>'9 день'!L14</f>
        <v>17</v>
      </c>
      <c r="K45" s="6">
        <f>Меню!B368+Меню!B374</f>
        <v>11</v>
      </c>
      <c r="L45" s="26">
        <f>'11 день'!G12</f>
        <v>10</v>
      </c>
      <c r="M45" s="6">
        <f>'12 день'!J13</f>
        <v>6</v>
      </c>
      <c r="N45" s="15">
        <f>'13 день'!Q12</f>
        <v>7</v>
      </c>
      <c r="O45" s="6">
        <f>'14 день'!L12</f>
        <v>14.4</v>
      </c>
      <c r="P45" s="27">
        <f>'15 день'!L13</f>
        <v>6.3100000000000005</v>
      </c>
      <c r="Q45" s="6">
        <f>'16 день'!N12</f>
        <v>1.5</v>
      </c>
      <c r="R45" s="28">
        <f>'17 день'!F14</f>
        <v>9</v>
      </c>
      <c r="S45" s="6">
        <f>'18 день'!T13</f>
        <v>7</v>
      </c>
      <c r="T45" s="18">
        <f>'19 день'!I12</f>
        <v>6.5</v>
      </c>
      <c r="U45" s="6">
        <f>'20день'!G13</f>
        <v>12</v>
      </c>
      <c r="V45" s="19">
        <f t="shared" si="1"/>
        <v>176.72</v>
      </c>
      <c r="W45" s="29">
        <f t="shared" si="2"/>
        <v>2000</v>
      </c>
      <c r="X45" s="21">
        <f t="shared" si="6"/>
        <v>353.44</v>
      </c>
    </row>
    <row r="46" spans="1:25" s="1" customFormat="1" x14ac:dyDescent="0.25">
      <c r="A46" s="38" t="s">
        <v>66</v>
      </c>
      <c r="B46" s="5"/>
      <c r="C46" s="6"/>
      <c r="D46" s="25"/>
      <c r="E46" s="34"/>
      <c r="F46" s="9"/>
      <c r="G46" s="24"/>
      <c r="H46" s="25"/>
      <c r="I46" s="30"/>
      <c r="J46" s="9"/>
      <c r="K46" s="6"/>
      <c r="L46" s="26"/>
      <c r="M46" s="6"/>
      <c r="N46" s="15"/>
      <c r="O46" s="6"/>
      <c r="P46" s="27"/>
      <c r="Q46" s="6"/>
      <c r="R46" s="28"/>
      <c r="S46" s="6"/>
      <c r="T46" s="18"/>
      <c r="U46" s="6"/>
      <c r="V46" s="19">
        <f t="shared" si="1"/>
        <v>0</v>
      </c>
      <c r="W46" s="29">
        <f t="shared" si="2"/>
        <v>2000</v>
      </c>
      <c r="X46" s="21">
        <f t="shared" si="6"/>
        <v>0</v>
      </c>
    </row>
    <row r="47" spans="1:25" s="1" customFormat="1" x14ac:dyDescent="0.25">
      <c r="A47" s="38" t="s">
        <v>67</v>
      </c>
      <c r="B47" s="5"/>
      <c r="C47" s="6"/>
      <c r="D47" s="25"/>
      <c r="E47" s="34"/>
      <c r="F47" s="9">
        <f>'5 день'!P11</f>
        <v>8</v>
      </c>
      <c r="G47" s="24"/>
      <c r="H47" s="25"/>
      <c r="I47" s="30">
        <f>'8 день'!S12</f>
        <v>5</v>
      </c>
      <c r="J47" s="9"/>
      <c r="K47" s="6"/>
      <c r="L47" s="26">
        <f>'11 день'!H12</f>
        <v>5</v>
      </c>
      <c r="M47" s="6"/>
      <c r="N47" s="15"/>
      <c r="O47" s="6"/>
      <c r="P47" s="27">
        <f>'15 день'!R13</f>
        <v>14</v>
      </c>
      <c r="Q47" s="6"/>
      <c r="R47" s="28"/>
      <c r="S47" s="6">
        <f>'18 день'!H13</f>
        <v>1.6</v>
      </c>
      <c r="T47" s="18"/>
      <c r="U47" s="6">
        <f>'20день'!O13</f>
        <v>8</v>
      </c>
      <c r="V47" s="19">
        <f t="shared" si="1"/>
        <v>33.6</v>
      </c>
      <c r="W47" s="29">
        <f t="shared" si="2"/>
        <v>2000</v>
      </c>
      <c r="X47" s="21">
        <f t="shared" si="6"/>
        <v>67.2</v>
      </c>
    </row>
    <row r="48" spans="1:25" s="1" customFormat="1" ht="13.5" customHeight="1" x14ac:dyDescent="0.25">
      <c r="A48" s="38" t="s">
        <v>68</v>
      </c>
      <c r="B48" s="5">
        <f>'1 день'!S12</f>
        <v>5</v>
      </c>
      <c r="C48" s="6"/>
      <c r="D48" s="25">
        <f>'3 день'!F11</f>
        <v>12</v>
      </c>
      <c r="E48" s="34">
        <f>'4 день'!T13</f>
        <v>3.5</v>
      </c>
      <c r="F48" s="12"/>
      <c r="G48" s="24">
        <f>'6 день'!P11</f>
        <v>5</v>
      </c>
      <c r="H48" s="25">
        <f>'7 день'!S12</f>
        <v>4.25</v>
      </c>
      <c r="I48" s="30">
        <f>'8 день'!W12</f>
        <v>2</v>
      </c>
      <c r="J48" s="9"/>
      <c r="K48" s="6">
        <f>'10 день'!M12</f>
        <v>6</v>
      </c>
      <c r="L48" s="26"/>
      <c r="M48" s="6">
        <f>'12 день'!X13</f>
        <v>11</v>
      </c>
      <c r="N48" s="15">
        <f>'13 день'!T12</f>
        <v>5</v>
      </c>
      <c r="O48" s="6">
        <f>'14 день'!F12</f>
        <v>45.059999999999995</v>
      </c>
      <c r="P48" s="27"/>
      <c r="Q48" s="6">
        <f>'16 день'!P12</f>
        <v>3</v>
      </c>
      <c r="R48" s="28">
        <f>'17 день'!O14</f>
        <v>5</v>
      </c>
      <c r="S48" s="6"/>
      <c r="T48" s="18">
        <f>'19 день'!R12</f>
        <v>2.2999999999999998</v>
      </c>
      <c r="U48" s="6"/>
      <c r="V48" s="19">
        <f t="shared" si="1"/>
        <v>159.17000000000002</v>
      </c>
      <c r="W48" s="29">
        <f t="shared" si="2"/>
        <v>2000</v>
      </c>
      <c r="X48" s="21">
        <f t="shared" si="6"/>
        <v>318.34000000000003</v>
      </c>
    </row>
    <row r="49" spans="1:25" s="1" customFormat="1" x14ac:dyDescent="0.25">
      <c r="A49" s="38" t="s">
        <v>69</v>
      </c>
      <c r="B49" s="5"/>
      <c r="C49" s="6"/>
      <c r="D49" s="25"/>
      <c r="E49" s="34">
        <f>'4 день'!S13</f>
        <v>3.75</v>
      </c>
      <c r="F49" s="9">
        <f>'5 день'!T11</f>
        <v>1.5</v>
      </c>
      <c r="G49" s="10"/>
      <c r="H49" s="25"/>
      <c r="I49" s="30"/>
      <c r="J49" s="9">
        <f>'9 день'!M14</f>
        <v>6</v>
      </c>
      <c r="K49" s="6"/>
      <c r="L49" s="26"/>
      <c r="M49" s="6">
        <f>'12 день'!S13</f>
        <v>4</v>
      </c>
      <c r="N49" s="15"/>
      <c r="O49" s="6"/>
      <c r="P49" s="27"/>
      <c r="Q49" s="6"/>
      <c r="R49" s="28">
        <f>'17 день'!P14</f>
        <v>5</v>
      </c>
      <c r="S49" s="6"/>
      <c r="T49" s="18"/>
      <c r="U49" s="6">
        <f>'20день'!R13</f>
        <v>1.5</v>
      </c>
      <c r="V49" s="19">
        <f t="shared" si="1"/>
        <v>20.25</v>
      </c>
      <c r="W49" s="29">
        <f t="shared" si="2"/>
        <v>2000</v>
      </c>
      <c r="X49" s="21">
        <f t="shared" si="6"/>
        <v>40.5</v>
      </c>
    </row>
    <row r="50" spans="1:25" s="1" customFormat="1" x14ac:dyDescent="0.25">
      <c r="A50" s="38" t="s">
        <v>70</v>
      </c>
      <c r="B50" s="5"/>
      <c r="C50" s="6"/>
      <c r="D50" s="7"/>
      <c r="E50" s="34">
        <f>'4 день'!R13</f>
        <v>5</v>
      </c>
      <c r="F50" s="12"/>
      <c r="G50" s="10"/>
      <c r="H50" s="7"/>
      <c r="I50" s="11"/>
      <c r="J50" s="12"/>
      <c r="K50" s="6">
        <f>'10 день'!Q12</f>
        <v>19</v>
      </c>
      <c r="L50" s="26"/>
      <c r="M50" s="6"/>
      <c r="N50" s="15">
        <f>'13 день'!O12</f>
        <v>3</v>
      </c>
      <c r="O50" s="6"/>
      <c r="P50" s="27"/>
      <c r="Q50" s="6">
        <f>'16 день'!O12</f>
        <v>4</v>
      </c>
      <c r="R50" s="28"/>
      <c r="S50" s="6">
        <f>'18 день'!P13</f>
        <v>5</v>
      </c>
      <c r="T50" s="18"/>
      <c r="U50" s="6"/>
      <c r="V50" s="19">
        <f t="shared" si="1"/>
        <v>36</v>
      </c>
      <c r="W50" s="29">
        <f t="shared" si="2"/>
        <v>2000</v>
      </c>
      <c r="X50" s="21">
        <f t="shared" si="6"/>
        <v>72</v>
      </c>
    </row>
    <row r="51" spans="1:25" s="1" customFormat="1" x14ac:dyDescent="0.25">
      <c r="A51" s="31" t="s">
        <v>71</v>
      </c>
      <c r="B51" s="21"/>
      <c r="C51" s="32"/>
      <c r="D51" s="21">
        <f>'3 день'!Q11</f>
        <v>50</v>
      </c>
      <c r="E51" s="21"/>
      <c r="F51" s="32"/>
      <c r="G51" s="21"/>
      <c r="H51" s="21"/>
      <c r="I51" s="21">
        <f>'8 день'!U12</f>
        <v>50</v>
      </c>
      <c r="J51" s="32"/>
      <c r="K51" s="32"/>
      <c r="L51" s="32"/>
      <c r="M51" s="32"/>
      <c r="N51" s="32"/>
      <c r="O51" s="21"/>
      <c r="P51" s="32"/>
      <c r="Q51" s="32"/>
      <c r="R51" s="32"/>
      <c r="S51" s="32"/>
      <c r="T51" s="21">
        <f>'19 день'!P12</f>
        <v>70</v>
      </c>
      <c r="U51" s="32"/>
      <c r="V51" s="19">
        <f t="shared" si="1"/>
        <v>170</v>
      </c>
      <c r="W51" s="29">
        <f t="shared" si="2"/>
        <v>2000</v>
      </c>
      <c r="X51" s="21">
        <f t="shared" si="6"/>
        <v>340</v>
      </c>
    </row>
    <row r="52" spans="1:25" x14ac:dyDescent="0.25">
      <c r="A52" s="38" t="s">
        <v>72</v>
      </c>
      <c r="B52" s="5">
        <f>'1 день'!R12</f>
        <v>22</v>
      </c>
      <c r="C52" s="6">
        <f>'2 день'!V11</f>
        <v>18</v>
      </c>
      <c r="D52" s="25"/>
      <c r="E52" s="34">
        <f>'4 день'!Y13</f>
        <v>18</v>
      </c>
      <c r="F52" s="9">
        <f>'5 день'!AD11</f>
        <v>18</v>
      </c>
      <c r="G52" s="24"/>
      <c r="H52" s="25">
        <f>'7 день'!Y12</f>
        <v>18</v>
      </c>
      <c r="I52" s="30">
        <f>'8 день'!Z12</f>
        <v>18</v>
      </c>
      <c r="J52" s="9">
        <f>'9 день'!T14</f>
        <v>32</v>
      </c>
      <c r="K52" s="6"/>
      <c r="L52" s="26"/>
      <c r="M52" s="6"/>
      <c r="N52" s="15">
        <f>'13 день'!Z12</f>
        <v>32</v>
      </c>
      <c r="O52" s="6">
        <f>'14 день'!Z12</f>
        <v>22</v>
      </c>
      <c r="P52" s="27">
        <f>'15 день'!AB13</f>
        <v>18</v>
      </c>
      <c r="Q52" s="6"/>
      <c r="R52" s="28">
        <f>'17 день'!W14</f>
        <v>32</v>
      </c>
      <c r="S52" s="6">
        <f>'18 день'!W13</f>
        <v>36</v>
      </c>
      <c r="T52" s="18">
        <f>'19 день'!T12</f>
        <v>36</v>
      </c>
      <c r="U52" s="6">
        <f>'20день'!AC13</f>
        <v>14</v>
      </c>
      <c r="V52" s="19">
        <f t="shared" si="1"/>
        <v>360</v>
      </c>
      <c r="W52" s="29">
        <f t="shared" si="2"/>
        <v>2000</v>
      </c>
      <c r="X52" s="21">
        <f t="shared" si="6"/>
        <v>720</v>
      </c>
    </row>
    <row r="53" spans="1:25" x14ac:dyDescent="0.25">
      <c r="A53" s="38" t="s">
        <v>73</v>
      </c>
      <c r="B53" s="5"/>
      <c r="C53" s="6">
        <f>'2 день'!W11</f>
        <v>20</v>
      </c>
      <c r="D53" s="25">
        <f>'3 день'!X11</f>
        <v>26</v>
      </c>
      <c r="E53" s="34"/>
      <c r="F53" s="9"/>
      <c r="G53" s="24">
        <f>'6 день'!R11</f>
        <v>13</v>
      </c>
      <c r="H53" s="25"/>
      <c r="I53" s="30"/>
      <c r="J53" s="9"/>
      <c r="K53" s="6">
        <f>'10 день'!X12</f>
        <v>26</v>
      </c>
      <c r="L53" s="26">
        <f>'11 день'!X12</f>
        <v>28</v>
      </c>
      <c r="M53" s="6">
        <f>'12 день'!AD13</f>
        <v>28</v>
      </c>
      <c r="N53" s="15"/>
      <c r="O53" s="6"/>
      <c r="P53" s="27"/>
      <c r="Q53" s="6"/>
      <c r="R53" s="28"/>
      <c r="S53" s="6">
        <f>'18 день'!X13</f>
        <v>28</v>
      </c>
      <c r="T53" s="18">
        <f>'19 день'!W12</f>
        <v>26</v>
      </c>
      <c r="U53" s="6"/>
      <c r="V53" s="19">
        <f t="shared" si="1"/>
        <v>195</v>
      </c>
      <c r="W53" s="29">
        <f t="shared" si="2"/>
        <v>2000</v>
      </c>
      <c r="X53" s="21">
        <f t="shared" si="6"/>
        <v>390</v>
      </c>
    </row>
    <row r="54" spans="1:25" s="1" customFormat="1" x14ac:dyDescent="0.25">
      <c r="A54" s="38" t="s">
        <v>320</v>
      </c>
      <c r="B54" s="5"/>
      <c r="C54" s="6"/>
      <c r="D54" s="25">
        <f>'3 день'!P11</f>
        <v>16</v>
      </c>
      <c r="E54" s="34">
        <f>'4 день'!N13</f>
        <v>15</v>
      </c>
      <c r="F54" s="9"/>
      <c r="G54" s="24"/>
      <c r="H54" s="25"/>
      <c r="I54" s="30"/>
      <c r="J54" s="9"/>
      <c r="K54" s="6"/>
      <c r="L54" s="26"/>
      <c r="M54" s="6"/>
      <c r="N54" s="15">
        <f>'13 день'!L12</f>
        <v>8.2799999999999994</v>
      </c>
      <c r="O54" s="6">
        <f>'14 день'!N12</f>
        <v>17.600000000000001</v>
      </c>
      <c r="P54" s="27"/>
      <c r="Q54" s="6">
        <f>'16 день'!C12</f>
        <v>20</v>
      </c>
      <c r="R54" s="28"/>
      <c r="S54" s="6">
        <f>'18 день'!L13</f>
        <v>3.75</v>
      </c>
      <c r="T54" s="18"/>
      <c r="U54" s="6"/>
      <c r="V54" s="19">
        <f t="shared" si="1"/>
        <v>98.23</v>
      </c>
      <c r="W54" s="29">
        <f t="shared" si="2"/>
        <v>2000</v>
      </c>
      <c r="X54" s="21">
        <f t="shared" si="6"/>
        <v>196.46</v>
      </c>
    </row>
    <row r="55" spans="1:25" s="1" customFormat="1" x14ac:dyDescent="0.25">
      <c r="A55" s="38" t="s">
        <v>325</v>
      </c>
      <c r="B55" s="5"/>
      <c r="C55" s="6"/>
      <c r="D55" s="25"/>
      <c r="E55" s="34"/>
      <c r="F55" s="9"/>
      <c r="G55" s="24"/>
      <c r="H55" s="25"/>
      <c r="I55" s="30">
        <f>'8 день'!O12</f>
        <v>25.200000000000003</v>
      </c>
      <c r="J55" s="9"/>
      <c r="K55" s="6"/>
      <c r="L55" s="26"/>
      <c r="M55" s="6"/>
      <c r="N55" s="15"/>
      <c r="O55" s="6"/>
      <c r="P55" s="27"/>
      <c r="Q55" s="6"/>
      <c r="R55" s="28"/>
      <c r="S55" s="6"/>
      <c r="T55" s="18"/>
      <c r="U55" s="6"/>
      <c r="V55" s="19">
        <f t="shared" si="1"/>
        <v>25.200000000000003</v>
      </c>
      <c r="W55" s="29">
        <f t="shared" si="2"/>
        <v>2000</v>
      </c>
      <c r="X55" s="21">
        <f t="shared" ref="X55" si="7">W55*V55/1000</f>
        <v>50.400000000000006</v>
      </c>
    </row>
    <row r="56" spans="1:25" x14ac:dyDescent="0.25">
      <c r="A56" s="38" t="s">
        <v>74</v>
      </c>
      <c r="B56" s="5"/>
      <c r="C56" s="6">
        <f>'2 день'!S11</f>
        <v>15</v>
      </c>
      <c r="D56" s="25"/>
      <c r="E56" s="8"/>
      <c r="F56" s="9"/>
      <c r="G56" s="24"/>
      <c r="H56" s="25">
        <f>'7 день'!I12</f>
        <v>15</v>
      </c>
      <c r="I56" s="11"/>
      <c r="J56" s="9"/>
      <c r="K56" s="13"/>
      <c r="L56" s="14"/>
      <c r="M56" s="13"/>
      <c r="N56" s="35"/>
      <c r="O56" s="13"/>
      <c r="P56" s="27">
        <f>'15 день'!I13</f>
        <v>20</v>
      </c>
      <c r="Q56" s="13"/>
      <c r="R56" s="17"/>
      <c r="S56" s="13"/>
      <c r="T56" s="36"/>
      <c r="U56" s="13"/>
      <c r="V56" s="19">
        <f t="shared" si="1"/>
        <v>50</v>
      </c>
      <c r="W56" s="29">
        <f>W54</f>
        <v>2000</v>
      </c>
      <c r="X56" s="21">
        <f t="shared" si="6"/>
        <v>100</v>
      </c>
    </row>
    <row r="57" spans="1:25" s="1" customFormat="1" ht="30.75" customHeight="1" x14ac:dyDescent="0.25">
      <c r="A57" s="486" t="s">
        <v>345</v>
      </c>
      <c r="B57" s="5"/>
      <c r="C57" s="6"/>
      <c r="D57" s="25"/>
      <c r="E57" s="8"/>
      <c r="F57" s="9"/>
      <c r="G57" s="24"/>
      <c r="H57" s="25"/>
      <c r="I57" s="11"/>
      <c r="J57" s="9"/>
      <c r="K57" s="13"/>
      <c r="L57" s="14"/>
      <c r="M57" s="13"/>
      <c r="N57" s="35"/>
      <c r="O57" s="6"/>
      <c r="P57" s="27"/>
      <c r="Q57" s="13"/>
      <c r="R57" s="17"/>
      <c r="S57" s="13"/>
      <c r="T57" s="36"/>
      <c r="U57" s="13"/>
      <c r="V57" s="19">
        <f>B57+C57+D57+E57+G57+H57+I57+J57+K57+L57+M57+N57+O57+O57+P57+Q57+R57+S57+T57+U57+B57</f>
        <v>0</v>
      </c>
      <c r="W57" s="29">
        <f>W55</f>
        <v>2000</v>
      </c>
      <c r="X57" s="21">
        <f>W57*V57</f>
        <v>0</v>
      </c>
    </row>
    <row r="58" spans="1:25" s="1" customFormat="1" x14ac:dyDescent="0.25">
      <c r="A58" s="38"/>
      <c r="B58" s="5"/>
      <c r="C58" s="6"/>
      <c r="D58" s="25"/>
      <c r="E58" s="8"/>
      <c r="F58" s="9"/>
      <c r="G58" s="24"/>
      <c r="H58" s="25"/>
      <c r="I58" s="11"/>
      <c r="J58" s="9"/>
      <c r="K58" s="13"/>
      <c r="L58" s="14"/>
      <c r="M58" s="13"/>
      <c r="N58" s="35"/>
      <c r="O58" s="13"/>
      <c r="P58" s="27"/>
      <c r="Q58" s="6"/>
      <c r="R58" s="17"/>
      <c r="S58" s="13"/>
      <c r="T58" s="36"/>
      <c r="U58" s="13"/>
      <c r="V58" s="19">
        <f t="shared" ref="V58" si="8">G58+D58+B58+C58+E58+H58+I58+J58+K58+L58+M58+N58+O58+P58+S58</f>
        <v>0</v>
      </c>
      <c r="W58" s="29">
        <f>W56</f>
        <v>2000</v>
      </c>
      <c r="X58" s="21">
        <f>W58*V58</f>
        <v>0</v>
      </c>
    </row>
    <row r="59" spans="1:25" s="1" customFormat="1" ht="18.75" x14ac:dyDescent="0.3">
      <c r="A59" s="45"/>
      <c r="B59" s="423" t="s">
        <v>2</v>
      </c>
      <c r="C59" s="424" t="s">
        <v>3</v>
      </c>
      <c r="D59" s="425" t="s">
        <v>4</v>
      </c>
      <c r="E59" s="425" t="s">
        <v>5</v>
      </c>
      <c r="F59" s="425" t="s">
        <v>6</v>
      </c>
      <c r="G59" s="425" t="s">
        <v>7</v>
      </c>
      <c r="H59" s="425" t="s">
        <v>8</v>
      </c>
      <c r="I59" s="425" t="s">
        <v>9</v>
      </c>
      <c r="J59" s="425" t="s">
        <v>10</v>
      </c>
      <c r="K59" s="426" t="s">
        <v>11</v>
      </c>
      <c r="L59" s="425" t="s">
        <v>12</v>
      </c>
      <c r="M59" s="425" t="s">
        <v>13</v>
      </c>
      <c r="N59" s="425" t="s">
        <v>14</v>
      </c>
      <c r="O59" s="425" t="s">
        <v>15</v>
      </c>
      <c r="P59" s="425" t="s">
        <v>16</v>
      </c>
      <c r="Q59" s="425" t="s">
        <v>17</v>
      </c>
      <c r="R59" s="425" t="s">
        <v>18</v>
      </c>
      <c r="S59" s="426" t="s">
        <v>19</v>
      </c>
      <c r="T59" s="427" t="s">
        <v>20</v>
      </c>
      <c r="U59" s="427" t="s">
        <v>21</v>
      </c>
      <c r="V59" s="19"/>
      <c r="W59" s="29">
        <f>W56</f>
        <v>2000</v>
      </c>
      <c r="X59" s="21">
        <f>W59*V59</f>
        <v>0</v>
      </c>
    </row>
    <row r="60" spans="1:25" x14ac:dyDescent="0.25">
      <c r="A60" s="46" t="s">
        <v>75</v>
      </c>
      <c r="B60" s="47">
        <f>'1 день'!K12</f>
        <v>116</v>
      </c>
      <c r="C60" s="48"/>
      <c r="D60" s="49"/>
      <c r="E60" s="49"/>
      <c r="F60" s="49"/>
      <c r="G60" s="47">
        <f>'6 день'!K11</f>
        <v>116</v>
      </c>
      <c r="H60" s="49"/>
      <c r="I60" s="49"/>
      <c r="J60" s="49"/>
      <c r="K60" s="49"/>
      <c r="L60" s="48"/>
      <c r="M60" s="49"/>
      <c r="N60" s="49"/>
      <c r="O60" s="49"/>
      <c r="P60" s="49"/>
      <c r="Q60" s="49"/>
      <c r="R60" s="49"/>
      <c r="S60" s="49"/>
      <c r="T60" s="49"/>
      <c r="U60" s="49"/>
      <c r="V60" s="19">
        <f t="shared" ref="V60" si="9">G60+D60+B60+C60+E60+H60+I60+J60+K60+L60+M60+N60+O60+P60+S60</f>
        <v>232</v>
      </c>
      <c r="W60" s="29">
        <f t="shared" si="2"/>
        <v>2000</v>
      </c>
      <c r="X60" s="21">
        <f t="shared" si="6"/>
        <v>464</v>
      </c>
    </row>
    <row r="61" spans="1:25" s="1" customFormat="1" x14ac:dyDescent="0.25">
      <c r="A61" s="50"/>
      <c r="B61" s="51"/>
      <c r="C61" s="52"/>
      <c r="D61" s="25"/>
      <c r="E61" s="34"/>
      <c r="F61" s="9"/>
      <c r="G61" s="24"/>
      <c r="H61" s="25"/>
      <c r="I61" s="30"/>
      <c r="J61" s="9"/>
      <c r="K61" s="6"/>
      <c r="L61" s="26"/>
      <c r="M61" s="6"/>
      <c r="N61" s="15"/>
      <c r="O61" s="6"/>
      <c r="P61" s="27"/>
      <c r="Q61" s="6"/>
      <c r="R61" s="28"/>
      <c r="S61" s="6"/>
      <c r="T61" s="18"/>
      <c r="U61" s="6"/>
      <c r="V61" s="19">
        <f>R61+S61</f>
        <v>0</v>
      </c>
      <c r="W61" s="29">
        <f t="shared" si="2"/>
        <v>2000</v>
      </c>
      <c r="X61" s="422">
        <f t="shared" si="6"/>
        <v>0</v>
      </c>
      <c r="Y61" s="417"/>
    </row>
    <row r="62" spans="1:25" x14ac:dyDescent="0.25">
      <c r="A62" s="53" t="s">
        <v>76</v>
      </c>
      <c r="B62" s="51">
        <f>'1 день'!H12</f>
        <v>90</v>
      </c>
      <c r="C62" s="52"/>
      <c r="D62" s="25">
        <f>'3 день'!G11</f>
        <v>55</v>
      </c>
      <c r="E62" s="34">
        <f>'4 день'!O13</f>
        <v>5.25</v>
      </c>
      <c r="F62" s="9"/>
      <c r="G62" s="24">
        <f>'6 день'!H11</f>
        <v>99.75</v>
      </c>
      <c r="H62" s="25">
        <f>'7 день'!Q12</f>
        <v>31.5</v>
      </c>
      <c r="I62" s="30"/>
      <c r="J62" s="9"/>
      <c r="K62" s="6">
        <f>'10 день'!T12</f>
        <v>24</v>
      </c>
      <c r="L62" s="26"/>
      <c r="M62" s="6"/>
      <c r="N62" s="15">
        <f>'13 день'!U12</f>
        <v>22.5</v>
      </c>
      <c r="O62" s="6">
        <f>'14 день'!G12</f>
        <v>91</v>
      </c>
      <c r="P62" s="27"/>
      <c r="Q62" s="6">
        <f>'16 день'!V12</f>
        <v>97</v>
      </c>
      <c r="R62" s="28"/>
      <c r="S62" s="6">
        <f>'18 день'!M13</f>
        <v>27.12</v>
      </c>
      <c r="T62" s="18"/>
      <c r="U62" s="6">
        <f>'20день'!X13</f>
        <v>0.4</v>
      </c>
      <c r="V62" s="19">
        <f>C62</f>
        <v>0</v>
      </c>
      <c r="W62" s="29">
        <f t="shared" si="2"/>
        <v>2000</v>
      </c>
      <c r="X62" s="422">
        <f>W62*V62/1000</f>
        <v>0</v>
      </c>
      <c r="Y62" s="417"/>
    </row>
    <row r="63" spans="1:25" x14ac:dyDescent="0.25">
      <c r="A63" s="54" t="s">
        <v>77</v>
      </c>
      <c r="B63" s="5"/>
      <c r="C63" s="6">
        <f>'2 день'!H11</f>
        <v>8.08</v>
      </c>
      <c r="D63" s="25"/>
      <c r="E63" s="8"/>
      <c r="F63" s="12"/>
      <c r="G63" s="24"/>
      <c r="H63" s="7"/>
      <c r="I63" s="11"/>
      <c r="J63" s="9"/>
      <c r="K63" s="6"/>
      <c r="L63" s="26"/>
      <c r="M63" s="6"/>
      <c r="N63" s="15"/>
      <c r="O63" s="6"/>
      <c r="P63" s="27"/>
      <c r="Q63" s="6">
        <f>'16 день'!D12</f>
        <v>10.199999999999999</v>
      </c>
      <c r="R63" s="28"/>
      <c r="S63" s="6"/>
      <c r="T63" s="18"/>
      <c r="U63" s="6"/>
      <c r="V63" s="19">
        <f t="shared" ref="V63:V68" si="10">C63</f>
        <v>8.08</v>
      </c>
      <c r="W63" s="29">
        <f t="shared" si="2"/>
        <v>2000</v>
      </c>
      <c r="X63" s="422">
        <f t="shared" si="6"/>
        <v>16.16</v>
      </c>
      <c r="Y63" s="417"/>
    </row>
    <row r="64" spans="1:25" s="1" customFormat="1" x14ac:dyDescent="0.25">
      <c r="A64" s="54" t="s">
        <v>78</v>
      </c>
      <c r="B64" s="5"/>
      <c r="C64" s="6">
        <f>'2 день'!T11</f>
        <v>100</v>
      </c>
      <c r="D64" s="25"/>
      <c r="E64" s="8"/>
      <c r="F64" s="12"/>
      <c r="G64" s="24"/>
      <c r="H64" s="25">
        <f>'7 день'!J12</f>
        <v>120</v>
      </c>
      <c r="I64" s="11"/>
      <c r="J64" s="9"/>
      <c r="K64" s="6"/>
      <c r="L64" s="26"/>
      <c r="M64" s="6">
        <f>'12 день'!AC13</f>
        <v>100</v>
      </c>
      <c r="N64" s="15"/>
      <c r="O64" s="6"/>
      <c r="P64" s="27">
        <f>'15 день'!J13</f>
        <v>110</v>
      </c>
      <c r="Q64" s="6">
        <f>'16 день'!I12</f>
        <v>35</v>
      </c>
      <c r="R64" s="28"/>
      <c r="S64" s="6"/>
      <c r="T64" s="18"/>
      <c r="U64" s="6"/>
      <c r="V64" s="19">
        <f t="shared" si="10"/>
        <v>100</v>
      </c>
      <c r="W64" s="29">
        <f t="shared" si="2"/>
        <v>2000</v>
      </c>
      <c r="X64" s="422">
        <f t="shared" si="6"/>
        <v>200</v>
      </c>
      <c r="Y64" s="417"/>
    </row>
    <row r="65" spans="1:25" s="1" customFormat="1" x14ac:dyDescent="0.25">
      <c r="A65" s="54" t="s">
        <v>79</v>
      </c>
      <c r="B65" s="5"/>
      <c r="C65" s="6"/>
      <c r="D65" s="25"/>
      <c r="E65" s="8"/>
      <c r="F65" s="12"/>
      <c r="G65" s="24"/>
      <c r="H65" s="25"/>
      <c r="I65" s="11"/>
      <c r="J65" s="9"/>
      <c r="K65" s="6"/>
      <c r="L65" s="26"/>
      <c r="M65" s="6"/>
      <c r="N65" s="15"/>
      <c r="O65" s="6">
        <f>'14 день'!Q12</f>
        <v>54</v>
      </c>
      <c r="P65" s="27"/>
      <c r="Q65" s="6"/>
      <c r="R65" s="28"/>
      <c r="S65" s="6"/>
      <c r="T65" s="18"/>
      <c r="U65" s="6"/>
      <c r="V65" s="19">
        <f t="shared" si="10"/>
        <v>0</v>
      </c>
      <c r="W65" s="29">
        <f t="shared" si="2"/>
        <v>2000</v>
      </c>
      <c r="X65" s="422">
        <f t="shared" si="6"/>
        <v>0</v>
      </c>
      <c r="Y65" s="417"/>
    </row>
    <row r="66" spans="1:25" x14ac:dyDescent="0.25">
      <c r="A66" s="54" t="s">
        <v>80</v>
      </c>
      <c r="B66" s="5"/>
      <c r="C66" s="6"/>
      <c r="D66" s="25"/>
      <c r="E66" s="34"/>
      <c r="F66" s="12"/>
      <c r="G66" s="10"/>
      <c r="H66" s="7"/>
      <c r="I66" s="30"/>
      <c r="J66" s="12"/>
      <c r="K66" s="6">
        <f>'10 день'!O12</f>
        <v>45</v>
      </c>
      <c r="L66" s="26"/>
      <c r="M66" s="6"/>
      <c r="N66" s="15"/>
      <c r="O66" s="6"/>
      <c r="P66" s="27"/>
      <c r="Q66" s="6"/>
      <c r="R66" s="28"/>
      <c r="S66" s="6"/>
      <c r="T66" s="18"/>
      <c r="U66" s="6"/>
      <c r="V66" s="19">
        <f t="shared" si="10"/>
        <v>0</v>
      </c>
      <c r="W66" s="29">
        <f t="shared" si="2"/>
        <v>2000</v>
      </c>
      <c r="X66" s="422">
        <f t="shared" si="6"/>
        <v>0</v>
      </c>
      <c r="Y66" s="417"/>
    </row>
    <row r="67" spans="1:25" ht="13.5" customHeight="1" x14ac:dyDescent="0.25">
      <c r="A67" s="54" t="s">
        <v>81</v>
      </c>
      <c r="B67" s="5"/>
      <c r="C67" s="13"/>
      <c r="D67" s="25"/>
      <c r="E67" s="8"/>
      <c r="F67" s="12"/>
      <c r="G67" s="24"/>
      <c r="H67" s="7"/>
      <c r="I67" s="11"/>
      <c r="J67" s="12"/>
      <c r="K67" s="13"/>
      <c r="L67" s="26"/>
      <c r="M67" s="13"/>
      <c r="N67" s="35"/>
      <c r="O67" s="13"/>
      <c r="P67" s="16"/>
      <c r="Q67" s="6">
        <f>'16 день'!E12</f>
        <v>41.410000000000004</v>
      </c>
      <c r="R67" s="17"/>
      <c r="S67" s="13"/>
      <c r="T67" s="36"/>
      <c r="U67" s="13"/>
      <c r="V67" s="19">
        <f t="shared" si="10"/>
        <v>0</v>
      </c>
      <c r="W67" s="29">
        <f t="shared" si="2"/>
        <v>2000</v>
      </c>
      <c r="X67" s="422">
        <f t="shared" si="6"/>
        <v>0</v>
      </c>
      <c r="Y67" s="417"/>
    </row>
    <row r="68" spans="1:25" x14ac:dyDescent="0.25">
      <c r="A68" s="55" t="s">
        <v>82</v>
      </c>
      <c r="B68" s="5">
        <f>'1 день'!F12</f>
        <v>5</v>
      </c>
      <c r="C68" s="6"/>
      <c r="D68" s="25"/>
      <c r="E68" s="34">
        <f>'4 день'!W13</f>
        <v>7</v>
      </c>
      <c r="F68" s="9">
        <f>'5 день'!F11</f>
        <v>5</v>
      </c>
      <c r="G68" s="24">
        <f>'6 день'!E11</f>
        <v>4</v>
      </c>
      <c r="H68" s="25">
        <f>'7 день'!R12</f>
        <v>2</v>
      </c>
      <c r="I68" s="30"/>
      <c r="J68" s="9">
        <f>'9 день'!R14</f>
        <v>0</v>
      </c>
      <c r="K68" s="6">
        <f>'10 день'!U12</f>
        <v>4.5</v>
      </c>
      <c r="L68" s="26"/>
      <c r="M68" s="6"/>
      <c r="N68" s="15">
        <f>'13 день'!V12</f>
        <v>2.0055000000000001</v>
      </c>
      <c r="O68" s="6"/>
      <c r="P68" s="27"/>
      <c r="Q68" s="6"/>
      <c r="R68" s="28">
        <f>'17 день'!T14</f>
        <v>5</v>
      </c>
      <c r="S68" s="6">
        <f>'18 день'!R13</f>
        <v>3</v>
      </c>
      <c r="T68" s="18"/>
      <c r="U68" s="6">
        <f>'20день'!Y13</f>
        <v>0.4</v>
      </c>
      <c r="V68" s="19">
        <f t="shared" si="10"/>
        <v>0</v>
      </c>
      <c r="W68" s="29">
        <f t="shared" si="2"/>
        <v>2000</v>
      </c>
      <c r="X68" s="422">
        <f t="shared" si="6"/>
        <v>0</v>
      </c>
      <c r="Y68" s="417"/>
    </row>
    <row r="69" spans="1:25" s="1" customFormat="1" x14ac:dyDescent="0.25">
      <c r="A69" s="50" t="s">
        <v>83</v>
      </c>
      <c r="B69" s="5"/>
      <c r="C69" s="6"/>
      <c r="D69" s="25">
        <f>'3 день'!K11</f>
        <v>30.6</v>
      </c>
      <c r="E69" s="34"/>
      <c r="F69" s="9"/>
      <c r="G69" s="24"/>
      <c r="H69" s="7"/>
      <c r="I69" s="30"/>
      <c r="J69" s="9"/>
      <c r="K69" s="6"/>
      <c r="L69" s="26"/>
      <c r="M69" s="6"/>
      <c r="N69" s="15"/>
      <c r="O69" s="6"/>
      <c r="P69" s="27"/>
      <c r="Q69" s="6"/>
      <c r="R69" s="28"/>
      <c r="S69" s="6"/>
      <c r="T69" s="18"/>
      <c r="U69" s="6"/>
      <c r="V69" s="19">
        <f>D69</f>
        <v>30.6</v>
      </c>
      <c r="W69" s="29">
        <f>W68</f>
        <v>2000</v>
      </c>
      <c r="X69" s="422">
        <f t="shared" si="6"/>
        <v>61.2</v>
      </c>
      <c r="Y69" s="417"/>
    </row>
    <row r="70" spans="1:25" s="1" customFormat="1" x14ac:dyDescent="0.25">
      <c r="A70" s="46" t="s">
        <v>84</v>
      </c>
      <c r="B70" s="5"/>
      <c r="C70" s="6"/>
      <c r="D70" s="25"/>
      <c r="E70" s="34"/>
      <c r="F70" s="9"/>
      <c r="G70" s="24"/>
      <c r="H70" s="7"/>
      <c r="I70" s="30"/>
      <c r="J70" s="9"/>
      <c r="K70" s="6"/>
      <c r="L70" s="26"/>
      <c r="M70" s="6"/>
      <c r="N70" s="15"/>
      <c r="O70" s="6"/>
      <c r="P70" s="27"/>
      <c r="Q70" s="6"/>
      <c r="R70" s="28"/>
      <c r="S70" s="6"/>
      <c r="T70" s="18"/>
      <c r="U70" s="6"/>
      <c r="V70" s="19">
        <f t="shared" ref="V70:V108" si="11">G70+D70+B70+C70+E70+H70+I70+J70+K70+L70+M70+N70+O70+P70+S70</f>
        <v>0</v>
      </c>
      <c r="W70" s="29">
        <f t="shared" si="2"/>
        <v>2000</v>
      </c>
      <c r="X70" s="21">
        <f t="shared" si="6"/>
        <v>0</v>
      </c>
    </row>
    <row r="71" spans="1:25" x14ac:dyDescent="0.25">
      <c r="A71" s="56" t="s">
        <v>85</v>
      </c>
      <c r="B71" s="33"/>
      <c r="C71" s="6">
        <f>'2 день'!P11</f>
        <v>1.2</v>
      </c>
      <c r="D71" s="25">
        <f>'3 день'!L11</f>
        <v>1.5071999999999999</v>
      </c>
      <c r="E71" s="8"/>
      <c r="F71" s="9">
        <f>'5 день'!O11</f>
        <v>1.92</v>
      </c>
      <c r="G71" s="10"/>
      <c r="H71" s="25">
        <f>'7 день'!V12</f>
        <v>1.2</v>
      </c>
      <c r="I71" s="30"/>
      <c r="J71" s="9">
        <f>'9 день'!D14</f>
        <v>2.0999999999999996</v>
      </c>
      <c r="K71" s="6"/>
      <c r="L71" s="26">
        <f>'11 день'!T12</f>
        <v>1.2</v>
      </c>
      <c r="M71" s="6">
        <f>'12 день'!K13</f>
        <v>1.2</v>
      </c>
      <c r="N71" s="15">
        <f>'13 день'!H12</f>
        <v>1.08</v>
      </c>
      <c r="O71" s="6">
        <f>'14 день'!M12</f>
        <v>1.7792000000000001</v>
      </c>
      <c r="P71" s="27">
        <f>'15 день'!M13</f>
        <v>1.992</v>
      </c>
      <c r="Q71" s="6"/>
      <c r="R71" s="28">
        <f>'17 день'!N14</f>
        <v>1.2</v>
      </c>
      <c r="S71" s="6"/>
      <c r="T71" s="18">
        <f>'19 день'!O12</f>
        <v>1.2</v>
      </c>
      <c r="U71" s="6">
        <f>'20день'!N13</f>
        <v>2.96</v>
      </c>
      <c r="V71" s="19">
        <f t="shared" si="11"/>
        <v>13.258399999999998</v>
      </c>
      <c r="W71" s="29">
        <f t="shared" si="2"/>
        <v>2000</v>
      </c>
      <c r="X71" s="21">
        <f t="shared" si="6"/>
        <v>26.516799999999996</v>
      </c>
    </row>
    <row r="72" spans="1:25" s="1" customFormat="1" x14ac:dyDescent="0.25">
      <c r="A72" s="56" t="s">
        <v>86</v>
      </c>
      <c r="B72" s="33"/>
      <c r="C72" s="6"/>
      <c r="D72" s="7"/>
      <c r="E72" s="34"/>
      <c r="F72" s="12"/>
      <c r="G72" s="24"/>
      <c r="H72" s="7"/>
      <c r="I72" s="30">
        <f>'8 день'!J12</f>
        <v>0.30299999999999999</v>
      </c>
      <c r="J72" s="9">
        <f>'9 день'!G14</f>
        <v>1.01</v>
      </c>
      <c r="K72" s="6">
        <f>Меню!B369</f>
        <v>1.35</v>
      </c>
      <c r="L72" s="26"/>
      <c r="M72" s="6">
        <f>'12 день'!T13</f>
        <v>1</v>
      </c>
      <c r="N72" s="15">
        <f>'13 день'!I12</f>
        <v>1.35</v>
      </c>
      <c r="O72" s="6"/>
      <c r="P72" s="27"/>
      <c r="Q72" s="6"/>
      <c r="R72" s="28">
        <f>Меню!B639</f>
        <v>0.90450000000000008</v>
      </c>
      <c r="S72" s="6"/>
      <c r="T72" s="18"/>
      <c r="U72" s="6"/>
      <c r="V72" s="19">
        <f t="shared" si="11"/>
        <v>5.0129999999999999</v>
      </c>
      <c r="W72" s="29">
        <f t="shared" si="2"/>
        <v>2000</v>
      </c>
      <c r="X72" s="21">
        <f t="shared" si="6"/>
        <v>10.026</v>
      </c>
    </row>
    <row r="73" spans="1:25" s="1" customFormat="1" x14ac:dyDescent="0.25">
      <c r="A73" s="56" t="s">
        <v>87</v>
      </c>
      <c r="B73" s="33"/>
      <c r="C73" s="6"/>
      <c r="D73" s="7"/>
      <c r="E73" s="34"/>
      <c r="F73" s="9">
        <f>Меню!B178</f>
        <v>2.7270000000000003</v>
      </c>
      <c r="G73" s="24"/>
      <c r="H73" s="25">
        <f>'7 день'!P12</f>
        <v>2.02</v>
      </c>
      <c r="I73" s="30">
        <f>'8 день'!P12</f>
        <v>1.01</v>
      </c>
      <c r="J73" s="9"/>
      <c r="K73" s="6"/>
      <c r="L73" s="26"/>
      <c r="M73" s="6">
        <f>'12 день'!U13</f>
        <v>1.01</v>
      </c>
      <c r="N73" s="15"/>
      <c r="O73" s="6"/>
      <c r="P73" s="27">
        <f>'15 день'!Q13</f>
        <v>1.01</v>
      </c>
      <c r="Q73" s="6"/>
      <c r="R73" s="28">
        <f>'17 день'!H14</f>
        <v>3.0300000000000002</v>
      </c>
      <c r="S73" s="6"/>
      <c r="T73" s="18"/>
      <c r="U73" s="6"/>
      <c r="V73" s="19">
        <f t="shared" si="11"/>
        <v>5.05</v>
      </c>
      <c r="W73" s="29">
        <f t="shared" si="2"/>
        <v>2000</v>
      </c>
      <c r="X73" s="21">
        <f t="shared" si="6"/>
        <v>10.1</v>
      </c>
    </row>
    <row r="74" spans="1:25" s="1" customFormat="1" x14ac:dyDescent="0.25">
      <c r="A74" s="56" t="s">
        <v>88</v>
      </c>
      <c r="B74" s="5"/>
      <c r="C74" s="13"/>
      <c r="D74" s="25"/>
      <c r="E74" s="57">
        <f>'4 день'!C13</f>
        <v>48</v>
      </c>
      <c r="F74" s="9">
        <f>'5 день'!C11</f>
        <v>25</v>
      </c>
      <c r="G74" s="24"/>
      <c r="H74" s="25"/>
      <c r="I74" s="30">
        <f>'8 день'!C12</f>
        <v>71.25</v>
      </c>
      <c r="J74" s="12"/>
      <c r="K74" s="6">
        <f>Меню!B365</f>
        <v>68.75</v>
      </c>
      <c r="L74" s="26">
        <f>'11 день'!D12</f>
        <v>25</v>
      </c>
      <c r="M74" s="6"/>
      <c r="N74" s="15"/>
      <c r="O74" s="6"/>
      <c r="P74" s="27"/>
      <c r="Q74" s="6"/>
      <c r="R74" s="28">
        <f>'17 день'!E14</f>
        <v>93.75</v>
      </c>
      <c r="S74" s="6">
        <f>'18 день'!D13</f>
        <v>50</v>
      </c>
      <c r="T74" s="18"/>
      <c r="U74" s="6">
        <f>'20день'!C13</f>
        <v>37.5</v>
      </c>
      <c r="V74" s="19">
        <f t="shared" si="11"/>
        <v>263</v>
      </c>
      <c r="W74" s="29">
        <f t="shared" ref="W74:W108" si="12">W73</f>
        <v>2000</v>
      </c>
      <c r="X74" s="21">
        <f t="shared" si="6"/>
        <v>526</v>
      </c>
    </row>
    <row r="75" spans="1:25" s="1" customFormat="1" ht="14.25" customHeight="1" x14ac:dyDescent="0.25">
      <c r="A75" s="56" t="s">
        <v>89</v>
      </c>
      <c r="B75" s="5"/>
      <c r="C75" s="13"/>
      <c r="D75" s="7"/>
      <c r="E75" s="34">
        <f>'4 день'!H13</f>
        <v>4.3391999999999991</v>
      </c>
      <c r="F75" s="9">
        <f>'5 день'!L11</f>
        <v>8.24</v>
      </c>
      <c r="G75" s="24"/>
      <c r="H75" s="25"/>
      <c r="I75" s="30">
        <f>'8 день'!F12</f>
        <v>3.7800000000000002</v>
      </c>
      <c r="J75" s="9"/>
      <c r="K75" s="6"/>
      <c r="L75" s="26"/>
      <c r="M75" s="6"/>
      <c r="N75" s="15"/>
      <c r="O75" s="6"/>
      <c r="P75" s="27"/>
      <c r="Q75" s="6"/>
      <c r="R75" s="28"/>
      <c r="S75" s="6">
        <f>Меню!B674</f>
        <v>3.5</v>
      </c>
      <c r="T75" s="18"/>
      <c r="U75" s="6">
        <f>'20день'!H13</f>
        <v>5.16</v>
      </c>
      <c r="V75" s="19">
        <f t="shared" si="11"/>
        <v>11.619199999999999</v>
      </c>
      <c r="W75" s="29">
        <f t="shared" si="12"/>
        <v>2000</v>
      </c>
      <c r="X75" s="21">
        <f t="shared" si="6"/>
        <v>23.238399999999999</v>
      </c>
    </row>
    <row r="76" spans="1:25" s="1" customFormat="1" x14ac:dyDescent="0.25">
      <c r="A76" s="56" t="s">
        <v>90</v>
      </c>
      <c r="B76" s="33"/>
      <c r="C76" s="6">
        <f>'2 день'!E11</f>
        <v>30</v>
      </c>
      <c r="D76" s="25">
        <f>'3 день'!D11</f>
        <v>37.5</v>
      </c>
      <c r="E76" s="34">
        <f>'4 день'!D13</f>
        <v>52.400000000000006</v>
      </c>
      <c r="F76" s="9">
        <f>'5 день'!D11</f>
        <v>12.5</v>
      </c>
      <c r="G76" s="24"/>
      <c r="H76" s="25"/>
      <c r="I76" s="30"/>
      <c r="J76" s="9">
        <f>'9 день'!J14</f>
        <v>22.5</v>
      </c>
      <c r="K76" s="6">
        <f>'10 день'!E12</f>
        <v>26.6</v>
      </c>
      <c r="L76" s="26">
        <f>'11 день'!M12</f>
        <v>27.69</v>
      </c>
      <c r="M76" s="6">
        <f>'12 день'!H13</f>
        <v>25</v>
      </c>
      <c r="N76" s="15"/>
      <c r="O76" s="6">
        <f>'14 день'!D12</f>
        <v>32.5</v>
      </c>
      <c r="P76" s="27"/>
      <c r="Q76" s="6"/>
      <c r="R76" s="28">
        <f>'17 день'!K14</f>
        <v>37.5</v>
      </c>
      <c r="S76" s="6"/>
      <c r="T76" s="18">
        <f>'19 день'!E12</f>
        <v>26.25</v>
      </c>
      <c r="U76" s="6">
        <f>'20день'!D13</f>
        <v>30.590000000000003</v>
      </c>
      <c r="V76" s="19">
        <f t="shared" si="11"/>
        <v>254.19</v>
      </c>
      <c r="W76" s="29">
        <f t="shared" si="12"/>
        <v>2000</v>
      </c>
      <c r="X76" s="21">
        <f t="shared" si="6"/>
        <v>508.38</v>
      </c>
    </row>
    <row r="77" spans="1:25" s="1" customFormat="1" x14ac:dyDescent="0.25">
      <c r="A77" s="56" t="s">
        <v>91</v>
      </c>
      <c r="B77" s="33"/>
      <c r="C77" s="6"/>
      <c r="D77" s="25">
        <f>'3 день'!I11</f>
        <v>78.649999999999991</v>
      </c>
      <c r="E77" s="34"/>
      <c r="F77" s="9"/>
      <c r="G77" s="24"/>
      <c r="H77" s="25"/>
      <c r="I77" s="30"/>
      <c r="J77" s="9"/>
      <c r="K77" s="6">
        <f>'10 день'!S12</f>
        <v>201.34</v>
      </c>
      <c r="L77" s="26"/>
      <c r="M77" s="6"/>
      <c r="N77" s="15">
        <f>'13 день'!R12</f>
        <v>204.13249999999999</v>
      </c>
      <c r="O77" s="6">
        <f>'14 день'!J12</f>
        <v>136.279</v>
      </c>
      <c r="P77" s="27"/>
      <c r="Q77" s="6"/>
      <c r="R77" s="28"/>
      <c r="S77" s="6">
        <f>'18 день'!Q13</f>
        <v>201.34399999999999</v>
      </c>
      <c r="T77" s="18"/>
      <c r="U77" s="6">
        <f>'20день'!W13</f>
        <v>321.75</v>
      </c>
      <c r="V77" s="19">
        <f t="shared" si="11"/>
        <v>821.74549999999999</v>
      </c>
      <c r="W77" s="29">
        <f t="shared" si="12"/>
        <v>2000</v>
      </c>
      <c r="X77" s="21">
        <f t="shared" si="6"/>
        <v>1643.491</v>
      </c>
    </row>
    <row r="78" spans="1:25" s="1" customFormat="1" x14ac:dyDescent="0.25">
      <c r="A78" s="56" t="s">
        <v>92</v>
      </c>
      <c r="B78" s="33"/>
      <c r="C78" s="6">
        <f>'2 день'!F11</f>
        <v>28.56</v>
      </c>
      <c r="D78" s="25">
        <f>'3 день'!C11</f>
        <v>17.849999999999998</v>
      </c>
      <c r="E78" s="34">
        <f>'4 день'!M13</f>
        <v>64.260000000000005</v>
      </c>
      <c r="F78" s="9">
        <f>'5 день'!W11</f>
        <v>3.57</v>
      </c>
      <c r="G78" s="24"/>
      <c r="H78" s="25">
        <f>'7 день'!M12</f>
        <v>11.899999999999999</v>
      </c>
      <c r="I78" s="30"/>
      <c r="J78" s="9">
        <f>'9 день'!I14</f>
        <v>23.799999999999997</v>
      </c>
      <c r="K78" s="6">
        <f>'10 день'!L12</f>
        <v>42.84</v>
      </c>
      <c r="L78" s="26">
        <f>'11 день'!N12</f>
        <v>23.8</v>
      </c>
      <c r="M78" s="6">
        <f>'12 день'!I13</f>
        <v>23.799999999999997</v>
      </c>
      <c r="N78" s="15">
        <f>'13 день'!P12</f>
        <v>49.98</v>
      </c>
      <c r="O78" s="6">
        <f>'14 день'!V12</f>
        <v>24.037999999999997</v>
      </c>
      <c r="P78" s="27">
        <f>'15 день'!N13</f>
        <v>41.65</v>
      </c>
      <c r="Q78" s="6"/>
      <c r="R78" s="28">
        <f>'17 день'!J14</f>
        <v>23.799999999999997</v>
      </c>
      <c r="S78" s="6">
        <f>'18 день'!K13</f>
        <v>20.705999999999996</v>
      </c>
      <c r="T78" s="18">
        <f>'19 день'!F12</f>
        <v>24.99</v>
      </c>
      <c r="U78" s="6">
        <f>'20день'!U13</f>
        <v>17.849999999999998</v>
      </c>
      <c r="V78" s="19">
        <f t="shared" si="11"/>
        <v>373.18400000000003</v>
      </c>
      <c r="W78" s="29">
        <f t="shared" si="12"/>
        <v>2000</v>
      </c>
      <c r="X78" s="21">
        <f t="shared" si="6"/>
        <v>746.36800000000005</v>
      </c>
    </row>
    <row r="79" spans="1:25" s="1" customFormat="1" x14ac:dyDescent="0.25">
      <c r="A79" s="56" t="s">
        <v>93</v>
      </c>
      <c r="B79" s="33"/>
      <c r="C79" s="58"/>
      <c r="D79" s="25"/>
      <c r="E79" s="34"/>
      <c r="F79" s="12"/>
      <c r="G79" s="10"/>
      <c r="H79" s="25"/>
      <c r="I79" s="59"/>
      <c r="J79" s="9"/>
      <c r="K79" s="13"/>
      <c r="L79" s="14"/>
      <c r="M79" s="6">
        <f>'12 день'!AB13</f>
        <v>11.25</v>
      </c>
      <c r="N79" s="15"/>
      <c r="O79" s="13"/>
      <c r="P79" s="27"/>
      <c r="Q79" s="6"/>
      <c r="R79" s="17"/>
      <c r="S79" s="13"/>
      <c r="T79" s="36"/>
      <c r="U79" s="6"/>
      <c r="V79" s="19">
        <f t="shared" si="11"/>
        <v>11.25</v>
      </c>
      <c r="W79" s="29">
        <f t="shared" si="12"/>
        <v>2000</v>
      </c>
      <c r="X79" s="21">
        <f t="shared" si="6"/>
        <v>22.5</v>
      </c>
    </row>
    <row r="80" spans="1:25" s="1" customFormat="1" x14ac:dyDescent="0.25">
      <c r="A80" s="56" t="s">
        <v>94</v>
      </c>
      <c r="B80" s="33"/>
      <c r="C80" s="6"/>
      <c r="D80" s="25"/>
      <c r="E80" s="34"/>
      <c r="F80" s="12"/>
      <c r="G80" s="10"/>
      <c r="H80" s="25"/>
      <c r="I80" s="30"/>
      <c r="J80" s="12"/>
      <c r="K80" s="13"/>
      <c r="L80" s="14"/>
      <c r="M80" s="6">
        <f>'12 день'!D13</f>
        <v>26.25</v>
      </c>
      <c r="N80" s="15"/>
      <c r="O80" s="6"/>
      <c r="P80" s="16"/>
      <c r="Q80" s="13"/>
      <c r="R80" s="28"/>
      <c r="S80" s="6">
        <f>'18 день'!E13</f>
        <v>39.900000000000006</v>
      </c>
      <c r="T80" s="36"/>
      <c r="U80" s="13"/>
      <c r="V80" s="19">
        <f t="shared" si="11"/>
        <v>66.150000000000006</v>
      </c>
      <c r="W80" s="29">
        <f t="shared" si="12"/>
        <v>2000</v>
      </c>
      <c r="X80" s="21">
        <f t="shared" si="6"/>
        <v>132.30000000000001</v>
      </c>
    </row>
    <row r="81" spans="1:24" s="1" customFormat="1" x14ac:dyDescent="0.25">
      <c r="A81" s="56" t="s">
        <v>95</v>
      </c>
      <c r="B81" s="5"/>
      <c r="C81" s="6"/>
      <c r="D81" s="25"/>
      <c r="E81" s="34"/>
      <c r="F81" s="9"/>
      <c r="G81" s="24"/>
      <c r="H81" s="25"/>
      <c r="I81" s="30">
        <f>'8 день'!D12</f>
        <v>10.5</v>
      </c>
      <c r="J81" s="9">
        <f>'9 день'!C14</f>
        <v>84</v>
      </c>
      <c r="K81" s="13"/>
      <c r="L81" s="26">
        <f>'11 день'!F12</f>
        <v>10.5</v>
      </c>
      <c r="M81" s="6">
        <f>'12 день'!C13</f>
        <v>26.25</v>
      </c>
      <c r="N81" s="15">
        <f>'13 день'!G12</f>
        <v>63</v>
      </c>
      <c r="O81" s="13"/>
      <c r="P81" s="27"/>
      <c r="Q81" s="13"/>
      <c r="R81" s="28">
        <f>'17 день'!C7</f>
        <v>25.515000000000001</v>
      </c>
      <c r="S81" s="13"/>
      <c r="T81" s="36"/>
      <c r="U81" s="6"/>
      <c r="V81" s="19">
        <f t="shared" si="11"/>
        <v>194.25</v>
      </c>
      <c r="W81" s="29">
        <f t="shared" si="12"/>
        <v>2000</v>
      </c>
      <c r="X81" s="21">
        <f t="shared" si="6"/>
        <v>388.5</v>
      </c>
    </row>
    <row r="82" spans="1:24" s="1" customFormat="1" x14ac:dyDescent="0.25">
      <c r="A82" s="56" t="s">
        <v>96</v>
      </c>
      <c r="B82" s="5"/>
      <c r="C82" s="6"/>
      <c r="D82" s="25"/>
      <c r="E82" s="34"/>
      <c r="F82" s="9"/>
      <c r="G82" s="24"/>
      <c r="H82" s="25"/>
      <c r="I82" s="11"/>
      <c r="J82" s="9"/>
      <c r="K82" s="13"/>
      <c r="L82" s="26">
        <f>'11 день'!E12</f>
        <v>13.3</v>
      </c>
      <c r="M82" s="6">
        <f>'12 день'!E13</f>
        <v>13.3</v>
      </c>
      <c r="N82" s="15"/>
      <c r="O82" s="13"/>
      <c r="P82" s="27"/>
      <c r="Q82" s="13"/>
      <c r="R82" s="28"/>
      <c r="S82" s="13"/>
      <c r="T82" s="36"/>
      <c r="U82" s="6"/>
      <c r="V82" s="19">
        <f t="shared" si="11"/>
        <v>26.6</v>
      </c>
      <c r="W82" s="29">
        <f t="shared" si="12"/>
        <v>2000</v>
      </c>
      <c r="X82" s="21">
        <f t="shared" si="6"/>
        <v>53.2</v>
      </c>
    </row>
    <row r="83" spans="1:24" s="1" customFormat="1" x14ac:dyDescent="0.25">
      <c r="A83" s="429" t="s">
        <v>310</v>
      </c>
      <c r="B83" s="5"/>
      <c r="C83" s="13"/>
      <c r="D83" s="25"/>
      <c r="E83" s="57"/>
      <c r="F83" s="9"/>
      <c r="G83" s="24"/>
      <c r="H83" s="25"/>
      <c r="I83" s="30"/>
      <c r="J83" s="12"/>
      <c r="K83" s="6"/>
      <c r="L83" s="26"/>
      <c r="M83" s="6"/>
      <c r="N83" s="15"/>
      <c r="O83" s="6"/>
      <c r="P83" s="27"/>
      <c r="Q83" s="6"/>
      <c r="R83" s="28"/>
      <c r="S83" s="6"/>
      <c r="T83" s="18"/>
      <c r="U83" s="6"/>
      <c r="V83" s="19">
        <f t="shared" si="11"/>
        <v>0</v>
      </c>
      <c r="W83" s="29">
        <f t="shared" si="12"/>
        <v>2000</v>
      </c>
      <c r="X83" s="21">
        <f t="shared" ref="X83" si="13">W83*V83/1000</f>
        <v>0</v>
      </c>
    </row>
    <row r="84" spans="1:24" s="1" customFormat="1" x14ac:dyDescent="0.25">
      <c r="A84" s="60" t="s">
        <v>97</v>
      </c>
      <c r="B84" s="5"/>
      <c r="C84" s="6">
        <f>'2 день'!I11</f>
        <v>33</v>
      </c>
      <c r="D84" s="25"/>
      <c r="E84" s="34"/>
      <c r="F84" s="9"/>
      <c r="G84" s="24"/>
      <c r="H84" s="25"/>
      <c r="I84" s="11"/>
      <c r="J84" s="9"/>
      <c r="K84" s="13"/>
      <c r="L84" s="26">
        <f>'11 день'!P12</f>
        <v>27</v>
      </c>
      <c r="M84" s="6">
        <f>'12 день'!R13</f>
        <v>20</v>
      </c>
      <c r="N84" s="15"/>
      <c r="O84" s="13"/>
      <c r="P84" s="27"/>
      <c r="Q84" s="13"/>
      <c r="R84" s="28"/>
      <c r="S84" s="13"/>
      <c r="T84" s="18">
        <f>'19 день'!J12</f>
        <v>27</v>
      </c>
      <c r="U84" s="6"/>
      <c r="V84" s="19">
        <f t="shared" si="11"/>
        <v>80</v>
      </c>
      <c r="W84" s="29">
        <f>W82</f>
        <v>2000</v>
      </c>
      <c r="X84" s="21">
        <f t="shared" si="6"/>
        <v>160</v>
      </c>
    </row>
    <row r="85" spans="1:24" s="1" customFormat="1" x14ac:dyDescent="0.25">
      <c r="A85" s="60" t="s">
        <v>98</v>
      </c>
      <c r="B85" s="5"/>
      <c r="C85" s="6"/>
      <c r="D85" s="25"/>
      <c r="E85" s="34"/>
      <c r="F85" s="9"/>
      <c r="G85" s="24"/>
      <c r="H85" s="25">
        <f>'7 день'!N12</f>
        <v>10</v>
      </c>
      <c r="I85" s="11"/>
      <c r="J85" s="9"/>
      <c r="K85" s="13"/>
      <c r="L85" s="14"/>
      <c r="M85" s="6"/>
      <c r="N85" s="15"/>
      <c r="O85" s="13"/>
      <c r="P85" s="27">
        <f>'15 день'!O13</f>
        <v>11</v>
      </c>
      <c r="Q85" s="13"/>
      <c r="R85" s="28"/>
      <c r="S85" s="13"/>
      <c r="T85" s="36"/>
      <c r="U85" s="6"/>
      <c r="V85" s="19">
        <f t="shared" si="11"/>
        <v>21</v>
      </c>
      <c r="W85" s="29">
        <f t="shared" si="12"/>
        <v>2000</v>
      </c>
      <c r="X85" s="21">
        <f t="shared" si="6"/>
        <v>42</v>
      </c>
    </row>
    <row r="86" spans="1:24" s="1" customFormat="1" x14ac:dyDescent="0.25">
      <c r="A86" s="60" t="s">
        <v>99</v>
      </c>
      <c r="B86" s="5"/>
      <c r="C86" s="6"/>
      <c r="D86" s="25"/>
      <c r="E86" s="34"/>
      <c r="F86" s="9"/>
      <c r="G86" s="24"/>
      <c r="H86" s="25">
        <f>'7 день'!O12</f>
        <v>10</v>
      </c>
      <c r="I86" s="30">
        <f>'8 день'!M12</f>
        <v>26</v>
      </c>
      <c r="J86" s="9">
        <f>'9 день'!K14</f>
        <v>24</v>
      </c>
      <c r="K86" s="13"/>
      <c r="L86" s="14"/>
      <c r="M86" s="6">
        <f>'12 день'!F13</f>
        <v>10</v>
      </c>
      <c r="N86" s="15"/>
      <c r="O86" s="6">
        <f>'14 день'!C12</f>
        <v>43</v>
      </c>
      <c r="P86" s="27">
        <f>'15 день'!P13</f>
        <v>24.4</v>
      </c>
      <c r="Q86" s="13"/>
      <c r="R86" s="28">
        <f>'17 день'!M14</f>
        <v>20</v>
      </c>
      <c r="S86" s="13"/>
      <c r="T86" s="36"/>
      <c r="U86" s="6"/>
      <c r="V86" s="19">
        <f t="shared" si="11"/>
        <v>137.4</v>
      </c>
      <c r="W86" s="29">
        <f t="shared" si="12"/>
        <v>2000</v>
      </c>
      <c r="X86" s="21">
        <f t="shared" si="6"/>
        <v>274.8</v>
      </c>
    </row>
    <row r="87" spans="1:24" s="1" customFormat="1" x14ac:dyDescent="0.25">
      <c r="A87" s="60" t="s">
        <v>100</v>
      </c>
      <c r="B87" s="5"/>
      <c r="C87" s="6"/>
      <c r="D87" s="25"/>
      <c r="E87" s="34"/>
      <c r="F87" s="9"/>
      <c r="G87" s="24"/>
      <c r="H87" s="25">
        <f>'7 день'!U12</f>
        <v>2.2000000000000002</v>
      </c>
      <c r="I87" s="11"/>
      <c r="J87" s="9"/>
      <c r="K87" s="13"/>
      <c r="L87" s="14"/>
      <c r="M87" s="13"/>
      <c r="N87" s="15"/>
      <c r="O87" s="6">
        <f>'14 день'!U12</f>
        <v>22</v>
      </c>
      <c r="P87" s="27"/>
      <c r="Q87" s="13"/>
      <c r="R87" s="28"/>
      <c r="S87" s="13"/>
      <c r="T87" s="36"/>
      <c r="U87" s="6"/>
      <c r="V87" s="19">
        <f t="shared" si="11"/>
        <v>24.2</v>
      </c>
      <c r="W87" s="29">
        <f t="shared" si="12"/>
        <v>2000</v>
      </c>
      <c r="X87" s="21">
        <f t="shared" si="6"/>
        <v>48.4</v>
      </c>
    </row>
    <row r="88" spans="1:24" s="1" customFormat="1" x14ac:dyDescent="0.25">
      <c r="A88" s="60" t="s">
        <v>101</v>
      </c>
      <c r="B88" s="5"/>
      <c r="C88" s="6"/>
      <c r="D88" s="25"/>
      <c r="E88" s="34"/>
      <c r="F88" s="9"/>
      <c r="G88" s="24"/>
      <c r="H88" s="25"/>
      <c r="I88" s="11"/>
      <c r="J88" s="9"/>
      <c r="K88" s="13"/>
      <c r="L88" s="14"/>
      <c r="M88" s="13"/>
      <c r="N88" s="15"/>
      <c r="O88" s="6">
        <f>'14 день'!K12</f>
        <v>20</v>
      </c>
      <c r="P88" s="27"/>
      <c r="Q88" s="13"/>
      <c r="R88" s="28"/>
      <c r="S88" s="13"/>
      <c r="T88" s="36"/>
      <c r="U88" s="6"/>
      <c r="V88" s="19">
        <f t="shared" si="11"/>
        <v>20</v>
      </c>
      <c r="W88" s="29">
        <f t="shared" si="12"/>
        <v>2000</v>
      </c>
      <c r="X88" s="21">
        <f t="shared" si="6"/>
        <v>40</v>
      </c>
    </row>
    <row r="89" spans="1:24" s="1" customFormat="1" x14ac:dyDescent="0.25">
      <c r="A89" s="60" t="s">
        <v>102</v>
      </c>
      <c r="B89" s="5"/>
      <c r="C89" s="6"/>
      <c r="D89" s="25"/>
      <c r="E89" s="34"/>
      <c r="F89" s="9"/>
      <c r="G89" s="24"/>
      <c r="H89" s="25"/>
      <c r="I89" s="30"/>
      <c r="J89" s="9"/>
      <c r="K89" s="13"/>
      <c r="L89" s="14"/>
      <c r="M89" s="13"/>
      <c r="N89" s="15"/>
      <c r="O89" s="13"/>
      <c r="P89" s="27"/>
      <c r="Q89" s="13"/>
      <c r="R89" s="28"/>
      <c r="S89" s="13"/>
      <c r="T89" s="36"/>
      <c r="U89" s="6"/>
      <c r="V89" s="19">
        <f t="shared" si="11"/>
        <v>0</v>
      </c>
      <c r="W89" s="29">
        <f t="shared" si="12"/>
        <v>2000</v>
      </c>
      <c r="X89" s="21">
        <f t="shared" si="6"/>
        <v>0</v>
      </c>
    </row>
    <row r="90" spans="1:24" s="1" customFormat="1" x14ac:dyDescent="0.25">
      <c r="A90" s="60" t="s">
        <v>103</v>
      </c>
      <c r="B90" s="5"/>
      <c r="C90" s="6"/>
      <c r="D90" s="25"/>
      <c r="E90" s="34"/>
      <c r="F90" s="9"/>
      <c r="G90" s="24"/>
      <c r="H90" s="25"/>
      <c r="I90" s="30">
        <f>'8 день'!N12</f>
        <v>15</v>
      </c>
      <c r="J90" s="9"/>
      <c r="K90" s="13"/>
      <c r="L90" s="14"/>
      <c r="M90" s="6">
        <f>'12 день'!G13</f>
        <v>10</v>
      </c>
      <c r="N90" s="15"/>
      <c r="O90" s="13"/>
      <c r="P90" s="27"/>
      <c r="Q90" s="13"/>
      <c r="R90" s="28">
        <f>'17 день'!L14</f>
        <v>15</v>
      </c>
      <c r="S90" s="13"/>
      <c r="T90" s="36"/>
      <c r="U90" s="6"/>
      <c r="V90" s="19">
        <f t="shared" si="11"/>
        <v>25</v>
      </c>
      <c r="W90" s="29">
        <f t="shared" si="12"/>
        <v>2000</v>
      </c>
      <c r="X90" s="21">
        <f t="shared" si="6"/>
        <v>50</v>
      </c>
    </row>
    <row r="91" spans="1:24" s="1" customFormat="1" x14ac:dyDescent="0.25">
      <c r="A91" s="56" t="s">
        <v>104</v>
      </c>
      <c r="B91" s="5"/>
      <c r="C91" s="6"/>
      <c r="D91" s="25"/>
      <c r="E91" s="8"/>
      <c r="F91" s="12"/>
      <c r="G91" s="24"/>
      <c r="H91" s="7"/>
      <c r="I91" s="30"/>
      <c r="J91" s="9"/>
      <c r="K91" s="13"/>
      <c r="L91" s="14"/>
      <c r="M91" s="13"/>
      <c r="N91" s="15"/>
      <c r="O91" s="13"/>
      <c r="P91" s="16"/>
      <c r="Q91" s="13"/>
      <c r="R91" s="17"/>
      <c r="S91" s="13"/>
      <c r="T91" s="18"/>
      <c r="U91" s="13"/>
      <c r="V91" s="19">
        <f t="shared" si="11"/>
        <v>0</v>
      </c>
      <c r="W91" s="29">
        <f t="shared" si="12"/>
        <v>2000</v>
      </c>
      <c r="X91" s="21">
        <f t="shared" si="6"/>
        <v>0</v>
      </c>
    </row>
    <row r="92" spans="1:24" s="1" customFormat="1" x14ac:dyDescent="0.25">
      <c r="A92" s="56" t="s">
        <v>105</v>
      </c>
      <c r="B92" s="5"/>
      <c r="C92" s="6"/>
      <c r="D92" s="25"/>
      <c r="E92" s="34"/>
      <c r="F92" s="12"/>
      <c r="G92" s="24"/>
      <c r="H92" s="7"/>
      <c r="I92" s="30"/>
      <c r="J92" s="9"/>
      <c r="K92" s="6"/>
      <c r="L92" s="14"/>
      <c r="M92" s="6"/>
      <c r="N92" s="15"/>
      <c r="O92" s="6"/>
      <c r="P92" s="27"/>
      <c r="Q92" s="6"/>
      <c r="R92" s="28"/>
      <c r="S92" s="6"/>
      <c r="T92" s="18"/>
      <c r="U92" s="6"/>
      <c r="V92" s="19">
        <f t="shared" si="11"/>
        <v>0</v>
      </c>
      <c r="W92" s="29">
        <f t="shared" si="12"/>
        <v>2000</v>
      </c>
      <c r="X92" s="21">
        <f t="shared" si="6"/>
        <v>0</v>
      </c>
    </row>
    <row r="93" spans="1:24" s="1" customFormat="1" x14ac:dyDescent="0.25">
      <c r="A93" s="61" t="s">
        <v>106</v>
      </c>
      <c r="B93" s="5"/>
      <c r="C93" s="13"/>
      <c r="D93" s="25">
        <f>'3 день'!M11</f>
        <v>150</v>
      </c>
      <c r="E93" s="34">
        <f>'4 день'!E13</f>
        <v>15.819999999999999</v>
      </c>
      <c r="F93" s="9">
        <f>'5 день'!I11</f>
        <v>10.509</v>
      </c>
      <c r="G93" s="24"/>
      <c r="H93" s="25"/>
      <c r="I93" s="11"/>
      <c r="J93" s="9"/>
      <c r="K93" s="6"/>
      <c r="L93" s="26">
        <f>'11 день'!W12</f>
        <v>150</v>
      </c>
      <c r="M93" s="6"/>
      <c r="N93" s="15"/>
      <c r="O93" s="6"/>
      <c r="P93" s="27"/>
      <c r="Q93" s="6">
        <f>'16 день'!T12</f>
        <v>120</v>
      </c>
      <c r="R93" s="28"/>
      <c r="S93" s="6"/>
      <c r="T93" s="18"/>
      <c r="U93" s="6">
        <f>'20день'!E13</f>
        <v>7.9099999999999993</v>
      </c>
      <c r="V93" s="19">
        <f t="shared" si="11"/>
        <v>315.82</v>
      </c>
      <c r="W93" s="29">
        <f t="shared" si="12"/>
        <v>2000</v>
      </c>
      <c r="X93" s="21">
        <f t="shared" si="6"/>
        <v>631.64</v>
      </c>
    </row>
    <row r="94" spans="1:24" s="1" customFormat="1" x14ac:dyDescent="0.25">
      <c r="A94" s="61" t="s">
        <v>107</v>
      </c>
      <c r="B94" s="5"/>
      <c r="C94" s="13"/>
      <c r="D94" s="25">
        <f>'3 день'!W11</f>
        <v>10</v>
      </c>
      <c r="E94" s="8"/>
      <c r="F94" s="9">
        <f>'5 день'!S11</f>
        <v>10</v>
      </c>
      <c r="G94" s="24"/>
      <c r="H94" s="25"/>
      <c r="I94" s="11"/>
      <c r="J94" s="9"/>
      <c r="K94" s="6"/>
      <c r="L94" s="26"/>
      <c r="M94" s="6">
        <f>'12 день'!W13</f>
        <v>10</v>
      </c>
      <c r="N94" s="15"/>
      <c r="O94" s="6"/>
      <c r="P94" s="27"/>
      <c r="Q94" s="6"/>
      <c r="R94" s="28"/>
      <c r="S94" s="6"/>
      <c r="T94" s="18">
        <f>'19 день'!V12</f>
        <v>10</v>
      </c>
      <c r="U94" s="6">
        <f>'20день'!Q13</f>
        <v>6</v>
      </c>
      <c r="V94" s="19">
        <f t="shared" si="11"/>
        <v>20</v>
      </c>
      <c r="W94" s="29">
        <f t="shared" si="12"/>
        <v>2000</v>
      </c>
      <c r="X94" s="21">
        <f t="shared" si="6"/>
        <v>40</v>
      </c>
    </row>
    <row r="95" spans="1:24" s="1" customFormat="1" x14ac:dyDescent="0.25">
      <c r="A95" s="62"/>
      <c r="B95" s="5"/>
      <c r="C95" s="6"/>
      <c r="D95" s="7"/>
      <c r="E95" s="34"/>
      <c r="F95" s="9"/>
      <c r="G95" s="24"/>
      <c r="H95" s="25"/>
      <c r="I95" s="11"/>
      <c r="J95" s="9"/>
      <c r="K95" s="6"/>
      <c r="L95" s="26"/>
      <c r="M95" s="6"/>
      <c r="N95" s="15"/>
      <c r="O95" s="6"/>
      <c r="P95" s="27"/>
      <c r="Q95" s="6"/>
      <c r="R95" s="28"/>
      <c r="S95" s="6"/>
      <c r="T95" s="18"/>
      <c r="U95" s="6"/>
      <c r="V95" s="19">
        <f t="shared" si="11"/>
        <v>0</v>
      </c>
      <c r="W95" s="29">
        <f>W93</f>
        <v>2000</v>
      </c>
      <c r="X95" s="21">
        <f t="shared" ref="X95" si="14">W95*V95/1000</f>
        <v>0</v>
      </c>
    </row>
    <row r="96" spans="1:24" s="1" customFormat="1" x14ac:dyDescent="0.25">
      <c r="A96" s="62" t="s">
        <v>108</v>
      </c>
      <c r="B96" s="5">
        <f>'1 день'!G12</f>
        <v>10</v>
      </c>
      <c r="C96" s="6">
        <f>'2 день'!Q11</f>
        <v>51.35</v>
      </c>
      <c r="D96" s="7"/>
      <c r="E96" s="8"/>
      <c r="F96" s="9"/>
      <c r="G96" s="24">
        <f>'6 день'!M11</f>
        <v>18</v>
      </c>
      <c r="H96" s="25">
        <f>'7 день'!D12</f>
        <v>54</v>
      </c>
      <c r="I96" s="11"/>
      <c r="J96" s="9"/>
      <c r="K96" s="6"/>
      <c r="L96" s="26">
        <f>'11 день'!U12</f>
        <v>23</v>
      </c>
      <c r="M96" s="6">
        <f>'12 день'!Z13</f>
        <v>18</v>
      </c>
      <c r="N96" s="15"/>
      <c r="O96" s="6"/>
      <c r="P96" s="27">
        <f>'15 день'!D13</f>
        <v>29</v>
      </c>
      <c r="Q96" s="6">
        <f>'16 день'!R12</f>
        <v>12</v>
      </c>
      <c r="R96" s="28"/>
      <c r="S96" s="6"/>
      <c r="T96" s="18"/>
      <c r="U96" s="6"/>
      <c r="V96" s="19">
        <f t="shared" si="11"/>
        <v>203.35</v>
      </c>
      <c r="W96" s="29">
        <f>W94</f>
        <v>2000</v>
      </c>
      <c r="X96" s="21">
        <f t="shared" si="6"/>
        <v>406.7</v>
      </c>
    </row>
    <row r="97" spans="1:24" s="1" customFormat="1" x14ac:dyDescent="0.25">
      <c r="A97" s="62" t="s">
        <v>109</v>
      </c>
      <c r="B97" s="5">
        <f>'1 день'!Q12</f>
        <v>10</v>
      </c>
      <c r="C97" s="6">
        <f>'2 день'!R11</f>
        <v>24</v>
      </c>
      <c r="D97" s="7"/>
      <c r="E97" s="8"/>
      <c r="F97" s="9"/>
      <c r="G97" s="24">
        <f>'6 день'!F11</f>
        <v>12</v>
      </c>
      <c r="H97" s="25"/>
      <c r="I97" s="11"/>
      <c r="J97" s="9"/>
      <c r="K97" s="6"/>
      <c r="L97" s="26"/>
      <c r="M97" s="6"/>
      <c r="N97" s="15"/>
      <c r="O97" s="6"/>
      <c r="P97" s="27">
        <f>'15 день'!AA13</f>
        <v>9</v>
      </c>
      <c r="Q97" s="6"/>
      <c r="R97" s="28"/>
      <c r="S97" s="6"/>
      <c r="T97" s="18"/>
      <c r="U97" s="6"/>
      <c r="V97" s="19">
        <f t="shared" si="11"/>
        <v>55</v>
      </c>
      <c r="W97" s="29">
        <f t="shared" si="12"/>
        <v>2000</v>
      </c>
      <c r="X97" s="21">
        <f t="shared" si="6"/>
        <v>110</v>
      </c>
    </row>
    <row r="98" spans="1:24" s="1" customFormat="1" x14ac:dyDescent="0.25">
      <c r="A98" s="62" t="s">
        <v>110</v>
      </c>
      <c r="B98" s="5">
        <f>'1 день'!M12</f>
        <v>38</v>
      </c>
      <c r="C98" s="6"/>
      <c r="D98" s="7"/>
      <c r="E98" s="8"/>
      <c r="F98" s="9"/>
      <c r="G98" s="24"/>
      <c r="H98" s="25"/>
      <c r="I98" s="11"/>
      <c r="J98" s="9"/>
      <c r="K98" s="6"/>
      <c r="L98" s="26"/>
      <c r="M98" s="6"/>
      <c r="N98" s="15"/>
      <c r="O98" s="6"/>
      <c r="P98" s="27"/>
      <c r="Q98" s="6"/>
      <c r="R98" s="28"/>
      <c r="S98" s="6"/>
      <c r="T98" s="18"/>
      <c r="U98" s="6"/>
      <c r="V98" s="19">
        <f t="shared" si="11"/>
        <v>38</v>
      </c>
      <c r="W98" s="29">
        <f t="shared" si="12"/>
        <v>2000</v>
      </c>
      <c r="X98" s="21">
        <f t="shared" si="6"/>
        <v>76</v>
      </c>
    </row>
    <row r="99" spans="1:24" s="1" customFormat="1" x14ac:dyDescent="0.25">
      <c r="A99" s="62" t="s">
        <v>350</v>
      </c>
      <c r="B99" s="5"/>
      <c r="C99" s="6"/>
      <c r="D99" s="7"/>
      <c r="E99" s="8"/>
      <c r="F99" s="9"/>
      <c r="G99" s="24">
        <f>'6 день'!Q11</f>
        <v>15</v>
      </c>
      <c r="H99" s="25"/>
      <c r="I99" s="11"/>
      <c r="J99" s="9"/>
      <c r="K99" s="6"/>
      <c r="L99" s="26"/>
      <c r="M99" s="6"/>
      <c r="N99" s="15">
        <f>'13 день'!W12</f>
        <v>19</v>
      </c>
      <c r="O99" s="6"/>
      <c r="P99" s="27"/>
      <c r="Q99" s="6"/>
      <c r="R99" s="28"/>
      <c r="S99" s="6"/>
      <c r="T99" s="18"/>
      <c r="U99" s="6"/>
      <c r="V99" s="19">
        <f t="shared" si="11"/>
        <v>34</v>
      </c>
      <c r="W99" s="29">
        <f>W98</f>
        <v>2000</v>
      </c>
      <c r="X99" s="21">
        <f t="shared" si="6"/>
        <v>68</v>
      </c>
    </row>
    <row r="100" spans="1:24" s="1" customFormat="1" x14ac:dyDescent="0.25">
      <c r="A100" s="62" t="s">
        <v>351</v>
      </c>
      <c r="B100" s="5"/>
      <c r="C100" s="6"/>
      <c r="D100" s="7"/>
      <c r="E100" s="8"/>
      <c r="F100" s="9"/>
      <c r="G100" s="24">
        <f>'6 день'!G11</f>
        <v>10</v>
      </c>
      <c r="H100" s="25"/>
      <c r="I100" s="11"/>
      <c r="J100" s="9"/>
      <c r="K100" s="6"/>
      <c r="L100" s="26"/>
      <c r="M100" s="6"/>
      <c r="N100" s="15"/>
      <c r="O100" s="6"/>
      <c r="P100" s="27"/>
      <c r="Q100" s="6"/>
      <c r="R100" s="28"/>
      <c r="S100" s="6"/>
      <c r="T100" s="18"/>
      <c r="U100" s="6"/>
      <c r="V100" s="19">
        <f t="shared" si="11"/>
        <v>10</v>
      </c>
      <c r="W100" s="29">
        <f>W99</f>
        <v>2000</v>
      </c>
      <c r="X100" s="21">
        <f t="shared" si="6"/>
        <v>20</v>
      </c>
    </row>
    <row r="101" spans="1:24" s="1" customFormat="1" x14ac:dyDescent="0.25">
      <c r="A101" s="62" t="s">
        <v>111</v>
      </c>
      <c r="B101" s="5"/>
      <c r="C101" s="6"/>
      <c r="D101" s="7"/>
      <c r="E101" s="8"/>
      <c r="F101" s="9"/>
      <c r="G101" s="24"/>
      <c r="H101" s="25"/>
      <c r="I101" s="11"/>
      <c r="J101" s="9"/>
      <c r="K101" s="6"/>
      <c r="L101" s="26"/>
      <c r="M101" s="6"/>
      <c r="N101" s="15"/>
      <c r="O101" s="6"/>
      <c r="P101" s="27"/>
      <c r="Q101" s="6"/>
      <c r="R101" s="28"/>
      <c r="S101" s="6"/>
      <c r="T101" s="18"/>
      <c r="U101" s="6"/>
      <c r="V101" s="19">
        <f>G101+D101+B101+C101+E101+H101+I101+J101+K101+L101+M101+N99+O101+P101+S101</f>
        <v>19</v>
      </c>
      <c r="W101" s="29">
        <f>W98</f>
        <v>2000</v>
      </c>
      <c r="X101" s="21">
        <f t="shared" si="6"/>
        <v>38</v>
      </c>
    </row>
    <row r="102" spans="1:24" s="1" customFormat="1" x14ac:dyDescent="0.25">
      <c r="A102" s="62" t="s">
        <v>354</v>
      </c>
      <c r="B102" s="5"/>
      <c r="C102" s="6"/>
      <c r="D102" s="25">
        <f>'3 день'!R11</f>
        <v>11</v>
      </c>
      <c r="E102" s="8"/>
      <c r="F102" s="9"/>
      <c r="G102" s="24"/>
      <c r="H102" s="25"/>
      <c r="I102" s="30">
        <f>'8 день'!V12</f>
        <v>11</v>
      </c>
      <c r="J102" s="9"/>
      <c r="K102" s="6"/>
      <c r="L102" s="26"/>
      <c r="M102" s="6"/>
      <c r="N102" s="15"/>
      <c r="O102" s="6"/>
      <c r="P102" s="27"/>
      <c r="Q102" s="6"/>
      <c r="R102" s="28"/>
      <c r="S102" s="6"/>
      <c r="T102" s="18">
        <f>'19 день'!Q12</f>
        <v>23</v>
      </c>
      <c r="U102" s="6"/>
      <c r="V102" s="19">
        <f t="shared" si="11"/>
        <v>22</v>
      </c>
      <c r="W102" s="29">
        <f t="shared" si="12"/>
        <v>2000</v>
      </c>
      <c r="X102" s="21">
        <f t="shared" si="6"/>
        <v>44</v>
      </c>
    </row>
    <row r="103" spans="1:24" s="1" customFormat="1" x14ac:dyDescent="0.25">
      <c r="A103" s="62" t="s">
        <v>112</v>
      </c>
      <c r="B103" s="5"/>
      <c r="C103" s="6"/>
      <c r="D103" s="7"/>
      <c r="E103" s="8"/>
      <c r="F103" s="9"/>
      <c r="G103" s="10"/>
      <c r="H103" s="25"/>
      <c r="I103" s="30">
        <f>'8 день'!Y12</f>
        <v>16</v>
      </c>
      <c r="J103" s="9"/>
      <c r="K103" s="6"/>
      <c r="L103" s="26"/>
      <c r="M103" s="6"/>
      <c r="N103" s="15"/>
      <c r="O103" s="6"/>
      <c r="P103" s="27"/>
      <c r="Q103" s="6"/>
      <c r="R103" s="28"/>
      <c r="S103" s="6">
        <f>'18 день'!S13</f>
        <v>17</v>
      </c>
      <c r="T103" s="18"/>
      <c r="U103" s="6"/>
      <c r="V103" s="19">
        <f t="shared" si="11"/>
        <v>33</v>
      </c>
      <c r="W103" s="29">
        <f t="shared" si="12"/>
        <v>2000</v>
      </c>
      <c r="X103" s="21">
        <f t="shared" ref="X103:X108" si="15">W103*V103/1000</f>
        <v>66</v>
      </c>
    </row>
    <row r="104" spans="1:24" s="1" customFormat="1" x14ac:dyDescent="0.25">
      <c r="A104" s="62" t="s">
        <v>113</v>
      </c>
      <c r="B104" s="5"/>
      <c r="C104" s="6"/>
      <c r="D104" s="7"/>
      <c r="E104" s="8"/>
      <c r="F104" s="9"/>
      <c r="G104" s="10"/>
      <c r="H104" s="25">
        <f>'7 день'!X12</f>
        <v>13</v>
      </c>
      <c r="I104" s="11"/>
      <c r="J104" s="9"/>
      <c r="K104" s="6"/>
      <c r="L104" s="26"/>
      <c r="M104" s="6"/>
      <c r="N104" s="15"/>
      <c r="O104" s="6">
        <f>'14 день'!X12</f>
        <v>12</v>
      </c>
      <c r="P104" s="27"/>
      <c r="Q104" s="6"/>
      <c r="R104" s="28"/>
      <c r="S104" s="6"/>
      <c r="T104" s="18"/>
      <c r="U104" s="6"/>
      <c r="V104" s="19">
        <f t="shared" si="11"/>
        <v>25</v>
      </c>
      <c r="W104" s="29">
        <f t="shared" si="12"/>
        <v>2000</v>
      </c>
      <c r="X104" s="21">
        <f t="shared" si="15"/>
        <v>50</v>
      </c>
    </row>
    <row r="105" spans="1:24" s="1" customFormat="1" x14ac:dyDescent="0.25">
      <c r="A105" s="62" t="s">
        <v>114</v>
      </c>
      <c r="B105" s="5"/>
      <c r="C105" s="6"/>
      <c r="D105" s="7"/>
      <c r="E105" s="8"/>
      <c r="F105" s="9"/>
      <c r="G105" s="10"/>
      <c r="H105" s="25"/>
      <c r="I105" s="11"/>
      <c r="J105" s="9"/>
      <c r="K105" s="6">
        <f>'10 день'!W12</f>
        <v>8</v>
      </c>
      <c r="L105" s="26"/>
      <c r="M105" s="6"/>
      <c r="N105" s="15"/>
      <c r="O105" s="6"/>
      <c r="P105" s="27"/>
      <c r="Q105" s="6"/>
      <c r="R105" s="28"/>
      <c r="S105" s="6"/>
      <c r="T105" s="18"/>
      <c r="U105" s="6">
        <f>'20день'!AB13</f>
        <v>2</v>
      </c>
      <c r="V105" s="19">
        <f t="shared" si="11"/>
        <v>8</v>
      </c>
      <c r="W105" s="29">
        <f t="shared" si="12"/>
        <v>2000</v>
      </c>
      <c r="X105" s="21">
        <f t="shared" si="15"/>
        <v>16</v>
      </c>
    </row>
    <row r="106" spans="1:24" s="1" customFormat="1" x14ac:dyDescent="0.25">
      <c r="A106" s="62" t="s">
        <v>115</v>
      </c>
      <c r="B106" s="5"/>
      <c r="C106" s="6"/>
      <c r="D106" s="7"/>
      <c r="E106" s="8"/>
      <c r="F106" s="9"/>
      <c r="G106" s="10"/>
      <c r="H106" s="25"/>
      <c r="I106" s="11"/>
      <c r="J106" s="9"/>
      <c r="K106" s="6"/>
      <c r="L106" s="26"/>
      <c r="M106" s="6"/>
      <c r="N106" s="15"/>
      <c r="O106" s="6"/>
      <c r="P106" s="27">
        <f>'15 день'!C13</f>
        <v>3.2</v>
      </c>
      <c r="Q106" s="6">
        <f>'16 день'!Q12</f>
        <v>3.2</v>
      </c>
      <c r="R106" s="28"/>
      <c r="S106" s="6"/>
      <c r="T106" s="18"/>
      <c r="U106" s="6"/>
      <c r="V106" s="19">
        <f t="shared" si="11"/>
        <v>3.2</v>
      </c>
      <c r="W106" s="29">
        <f t="shared" si="12"/>
        <v>2000</v>
      </c>
      <c r="X106" s="21">
        <f t="shared" si="15"/>
        <v>6.4</v>
      </c>
    </row>
    <row r="107" spans="1:24" s="1" customFormat="1" x14ac:dyDescent="0.25">
      <c r="A107" s="63" t="s">
        <v>116</v>
      </c>
      <c r="B107" s="5"/>
      <c r="C107" s="6"/>
      <c r="D107" s="25">
        <f>'3 день'!V11</f>
        <v>17.11</v>
      </c>
      <c r="E107" s="8"/>
      <c r="F107" s="12"/>
      <c r="G107" s="10"/>
      <c r="H107" s="7"/>
      <c r="I107" s="11"/>
      <c r="J107" s="9">
        <f>'9 день'!S14</f>
        <v>25</v>
      </c>
      <c r="K107" s="13"/>
      <c r="L107" s="14"/>
      <c r="M107" s="6">
        <f>'12 день'!V13</f>
        <v>14</v>
      </c>
      <c r="N107" s="35"/>
      <c r="O107" s="13"/>
      <c r="P107" s="16"/>
      <c r="Q107" s="13"/>
      <c r="R107" s="17"/>
      <c r="S107" s="6"/>
      <c r="T107" s="18">
        <f>'19 день'!U12</f>
        <v>19.55</v>
      </c>
      <c r="U107" s="13"/>
      <c r="V107" s="19">
        <f t="shared" si="11"/>
        <v>56.11</v>
      </c>
      <c r="W107" s="29">
        <f t="shared" si="12"/>
        <v>2000</v>
      </c>
      <c r="X107" s="21">
        <f t="shared" si="15"/>
        <v>112.22</v>
      </c>
    </row>
    <row r="108" spans="1:24" s="1" customFormat="1" x14ac:dyDescent="0.25">
      <c r="A108" s="63" t="s">
        <v>334</v>
      </c>
      <c r="B108" s="33"/>
      <c r="C108" s="6"/>
      <c r="D108" s="7"/>
      <c r="E108" s="34">
        <f>'4 день'!X13</f>
        <v>20</v>
      </c>
      <c r="F108" s="12"/>
      <c r="G108" s="10"/>
      <c r="H108" s="25"/>
      <c r="I108" s="30"/>
      <c r="J108" s="12"/>
      <c r="K108" s="6"/>
      <c r="L108" s="26"/>
      <c r="M108" s="6"/>
      <c r="N108" s="15"/>
      <c r="O108" s="6"/>
      <c r="P108" s="27"/>
      <c r="Q108" s="6"/>
      <c r="R108" s="28">
        <f>'17 день'!V14</f>
        <v>21</v>
      </c>
      <c r="S108" s="6"/>
      <c r="T108" s="18"/>
      <c r="U108" s="6"/>
      <c r="V108" s="19">
        <f t="shared" si="11"/>
        <v>20</v>
      </c>
      <c r="W108" s="29">
        <f t="shared" si="12"/>
        <v>2000</v>
      </c>
      <c r="X108" s="21">
        <f t="shared" si="15"/>
        <v>40</v>
      </c>
    </row>
    <row r="109" spans="1:24" ht="27.75" customHeight="1" x14ac:dyDescent="0.25">
      <c r="A109" s="64"/>
      <c r="B109" s="2" t="s">
        <v>2</v>
      </c>
      <c r="C109" s="2" t="s">
        <v>3</v>
      </c>
      <c r="D109" s="2" t="s">
        <v>4</v>
      </c>
      <c r="E109" s="2" t="s">
        <v>5</v>
      </c>
      <c r="F109" s="2" t="s">
        <v>6</v>
      </c>
      <c r="G109" s="2" t="s">
        <v>7</v>
      </c>
      <c r="H109" s="2" t="s">
        <v>8</v>
      </c>
      <c r="I109" s="2" t="s">
        <v>9</v>
      </c>
      <c r="J109" s="2" t="s">
        <v>10</v>
      </c>
      <c r="K109" s="2" t="s">
        <v>11</v>
      </c>
      <c r="L109" s="2" t="s">
        <v>12</v>
      </c>
      <c r="M109" s="2" t="s">
        <v>13</v>
      </c>
      <c r="N109" s="2" t="s">
        <v>14</v>
      </c>
      <c r="O109" s="2" t="s">
        <v>15</v>
      </c>
      <c r="P109" s="2" t="s">
        <v>16</v>
      </c>
      <c r="Q109" s="2" t="s">
        <v>17</v>
      </c>
      <c r="R109" s="2" t="s">
        <v>18</v>
      </c>
      <c r="S109" s="2" t="s">
        <v>19</v>
      </c>
      <c r="T109" s="2" t="s">
        <v>20</v>
      </c>
      <c r="U109" s="2" t="s">
        <v>21</v>
      </c>
      <c r="V109" s="64"/>
      <c r="W109" s="64"/>
      <c r="X109" s="64"/>
    </row>
    <row r="110" spans="1:24" x14ac:dyDescent="0.25">
      <c r="A110" s="23" t="s">
        <v>331</v>
      </c>
      <c r="V110" s="65"/>
    </row>
  </sheetData>
  <mergeCells count="1">
    <mergeCell ref="A1:X1"/>
  </mergeCells>
  <pageMargins left="0" right="0" top="0" bottom="0" header="0.31496062992125984" footer="0.31496062992125984"/>
  <pageSetup paperSize="9" scale="71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13"/>
  <sheetViews>
    <sheetView zoomScale="110" zoomScaleNormal="110" workbookViewId="0">
      <selection activeCell="A13" sqref="A12:XFD13"/>
    </sheetView>
  </sheetViews>
  <sheetFormatPr defaultRowHeight="15" x14ac:dyDescent="0.25"/>
  <cols>
    <col min="1" max="1" width="30.42578125" style="67" customWidth="1"/>
    <col min="2" max="2" width="6.7109375" style="67" customWidth="1"/>
    <col min="3" max="4" width="8.7109375" style="67" customWidth="1"/>
    <col min="5" max="5" width="8.140625" style="67" customWidth="1"/>
    <col min="6" max="6" width="7.5703125" style="67" customWidth="1"/>
    <col min="7" max="7" width="6.7109375" style="67" customWidth="1"/>
    <col min="8" max="8" width="7.85546875" style="67" customWidth="1"/>
    <col min="9" max="10" width="6.7109375" style="67" customWidth="1"/>
    <col min="11" max="11" width="7.140625" style="67" customWidth="1"/>
    <col min="12" max="12" width="7.7109375" style="67" customWidth="1"/>
    <col min="13" max="13" width="6.140625" style="67" customWidth="1"/>
    <col min="14" max="14" width="7.140625" style="67" customWidth="1"/>
    <col min="15" max="15" width="7.85546875" style="67" customWidth="1"/>
    <col min="16" max="20" width="6.7109375" style="67" customWidth="1"/>
    <col min="21" max="21" width="7.7109375" style="67" customWidth="1"/>
    <col min="22" max="22" width="7.85546875" style="67" customWidth="1"/>
    <col min="23" max="23" width="6.7109375" style="67" customWidth="1"/>
    <col min="24" max="24" width="4.7109375" style="67" customWidth="1"/>
    <col min="25" max="25" width="7.28515625" style="67" customWidth="1"/>
    <col min="26" max="27" width="1.28515625" style="67" customWidth="1"/>
    <col min="28" max="30" width="6.7109375" style="67" customWidth="1"/>
    <col min="31" max="31" width="9.140625" style="67"/>
  </cols>
  <sheetData>
    <row r="1" spans="1:31" x14ac:dyDescent="0.25">
      <c r="A1" s="243" t="s">
        <v>275</v>
      </c>
      <c r="B1" s="243"/>
      <c r="C1" s="243"/>
      <c r="D1" s="243"/>
      <c r="E1" s="243"/>
      <c r="F1" s="243"/>
      <c r="G1" s="243"/>
      <c r="H1" s="243"/>
      <c r="I1" s="243"/>
      <c r="J1" s="501" t="s">
        <v>276</v>
      </c>
      <c r="K1" s="501"/>
      <c r="L1" s="501"/>
      <c r="M1" s="501"/>
      <c r="N1" s="501"/>
      <c r="O1" s="501"/>
      <c r="P1" s="501"/>
      <c r="Q1" s="501"/>
      <c r="R1" s="501"/>
      <c r="S1" s="501"/>
      <c r="T1" s="501"/>
      <c r="U1" s="501"/>
      <c r="V1" s="501"/>
      <c r="W1" s="501"/>
      <c r="X1" s="501"/>
      <c r="Y1" s="501"/>
      <c r="Z1" s="501"/>
      <c r="AA1" s="501"/>
      <c r="AB1" s="501"/>
      <c r="AC1" s="501"/>
      <c r="AD1" s="501"/>
    </row>
    <row r="2" spans="1:31" x14ac:dyDescent="0.25">
      <c r="A2" s="245" t="s">
        <v>277</v>
      </c>
    </row>
    <row r="3" spans="1:31" x14ac:dyDescent="0.25">
      <c r="J3" s="502" t="s">
        <v>278</v>
      </c>
      <c r="K3" s="502"/>
      <c r="L3" s="502"/>
      <c r="M3" s="502"/>
      <c r="N3" s="502"/>
      <c r="O3" s="502"/>
      <c r="P3" s="502"/>
      <c r="Q3" s="502"/>
      <c r="R3" s="502"/>
      <c r="S3" s="502"/>
      <c r="T3" s="502"/>
      <c r="U3" s="502"/>
      <c r="V3" s="502"/>
      <c r="W3" s="502"/>
      <c r="X3" s="502"/>
      <c r="Y3" s="502"/>
      <c r="Z3" s="502"/>
      <c r="AA3" s="502"/>
      <c r="AB3" s="502"/>
      <c r="AC3" s="502"/>
      <c r="AD3" s="502"/>
    </row>
    <row r="4" spans="1:31" x14ac:dyDescent="0.25">
      <c r="K4" s="243"/>
      <c r="L4" s="243"/>
      <c r="M4" s="243"/>
      <c r="N4" s="243"/>
      <c r="O4" s="243"/>
    </row>
    <row r="5" spans="1:31" ht="80.25" customHeight="1" x14ac:dyDescent="0.25">
      <c r="A5" s="247" t="s">
        <v>1</v>
      </c>
      <c r="B5" s="248" t="s">
        <v>295</v>
      </c>
      <c r="C5" s="248" t="str">
        <f>Меню!A174</f>
        <v>капуста белокочанная</v>
      </c>
      <c r="D5" s="248" t="str">
        <f>Меню!A175</f>
        <v>морковь свежая</v>
      </c>
      <c r="E5" s="302" t="str">
        <f>Меню!A215</f>
        <v>чабрец (тимьян)</v>
      </c>
      <c r="F5" s="302" t="str">
        <f>Меню!A211</f>
        <v>масло сливочное 72.5%</v>
      </c>
      <c r="G5" s="302" t="str">
        <f>Меню!A178</f>
        <v>лук зелёный</v>
      </c>
      <c r="H5" s="302" t="str">
        <f>Меню!A176</f>
        <v>кунжут белый</v>
      </c>
      <c r="I5" s="319" t="str">
        <f>Меню!A177</f>
        <v>яблоки свежие</v>
      </c>
      <c r="J5" s="319" t="str">
        <f>Меню!A180</f>
        <v xml:space="preserve">масло растительное </v>
      </c>
      <c r="K5" s="319" t="str">
        <f>Меню!A181</f>
        <v>мёд натуральный</v>
      </c>
      <c r="L5" s="319" t="str">
        <f>Меню!A182</f>
        <v>лимон(сок)</v>
      </c>
      <c r="M5" s="319" t="str">
        <f>Меню!A183</f>
        <v>соль йодированная</v>
      </c>
      <c r="N5" s="319" t="str">
        <f>Меню!A185</f>
        <v>крылья куринные (без  фалангов)</v>
      </c>
      <c r="O5" s="303" t="str">
        <f>Меню!A187</f>
        <v>чеснок</v>
      </c>
      <c r="P5" s="319" t="str">
        <f>Меню!A189</f>
        <v>соевый соус концентрат</v>
      </c>
      <c r="Q5" s="319" t="str">
        <f>Меню!A190</f>
        <v>сахар песок</v>
      </c>
      <c r="R5" s="319" t="str">
        <f>Меню!A191</f>
        <v>вода питьевая</v>
      </c>
      <c r="S5" s="319" t="str">
        <f>Меню!A193</f>
        <v>яблоко кубик с/м</v>
      </c>
      <c r="T5" s="319" t="str">
        <f>Меню!A195</f>
        <v>томатная паста</v>
      </c>
      <c r="U5" s="319" t="str">
        <f>Меню!A196</f>
        <v>паприка</v>
      </c>
      <c r="V5" s="305" t="str">
        <f>Меню!A197</f>
        <v>паприка копченая</v>
      </c>
      <c r="W5" s="305" t="str">
        <f>Меню!A198</f>
        <v>лук репчатый</v>
      </c>
      <c r="X5" s="305"/>
      <c r="Y5" s="305" t="str">
        <f>Меню!A208</f>
        <v>крупа рис круглый</v>
      </c>
      <c r="Z5" s="305"/>
      <c r="AA5" s="305"/>
      <c r="AB5" s="305" t="str">
        <f>Меню!A213</f>
        <v>чай черный</v>
      </c>
      <c r="AC5" s="305" t="str">
        <f>Меню!A216</f>
        <v>вода питьевая</v>
      </c>
      <c r="AD5" s="305" t="str">
        <f>Меню!A217</f>
        <v>Хлеб "Свежий" пшеничный витамин.</v>
      </c>
    </row>
    <row r="6" spans="1:31" ht="30" x14ac:dyDescent="0.25">
      <c r="A6" s="306" t="str">
        <f>Меню!A173</f>
        <v>Свежий салат из моркови и яблок</v>
      </c>
      <c r="B6" s="333" t="str">
        <f>Меню!D173</f>
        <v>80</v>
      </c>
      <c r="C6" s="65">
        <f>Меню!B174</f>
        <v>25</v>
      </c>
      <c r="D6" s="65">
        <f>Меню!B175</f>
        <v>12.5</v>
      </c>
      <c r="E6" s="65"/>
      <c r="F6" s="65"/>
      <c r="G6" s="65">
        <f>Меню!B178</f>
        <v>2.7270000000000003</v>
      </c>
      <c r="H6" s="65">
        <f>Меню!B176</f>
        <v>1.3</v>
      </c>
      <c r="I6" s="65">
        <f>Меню!B177</f>
        <v>10.509</v>
      </c>
      <c r="J6" s="65">
        <f>Меню!B180</f>
        <v>8.9499999999999993</v>
      </c>
      <c r="K6" s="65">
        <f>Меню!B181</f>
        <v>2</v>
      </c>
      <c r="L6" s="65">
        <f>Меню!B182</f>
        <v>4.7</v>
      </c>
      <c r="M6" s="65">
        <f>Меню!B183</f>
        <v>0.27</v>
      </c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334"/>
    </row>
    <row r="7" spans="1:31" ht="18" customHeight="1" x14ac:dyDescent="0.25">
      <c r="A7" s="314" t="str">
        <f>Меню!A184</f>
        <v>Крылья куринные барбекю</v>
      </c>
      <c r="B7" s="335">
        <f>Меню!D184</f>
        <v>90</v>
      </c>
      <c r="C7" s="307"/>
      <c r="D7" s="307"/>
      <c r="E7" s="307"/>
      <c r="F7" s="307"/>
      <c r="G7" s="307"/>
      <c r="H7" s="307"/>
      <c r="I7" s="307"/>
      <c r="J7" s="307">
        <f>Меню!B186+Меню!B200</f>
        <v>4</v>
      </c>
      <c r="K7" s="307"/>
      <c r="L7" s="307">
        <f>Меню!B202</f>
        <v>3.54</v>
      </c>
      <c r="M7" s="307"/>
      <c r="N7" s="307">
        <f>Меню!B185</f>
        <v>133.35</v>
      </c>
      <c r="O7" s="307">
        <f>Меню!B187+Меню!B199</f>
        <v>1.92</v>
      </c>
      <c r="P7" s="307">
        <f>Меню!B189+Меню!B204</f>
        <v>8</v>
      </c>
      <c r="Q7" s="307">
        <f>Меню!B190+Меню!B205</f>
        <v>2</v>
      </c>
      <c r="R7" s="307">
        <f>Меню!B191+Меню!B206</f>
        <v>8</v>
      </c>
      <c r="S7" s="307">
        <f>Меню!B193</f>
        <v>10</v>
      </c>
      <c r="T7" s="307">
        <f>Меню!B195</f>
        <v>1.5</v>
      </c>
      <c r="U7" s="307">
        <f>Меню!B196</f>
        <v>0.3</v>
      </c>
      <c r="V7" s="307">
        <f>Меню!B197</f>
        <v>0.3</v>
      </c>
      <c r="W7" s="307">
        <f>Меню!B198</f>
        <v>3.57</v>
      </c>
      <c r="X7" s="307"/>
      <c r="Y7" s="307"/>
      <c r="Z7" s="307"/>
      <c r="AA7" s="307"/>
      <c r="AB7" s="307"/>
      <c r="AC7" s="307"/>
      <c r="AD7" s="307"/>
    </row>
    <row r="8" spans="1:31" s="1" customFormat="1" x14ac:dyDescent="0.25">
      <c r="A8" s="314" t="str">
        <f>Меню!A207</f>
        <v>Рис припущенный</v>
      </c>
      <c r="B8" s="335">
        <f>Меню!D207</f>
        <v>150</v>
      </c>
      <c r="C8" s="307"/>
      <c r="D8" s="307"/>
      <c r="E8" s="307"/>
      <c r="F8" s="307">
        <f>Меню!B211</f>
        <v>5</v>
      </c>
      <c r="G8" s="307"/>
      <c r="H8" s="307"/>
      <c r="I8" s="307"/>
      <c r="J8" s="307"/>
      <c r="K8" s="307"/>
      <c r="L8" s="307"/>
      <c r="M8" s="307">
        <f>Меню!B209</f>
        <v>1</v>
      </c>
      <c r="N8" s="307"/>
      <c r="O8" s="307"/>
      <c r="P8" s="336"/>
      <c r="Q8" s="336"/>
      <c r="R8" s="336"/>
      <c r="S8" s="336"/>
      <c r="T8" s="336"/>
      <c r="U8" s="337"/>
      <c r="V8" s="307"/>
      <c r="W8" s="307"/>
      <c r="X8" s="307"/>
      <c r="Y8" s="307">
        <f>Меню!B208</f>
        <v>58</v>
      </c>
      <c r="Z8" s="307"/>
      <c r="AA8" s="307"/>
      <c r="AB8" s="307"/>
      <c r="AC8" s="307"/>
      <c r="AD8" s="307"/>
      <c r="AE8" s="67"/>
    </row>
    <row r="9" spans="1:31" x14ac:dyDescent="0.25">
      <c r="A9" s="338" t="str">
        <f>Меню!A212</f>
        <v>Чай с чабрецом</v>
      </c>
      <c r="B9" s="310">
        <f>Меню!D212</f>
        <v>200</v>
      </c>
      <c r="C9" s="308"/>
      <c r="D9" s="308"/>
      <c r="E9" s="307">
        <f>Меню!B215</f>
        <v>0.2</v>
      </c>
      <c r="F9" s="308"/>
      <c r="G9" s="308"/>
      <c r="H9" s="307"/>
      <c r="I9" s="307"/>
      <c r="J9" s="307"/>
      <c r="K9" s="307"/>
      <c r="L9" s="307"/>
      <c r="M9" s="307"/>
      <c r="N9" s="307"/>
      <c r="O9" s="307"/>
      <c r="P9" s="307"/>
      <c r="Q9" s="307">
        <f>Меню!B214</f>
        <v>8</v>
      </c>
      <c r="R9" s="307"/>
      <c r="S9" s="307"/>
      <c r="T9" s="307"/>
      <c r="U9" s="307"/>
      <c r="V9" s="307"/>
      <c r="W9" s="308"/>
      <c r="X9" s="308"/>
      <c r="Y9" s="308"/>
      <c r="Z9" s="307"/>
      <c r="AA9" s="308"/>
      <c r="AB9" s="307">
        <f>Меню!B213</f>
        <v>0.5</v>
      </c>
      <c r="AC9" s="307">
        <f>Меню!B216</f>
        <v>220</v>
      </c>
      <c r="AD9" s="307"/>
    </row>
    <row r="10" spans="1:31" x14ac:dyDescent="0.25">
      <c r="A10" s="314" t="str">
        <f>Меню!A217</f>
        <v>Хлеб "Свежий" пшеничный витамин.</v>
      </c>
      <c r="B10" s="259">
        <f>Меню!D217</f>
        <v>18</v>
      </c>
      <c r="C10" s="254"/>
      <c r="D10" s="254"/>
      <c r="E10" s="254"/>
      <c r="F10" s="254"/>
      <c r="G10" s="254"/>
      <c r="H10" s="254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254"/>
      <c r="X10" s="254"/>
      <c r="Y10" s="254"/>
      <c r="Z10" s="254"/>
      <c r="AA10" s="254"/>
      <c r="AB10" s="254"/>
      <c r="AC10" s="254"/>
      <c r="AD10" s="262">
        <f>Меню!D217</f>
        <v>18</v>
      </c>
    </row>
    <row r="11" spans="1:31" x14ac:dyDescent="0.25">
      <c r="A11" s="339" t="s">
        <v>279</v>
      </c>
      <c r="B11" s="340"/>
      <c r="C11" s="317">
        <f>SUM(C6:C10)</f>
        <v>25</v>
      </c>
      <c r="D11" s="317">
        <f>SUM(D6:D10)</f>
        <v>12.5</v>
      </c>
      <c r="E11" s="317">
        <f t="shared" ref="E11:W11" si="0">SUM(E6:E10)</f>
        <v>0.2</v>
      </c>
      <c r="F11" s="317">
        <f t="shared" ref="F11" si="1">SUM(F6:F10)</f>
        <v>5</v>
      </c>
      <c r="G11" s="317">
        <f t="shared" ref="G11" si="2">SUM(G6:G10)</f>
        <v>2.7270000000000003</v>
      </c>
      <c r="H11" s="317">
        <f t="shared" si="0"/>
        <v>1.3</v>
      </c>
      <c r="I11" s="317">
        <f t="shared" si="0"/>
        <v>10.509</v>
      </c>
      <c r="J11" s="317">
        <f t="shared" si="0"/>
        <v>12.95</v>
      </c>
      <c r="K11" s="317">
        <f t="shared" si="0"/>
        <v>2</v>
      </c>
      <c r="L11" s="317">
        <f>SUM(L6:L10)</f>
        <v>8.24</v>
      </c>
      <c r="M11" s="317">
        <f>SUM(M6:M10)</f>
        <v>1.27</v>
      </c>
      <c r="N11" s="317">
        <f>SUM(N6:N10)</f>
        <v>133.35</v>
      </c>
      <c r="O11" s="317">
        <f>SUM(O6:O10)</f>
        <v>1.92</v>
      </c>
      <c r="P11" s="317">
        <f t="shared" si="0"/>
        <v>8</v>
      </c>
      <c r="Q11" s="317">
        <f>SUM(Q6:Q10)</f>
        <v>10</v>
      </c>
      <c r="R11" s="317">
        <f>SUM(R6:R10)</f>
        <v>8</v>
      </c>
      <c r="S11" s="317">
        <f>SUM(S6:S10)</f>
        <v>10</v>
      </c>
      <c r="T11" s="317">
        <f>SUM(T6:T10)</f>
        <v>1.5</v>
      </c>
      <c r="U11" s="317">
        <f t="shared" si="0"/>
        <v>0.3</v>
      </c>
      <c r="V11" s="317">
        <f t="shared" si="0"/>
        <v>0.3</v>
      </c>
      <c r="W11" s="317">
        <f t="shared" si="0"/>
        <v>3.57</v>
      </c>
      <c r="X11" s="317">
        <f t="shared" ref="X11:AD11" si="3">SUM(X6:X10)</f>
        <v>0</v>
      </c>
      <c r="Y11" s="317">
        <f t="shared" si="3"/>
        <v>58</v>
      </c>
      <c r="Z11" s="317">
        <f t="shared" si="3"/>
        <v>0</v>
      </c>
      <c r="AA11" s="317">
        <f t="shared" si="3"/>
        <v>0</v>
      </c>
      <c r="AB11" s="317">
        <f t="shared" si="3"/>
        <v>0.5</v>
      </c>
      <c r="AC11" s="317">
        <f t="shared" si="3"/>
        <v>220</v>
      </c>
      <c r="AD11" s="317">
        <f t="shared" si="3"/>
        <v>18</v>
      </c>
    </row>
    <row r="12" spans="1:31" x14ac:dyDescent="0.25">
      <c r="A12" s="339" t="s">
        <v>23</v>
      </c>
      <c r="B12" s="341">
        <v>0</v>
      </c>
      <c r="C12" s="256">
        <f>B12</f>
        <v>0</v>
      </c>
      <c r="D12" s="256">
        <f t="shared" ref="D12:E12" si="4">C12</f>
        <v>0</v>
      </c>
      <c r="E12" s="256">
        <f t="shared" si="4"/>
        <v>0</v>
      </c>
      <c r="F12" s="256">
        <f t="shared" ref="F12:W12" si="5">E12</f>
        <v>0</v>
      </c>
      <c r="G12" s="256">
        <f>E12</f>
        <v>0</v>
      </c>
      <c r="H12" s="256">
        <f>E12</f>
        <v>0</v>
      </c>
      <c r="I12" s="256">
        <f t="shared" si="5"/>
        <v>0</v>
      </c>
      <c r="J12" s="256">
        <f t="shared" si="5"/>
        <v>0</v>
      </c>
      <c r="K12" s="256">
        <f t="shared" si="5"/>
        <v>0</v>
      </c>
      <c r="L12" s="256">
        <f>K12</f>
        <v>0</v>
      </c>
      <c r="M12" s="256">
        <f>L12</f>
        <v>0</v>
      </c>
      <c r="N12" s="256">
        <f>M12</f>
        <v>0</v>
      </c>
      <c r="O12" s="256">
        <f>N12</f>
        <v>0</v>
      </c>
      <c r="P12" s="256">
        <f>K12</f>
        <v>0</v>
      </c>
      <c r="Q12" s="256">
        <f t="shared" ref="Q12:T12" si="6">L12</f>
        <v>0</v>
      </c>
      <c r="R12" s="256">
        <f t="shared" si="6"/>
        <v>0</v>
      </c>
      <c r="S12" s="256">
        <f t="shared" si="6"/>
        <v>0</v>
      </c>
      <c r="T12" s="256">
        <f t="shared" si="6"/>
        <v>0</v>
      </c>
      <c r="U12" s="256">
        <f>P12</f>
        <v>0</v>
      </c>
      <c r="V12" s="256">
        <f t="shared" si="5"/>
        <v>0</v>
      </c>
      <c r="W12" s="256">
        <f t="shared" si="5"/>
        <v>0</v>
      </c>
      <c r="X12" s="256">
        <f>W12</f>
        <v>0</v>
      </c>
      <c r="Y12" s="256">
        <f>X12</f>
        <v>0</v>
      </c>
      <c r="Z12" s="256">
        <f>Y12</f>
        <v>0</v>
      </c>
      <c r="AA12" s="256">
        <f>X12</f>
        <v>0</v>
      </c>
      <c r="AB12" s="256">
        <f>AA12</f>
        <v>0</v>
      </c>
      <c r="AC12" s="256">
        <f>AB12</f>
        <v>0</v>
      </c>
      <c r="AD12" s="256">
        <f>W12</f>
        <v>0</v>
      </c>
    </row>
    <row r="13" spans="1:31" x14ac:dyDescent="0.25">
      <c r="A13" s="339" t="s">
        <v>280</v>
      </c>
      <c r="B13" s="340"/>
      <c r="C13" s="318">
        <f t="shared" ref="C13:AD13" si="7">C12*C11/1000</f>
        <v>0</v>
      </c>
      <c r="D13" s="318">
        <f t="shared" si="7"/>
        <v>0</v>
      </c>
      <c r="E13" s="318">
        <f t="shared" si="7"/>
        <v>0</v>
      </c>
      <c r="F13" s="318">
        <f t="shared" si="7"/>
        <v>0</v>
      </c>
      <c r="G13" s="318">
        <f t="shared" si="7"/>
        <v>0</v>
      </c>
      <c r="H13" s="318">
        <f t="shared" si="7"/>
        <v>0</v>
      </c>
      <c r="I13" s="318">
        <f t="shared" si="7"/>
        <v>0</v>
      </c>
      <c r="J13" s="318">
        <f t="shared" si="7"/>
        <v>0</v>
      </c>
      <c r="K13" s="318">
        <f t="shared" si="7"/>
        <v>0</v>
      </c>
      <c r="L13" s="318">
        <f t="shared" si="7"/>
        <v>0</v>
      </c>
      <c r="M13" s="318">
        <f t="shared" si="7"/>
        <v>0</v>
      </c>
      <c r="N13" s="318">
        <f t="shared" si="7"/>
        <v>0</v>
      </c>
      <c r="O13" s="318">
        <f t="shared" si="7"/>
        <v>0</v>
      </c>
      <c r="P13" s="318">
        <f t="shared" si="7"/>
        <v>0</v>
      </c>
      <c r="Q13" s="318">
        <f t="shared" si="7"/>
        <v>0</v>
      </c>
      <c r="R13" s="318">
        <f t="shared" si="7"/>
        <v>0</v>
      </c>
      <c r="S13" s="318">
        <f t="shared" si="7"/>
        <v>0</v>
      </c>
      <c r="T13" s="318">
        <f t="shared" si="7"/>
        <v>0</v>
      </c>
      <c r="U13" s="318">
        <f t="shared" si="7"/>
        <v>0</v>
      </c>
      <c r="V13" s="318">
        <f t="shared" si="7"/>
        <v>0</v>
      </c>
      <c r="W13" s="318">
        <f t="shared" si="7"/>
        <v>0</v>
      </c>
      <c r="X13" s="318">
        <f t="shared" si="7"/>
        <v>0</v>
      </c>
      <c r="Y13" s="318">
        <f t="shared" si="7"/>
        <v>0</v>
      </c>
      <c r="Z13" s="318">
        <f t="shared" si="7"/>
        <v>0</v>
      </c>
      <c r="AA13" s="318">
        <f t="shared" si="7"/>
        <v>0</v>
      </c>
      <c r="AB13" s="318">
        <f t="shared" si="7"/>
        <v>0</v>
      </c>
      <c r="AC13" s="318">
        <f t="shared" si="7"/>
        <v>0</v>
      </c>
      <c r="AD13" s="318">
        <f t="shared" si="7"/>
        <v>0</v>
      </c>
    </row>
  </sheetData>
  <mergeCells count="2">
    <mergeCell ref="J1:AD1"/>
    <mergeCell ref="J3:AD3"/>
  </mergeCells>
  <pageMargins left="0.7" right="0.7" top="0.75" bottom="0.75" header="0.3" footer="0.3"/>
  <pageSetup paperSize="9"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3"/>
  <sheetViews>
    <sheetView zoomScale="142" workbookViewId="0">
      <selection activeCell="A13" sqref="A12:XFD13"/>
    </sheetView>
  </sheetViews>
  <sheetFormatPr defaultRowHeight="15" x14ac:dyDescent="0.25"/>
  <cols>
    <col min="1" max="1" width="33.140625" style="67" customWidth="1"/>
    <col min="2" max="2" width="9.140625" style="67"/>
    <col min="3" max="3" width="7.42578125" style="67" customWidth="1"/>
    <col min="4" max="4" width="7.5703125" style="67" customWidth="1"/>
    <col min="5" max="7" width="7.28515625" style="67" customWidth="1"/>
    <col min="8" max="8" width="6.5703125" style="67" customWidth="1"/>
    <col min="9" max="9" width="6.28515625" style="67" customWidth="1"/>
    <col min="10" max="10" width="6.42578125" style="67" customWidth="1"/>
    <col min="11" max="11" width="7.42578125" style="67" customWidth="1"/>
    <col min="12" max="12" width="6.5703125" style="67" customWidth="1"/>
    <col min="13" max="13" width="8.28515625" style="67" customWidth="1"/>
    <col min="14" max="14" width="7.28515625" style="67" customWidth="1"/>
    <col min="15" max="18" width="7.140625" style="67" customWidth="1"/>
  </cols>
  <sheetData>
    <row r="1" spans="1:18" x14ac:dyDescent="0.25">
      <c r="J1" s="501" t="s">
        <v>276</v>
      </c>
      <c r="K1" s="501"/>
      <c r="L1" s="501"/>
      <c r="M1" s="501"/>
      <c r="N1" s="501"/>
    </row>
    <row r="2" spans="1:18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</row>
    <row r="3" spans="1:18" x14ac:dyDescent="0.25">
      <c r="A3" s="245" t="s">
        <v>277</v>
      </c>
      <c r="J3" s="502" t="s">
        <v>278</v>
      </c>
      <c r="K3" s="502"/>
      <c r="L3" s="502"/>
      <c r="M3" s="502"/>
      <c r="N3" s="502"/>
    </row>
    <row r="4" spans="1:18" x14ac:dyDescent="0.25">
      <c r="L4" s="502"/>
      <c r="M4" s="502"/>
      <c r="N4" s="502"/>
    </row>
    <row r="5" spans="1:18" x14ac:dyDescent="0.25">
      <c r="L5" s="243"/>
      <c r="M5" s="243"/>
    </row>
    <row r="6" spans="1:18" ht="84.75" customHeight="1" x14ac:dyDescent="0.25">
      <c r="A6" s="247" t="s">
        <v>1</v>
      </c>
      <c r="B6" s="248" t="s">
        <v>295</v>
      </c>
      <c r="C6" s="302" t="str">
        <f>Меню!A222</f>
        <v>хлопья овсяные</v>
      </c>
      <c r="D6" s="302" t="str">
        <f>Меню!A223</f>
        <v>мёд натуральный</v>
      </c>
      <c r="E6" s="303" t="str">
        <f>Меню!A225</f>
        <v>масло сливочное 72.5%</v>
      </c>
      <c r="F6" s="303" t="str">
        <f>Меню!A230</f>
        <v>манго с/м</v>
      </c>
      <c r="G6" s="303" t="str">
        <f>Меню!A246</f>
        <v>вишня с/м</v>
      </c>
      <c r="H6" s="303" t="str">
        <f>Меню!A226</f>
        <v>молоко питьевое 2,5%</v>
      </c>
      <c r="I6" s="303" t="str">
        <f>Меню!A227</f>
        <v>вода питьевая</v>
      </c>
      <c r="J6" s="303" t="str">
        <f>Меню!A228</f>
        <v>соль йодированная</v>
      </c>
      <c r="K6" s="303" t="str">
        <f>Меню!A235</f>
        <v>сырники творожные п/ф</v>
      </c>
      <c r="L6" s="303" t="str">
        <f>Меню!A238</f>
        <v>масло растительное</v>
      </c>
      <c r="M6" s="303" t="str">
        <f>Меню!A240</f>
        <v>клубника с/м</v>
      </c>
      <c r="N6" s="303" t="str">
        <f>Меню!A242</f>
        <v>сахар песок</v>
      </c>
      <c r="O6" s="305" t="str">
        <f>Меню!A243</f>
        <v>крахмал картофельный</v>
      </c>
      <c r="P6" s="305" t="str">
        <f>Меню!A236</f>
        <v>мука пшеничная для панирования</v>
      </c>
      <c r="Q6" s="305" t="str">
        <f>Меню!A245</f>
        <v>ягодно-яблочная смесь</v>
      </c>
      <c r="R6" s="305" t="str">
        <f>Меню!A249</f>
        <v>Хлеб "Дарницкий" (нарезной)</v>
      </c>
    </row>
    <row r="7" spans="1:18" s="1" customFormat="1" ht="18" customHeight="1" x14ac:dyDescent="0.25">
      <c r="A7" s="343" t="str">
        <f>Меню!A221</f>
        <v>Овсяная каша с манго</v>
      </c>
      <c r="B7" s="344" t="str">
        <f>Меню!D221</f>
        <v>200</v>
      </c>
      <c r="C7" s="254">
        <f>Меню!B222</f>
        <v>35</v>
      </c>
      <c r="D7" s="254">
        <f>Меню!B223</f>
        <v>5</v>
      </c>
      <c r="E7" s="254">
        <f>Меню!B225</f>
        <v>4</v>
      </c>
      <c r="F7" s="254">
        <f>Меню!B230</f>
        <v>12</v>
      </c>
      <c r="G7" s="254"/>
      <c r="H7" s="254">
        <f>Меню!B226</f>
        <v>99.75</v>
      </c>
      <c r="I7" s="254">
        <f>Меню!B227+Меню!B231</f>
        <v>148</v>
      </c>
      <c r="J7" s="254">
        <f>Меню!B228</f>
        <v>0.5</v>
      </c>
      <c r="K7" s="254"/>
      <c r="L7" s="254"/>
      <c r="M7" s="254"/>
      <c r="N7" s="254">
        <f>Меню!B224+Меню!B232</f>
        <v>4.5999999999999996</v>
      </c>
      <c r="O7" s="255">
        <f>Меню!B233</f>
        <v>0.3</v>
      </c>
      <c r="P7" s="255"/>
      <c r="Q7" s="256"/>
      <c r="R7" s="256"/>
    </row>
    <row r="8" spans="1:18" ht="35.25" customHeight="1" x14ac:dyDescent="0.25">
      <c r="A8" s="345" t="str">
        <f>Меню!A234</f>
        <v>Сырники творожные с ягодным соусом</v>
      </c>
      <c r="B8" s="327" t="str">
        <f>Меню!D234</f>
        <v>100/50</v>
      </c>
      <c r="C8" s="255"/>
      <c r="D8" s="255"/>
      <c r="E8" s="255"/>
      <c r="F8" s="255"/>
      <c r="G8" s="255"/>
      <c r="H8" s="255"/>
      <c r="I8" s="255">
        <f>Меню!B241</f>
        <v>19</v>
      </c>
      <c r="J8" s="255"/>
      <c r="K8" s="255">
        <f>Меню!B235</f>
        <v>116</v>
      </c>
      <c r="L8" s="255">
        <f>Меню!B238</f>
        <v>2</v>
      </c>
      <c r="M8" s="255">
        <f>Меню!B240</f>
        <v>18</v>
      </c>
      <c r="N8" s="255">
        <f>Меню!B242</f>
        <v>4</v>
      </c>
      <c r="O8" s="255">
        <f>Меню!B243</f>
        <v>2.15</v>
      </c>
      <c r="P8" s="255">
        <f>Меню!B236</f>
        <v>5</v>
      </c>
      <c r="Q8" s="255"/>
      <c r="R8" s="255"/>
    </row>
    <row r="9" spans="1:18" x14ac:dyDescent="0.25">
      <c r="A9" s="311" t="str">
        <f>Меню!A244</f>
        <v>Напиток ягодный</v>
      </c>
      <c r="B9" s="312">
        <f>Меню!D244</f>
        <v>200</v>
      </c>
      <c r="C9" s="295"/>
      <c r="D9" s="295"/>
      <c r="E9" s="295"/>
      <c r="F9" s="295"/>
      <c r="G9" s="295">
        <f>Меню!B246</f>
        <v>10</v>
      </c>
      <c r="H9" s="295"/>
      <c r="I9" s="295">
        <f>Меню!B248</f>
        <v>220</v>
      </c>
      <c r="J9" s="295"/>
      <c r="K9" s="295"/>
      <c r="L9" s="255"/>
      <c r="M9" s="295"/>
      <c r="N9" s="255">
        <f>Меню!B247</f>
        <v>8</v>
      </c>
      <c r="O9" s="255"/>
      <c r="P9" s="255"/>
      <c r="Q9" s="255">
        <f>Меню!B245</f>
        <v>15</v>
      </c>
      <c r="R9" s="255"/>
    </row>
    <row r="10" spans="1:18" ht="30.75" customHeight="1" x14ac:dyDescent="0.25">
      <c r="A10" s="311" t="str">
        <f>Меню!A249</f>
        <v>Хлеб "Дарницкий" (нарезной)</v>
      </c>
      <c r="B10" s="312">
        <f>Меню!D249</f>
        <v>13</v>
      </c>
      <c r="C10" s="295"/>
      <c r="D10" s="295"/>
      <c r="E10" s="295"/>
      <c r="F10" s="295"/>
      <c r="G10" s="295"/>
      <c r="H10" s="295"/>
      <c r="I10" s="295"/>
      <c r="J10" s="295"/>
      <c r="K10" s="295"/>
      <c r="L10" s="255"/>
      <c r="M10" s="295"/>
      <c r="N10" s="255"/>
      <c r="O10" s="256"/>
      <c r="P10" s="256"/>
      <c r="Q10" s="256"/>
      <c r="R10" s="262">
        <f>Меню!D249</f>
        <v>13</v>
      </c>
    </row>
    <row r="11" spans="1:18" x14ac:dyDescent="0.25">
      <c r="A11" s="264" t="s">
        <v>279</v>
      </c>
      <c r="B11" s="265"/>
      <c r="C11" s="317">
        <f>SUM(C7:C10)</f>
        <v>35</v>
      </c>
      <c r="D11" s="317">
        <f t="shared" ref="D11:P11" si="0">SUM(D7:D10)</f>
        <v>5</v>
      </c>
      <c r="E11" s="317">
        <f t="shared" si="0"/>
        <v>4</v>
      </c>
      <c r="F11" s="317">
        <f t="shared" si="0"/>
        <v>12</v>
      </c>
      <c r="G11" s="317">
        <f t="shared" si="0"/>
        <v>10</v>
      </c>
      <c r="H11" s="317">
        <f t="shared" si="0"/>
        <v>99.75</v>
      </c>
      <c r="I11" s="317">
        <f t="shared" si="0"/>
        <v>387</v>
      </c>
      <c r="J11" s="317">
        <f t="shared" si="0"/>
        <v>0.5</v>
      </c>
      <c r="K11" s="317">
        <f t="shared" si="0"/>
        <v>116</v>
      </c>
      <c r="L11" s="317">
        <f t="shared" si="0"/>
        <v>2</v>
      </c>
      <c r="M11" s="317">
        <f t="shared" si="0"/>
        <v>18</v>
      </c>
      <c r="N11" s="317">
        <f t="shared" si="0"/>
        <v>16.600000000000001</v>
      </c>
      <c r="O11" s="317">
        <f t="shared" si="0"/>
        <v>2.4499999999999997</v>
      </c>
      <c r="P11" s="317">
        <f t="shared" si="0"/>
        <v>5</v>
      </c>
      <c r="Q11" s="317">
        <f>SUM(Q7:Q10)</f>
        <v>15</v>
      </c>
      <c r="R11" s="317">
        <f>SUM(R7:R10)</f>
        <v>13</v>
      </c>
    </row>
    <row r="12" spans="1:18" x14ac:dyDescent="0.25">
      <c r="A12" s="264" t="s">
        <v>23</v>
      </c>
      <c r="B12" s="20">
        <v>0</v>
      </c>
      <c r="C12" s="29">
        <f>B12</f>
        <v>0</v>
      </c>
      <c r="D12" s="29">
        <f t="shared" ref="D12:P12" si="1">C12</f>
        <v>0</v>
      </c>
      <c r="E12" s="29">
        <f t="shared" si="1"/>
        <v>0</v>
      </c>
      <c r="F12" s="29">
        <f t="shared" si="1"/>
        <v>0</v>
      </c>
      <c r="G12" s="29">
        <f t="shared" si="1"/>
        <v>0</v>
      </c>
      <c r="H12" s="29">
        <f>F12</f>
        <v>0</v>
      </c>
      <c r="I12" s="29">
        <f t="shared" si="1"/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>O12</f>
        <v>0</v>
      </c>
      <c r="R12" s="29">
        <f>Q12</f>
        <v>0</v>
      </c>
    </row>
    <row r="13" spans="1:18" x14ac:dyDescent="0.25">
      <c r="A13" s="264" t="s">
        <v>280</v>
      </c>
      <c r="B13" s="265"/>
      <c r="C13" s="269">
        <f t="shared" ref="C13:R13" si="2">C12*C11/1000</f>
        <v>0</v>
      </c>
      <c r="D13" s="269">
        <f t="shared" si="2"/>
        <v>0</v>
      </c>
      <c r="E13" s="269">
        <f t="shared" si="2"/>
        <v>0</v>
      </c>
      <c r="F13" s="269">
        <f t="shared" si="2"/>
        <v>0</v>
      </c>
      <c r="G13" s="269">
        <f t="shared" si="2"/>
        <v>0</v>
      </c>
      <c r="H13" s="269">
        <f t="shared" si="2"/>
        <v>0</v>
      </c>
      <c r="I13" s="269">
        <f t="shared" si="2"/>
        <v>0</v>
      </c>
      <c r="J13" s="269">
        <f t="shared" si="2"/>
        <v>0</v>
      </c>
      <c r="K13" s="269">
        <f t="shared" si="2"/>
        <v>0</v>
      </c>
      <c r="L13" s="269">
        <f t="shared" si="2"/>
        <v>0</v>
      </c>
      <c r="M13" s="269">
        <f t="shared" si="2"/>
        <v>0</v>
      </c>
      <c r="N13" s="269">
        <f t="shared" si="2"/>
        <v>0</v>
      </c>
      <c r="O13" s="269">
        <f t="shared" si="2"/>
        <v>0</v>
      </c>
      <c r="P13" s="269">
        <f t="shared" si="2"/>
        <v>0</v>
      </c>
      <c r="Q13" s="269">
        <f t="shared" si="2"/>
        <v>0</v>
      </c>
      <c r="R13" s="269">
        <f t="shared" si="2"/>
        <v>0</v>
      </c>
    </row>
  </sheetData>
  <mergeCells count="3">
    <mergeCell ref="J1:N1"/>
    <mergeCell ref="J3:N3"/>
    <mergeCell ref="L4:N4"/>
  </mergeCells>
  <pageMargins left="0" right="0" top="0.74803149606299213" bottom="0.74803149606299213" header="0.31496062992125984" footer="0.31496062992125984"/>
  <pageSetup paperSize="9" scale="90"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P45"/>
  <sheetViews>
    <sheetView topLeftCell="A19" workbookViewId="0">
      <selection activeCell="L35" sqref="L35:M38"/>
    </sheetView>
  </sheetViews>
  <sheetFormatPr defaultRowHeight="15" x14ac:dyDescent="0.25"/>
  <cols>
    <col min="5" max="5" width="1.42578125" customWidth="1"/>
    <col min="7" max="7" width="3.85546875" customWidth="1"/>
    <col min="8" max="11" width="9.140625" style="1"/>
    <col min="13" max="13" width="4.140625" customWidth="1"/>
  </cols>
  <sheetData>
    <row r="1" spans="1:16" x14ac:dyDescent="0.25">
      <c r="A1" s="1"/>
      <c r="B1" s="1"/>
      <c r="C1" s="1"/>
      <c r="D1" s="1"/>
      <c r="E1" s="1"/>
      <c r="F1" s="1"/>
      <c r="G1" s="1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L2" s="1"/>
      <c r="M2" s="1"/>
    </row>
    <row r="3" spans="1:16" x14ac:dyDescent="0.25">
      <c r="A3" s="1"/>
      <c r="B3" s="1"/>
      <c r="C3" s="1"/>
      <c r="D3" s="1"/>
      <c r="E3" s="1"/>
      <c r="F3" s="1"/>
      <c r="G3" s="1"/>
      <c r="L3" s="1"/>
      <c r="M3" s="1"/>
    </row>
    <row r="4" spans="1:16" x14ac:dyDescent="0.25">
      <c r="A4" s="1"/>
      <c r="B4" s="1"/>
      <c r="C4" s="1"/>
      <c r="D4" s="1"/>
      <c r="E4" s="1"/>
      <c r="F4" s="1"/>
      <c r="G4" s="1"/>
      <c r="L4" s="1"/>
      <c r="M4" s="1"/>
    </row>
    <row r="5" spans="1:16" x14ac:dyDescent="0.25">
      <c r="A5" s="1"/>
      <c r="B5" s="1"/>
      <c r="C5" s="1"/>
      <c r="D5" s="1"/>
      <c r="E5" s="1"/>
      <c r="F5" s="1"/>
      <c r="G5" s="1"/>
      <c r="L5" s="1"/>
      <c r="M5" s="1"/>
    </row>
    <row r="6" spans="1:16" x14ac:dyDescent="0.25">
      <c r="A6" s="1"/>
      <c r="B6" s="1"/>
      <c r="C6" s="1"/>
      <c r="D6" s="1"/>
      <c r="E6" s="1"/>
      <c r="F6" s="1"/>
      <c r="G6" s="1"/>
      <c r="L6" s="1"/>
      <c r="M6" s="1"/>
    </row>
    <row r="7" spans="1:16" x14ac:dyDescent="0.25">
      <c r="A7" s="1"/>
      <c r="B7" s="1"/>
      <c r="C7" s="1"/>
      <c r="D7" s="1"/>
      <c r="E7" s="1"/>
      <c r="F7" s="1"/>
      <c r="G7" s="1"/>
      <c r="L7" s="1"/>
      <c r="M7" s="1"/>
    </row>
    <row r="8" spans="1:16" x14ac:dyDescent="0.25">
      <c r="A8" s="1"/>
      <c r="B8" s="1"/>
      <c r="C8" s="1"/>
      <c r="D8" s="1"/>
      <c r="E8" s="1"/>
      <c r="F8" s="1"/>
      <c r="G8" s="1"/>
      <c r="L8" s="1"/>
      <c r="M8" s="1"/>
    </row>
    <row r="9" spans="1:16" ht="15.75" x14ac:dyDescent="0.25">
      <c r="A9" s="1"/>
      <c r="B9" s="1"/>
      <c r="C9" s="1"/>
      <c r="D9" s="1"/>
      <c r="E9" s="1"/>
      <c r="F9" s="1"/>
      <c r="G9" s="1"/>
      <c r="I9" s="298" t="s">
        <v>281</v>
      </c>
      <c r="J9" s="299"/>
      <c r="K9" s="299"/>
      <c r="L9" s="299"/>
      <c r="M9" s="299"/>
      <c r="N9" s="299"/>
      <c r="O9" s="299"/>
      <c r="P9" s="299"/>
    </row>
    <row r="10" spans="1:16" ht="15.75" x14ac:dyDescent="0.25">
      <c r="A10" s="1"/>
      <c r="B10" s="1"/>
      <c r="C10" s="1"/>
      <c r="D10" s="1"/>
      <c r="E10" s="1"/>
      <c r="F10" s="1"/>
      <c r="G10" s="1"/>
      <c r="I10" s="298" t="s">
        <v>298</v>
      </c>
      <c r="J10" s="299"/>
      <c r="K10" s="299"/>
      <c r="L10" s="299"/>
      <c r="M10" s="299"/>
      <c r="N10" s="299"/>
      <c r="O10" s="299"/>
      <c r="P10" s="299"/>
    </row>
    <row r="11" spans="1:16" ht="15.75" x14ac:dyDescent="0.25">
      <c r="A11" s="1"/>
      <c r="B11" s="1"/>
      <c r="C11" s="1"/>
      <c r="D11" s="1"/>
      <c r="E11" s="1"/>
      <c r="F11" s="1"/>
      <c r="G11" s="1"/>
      <c r="I11" s="300" t="s">
        <v>296</v>
      </c>
      <c r="J11" s="299"/>
      <c r="K11" s="299"/>
      <c r="L11" s="299"/>
      <c r="M11" s="299"/>
      <c r="N11" s="299"/>
      <c r="O11" s="299"/>
      <c r="P11" s="299"/>
    </row>
    <row r="12" spans="1:16" x14ac:dyDescent="0.25">
      <c r="A12" s="1"/>
      <c r="B12" s="1"/>
      <c r="C12" s="1"/>
      <c r="D12" s="1"/>
      <c r="E12" s="1"/>
      <c r="F12" s="1"/>
      <c r="G12" s="1"/>
      <c r="L12" s="1"/>
      <c r="M12" s="1"/>
    </row>
    <row r="13" spans="1:16" x14ac:dyDescent="0.25">
      <c r="A13" s="1"/>
      <c r="B13" s="1"/>
      <c r="C13" s="1"/>
      <c r="D13" s="1"/>
      <c r="E13" s="1"/>
      <c r="F13" s="1"/>
      <c r="G13" s="1"/>
      <c r="L13" s="1"/>
      <c r="M13" s="1"/>
    </row>
    <row r="14" spans="1:16" x14ac:dyDescent="0.25">
      <c r="A14" s="1"/>
      <c r="B14" s="1"/>
      <c r="C14" s="1"/>
      <c r="D14" s="1"/>
      <c r="E14" s="1"/>
      <c r="F14" s="1"/>
      <c r="G14" s="1"/>
      <c r="L14" s="1"/>
      <c r="M14" s="1"/>
    </row>
    <row r="15" spans="1:16" ht="33" x14ac:dyDescent="0.25">
      <c r="A15" s="1"/>
      <c r="B15" s="1"/>
      <c r="C15" s="1"/>
      <c r="D15" s="527" t="s">
        <v>284</v>
      </c>
      <c r="E15" s="527"/>
      <c r="F15" s="527"/>
      <c r="G15" s="527"/>
      <c r="H15" s="527"/>
      <c r="I15" s="527"/>
      <c r="L15" s="1"/>
      <c r="M15" s="1"/>
    </row>
    <row r="16" spans="1:16" ht="25.5" x14ac:dyDescent="0.25">
      <c r="A16" s="1"/>
      <c r="B16" s="1"/>
      <c r="C16" s="1"/>
      <c r="D16" s="1"/>
      <c r="E16" s="271"/>
      <c r="F16" s="1"/>
      <c r="G16" s="1"/>
      <c r="L16" s="1"/>
      <c r="M16" s="1"/>
    </row>
    <row r="17" spans="1:13" ht="33" x14ac:dyDescent="0.45">
      <c r="A17" s="1"/>
      <c r="B17" s="505" t="s">
        <v>285</v>
      </c>
      <c r="C17" s="505"/>
      <c r="D17" s="505"/>
      <c r="E17" s="505"/>
      <c r="F17" s="505"/>
      <c r="G17" s="505"/>
      <c r="H17" s="505"/>
      <c r="I17" s="505"/>
      <c r="J17" s="505"/>
      <c r="K17" s="505"/>
      <c r="L17" s="1"/>
      <c r="M17" s="1"/>
    </row>
    <row r="18" spans="1:13" s="1" customFormat="1" ht="21" customHeight="1" x14ac:dyDescent="0.3">
      <c r="A18" s="433"/>
      <c r="B18" s="503" t="s">
        <v>327</v>
      </c>
      <c r="C18" s="503"/>
      <c r="D18" s="503"/>
      <c r="E18" s="503"/>
      <c r="F18" s="503"/>
      <c r="G18" s="503"/>
      <c r="H18" s="503"/>
      <c r="I18" s="503"/>
      <c r="J18" s="503"/>
      <c r="K18" s="503"/>
    </row>
    <row r="19" spans="1:13" s="1" customFormat="1" ht="21" customHeight="1" x14ac:dyDescent="0.3">
      <c r="A19" s="433"/>
      <c r="B19" s="439"/>
      <c r="C19" s="439"/>
      <c r="D19" s="439"/>
      <c r="E19" s="439"/>
      <c r="F19" s="439"/>
      <c r="G19" s="439"/>
      <c r="H19" s="439"/>
      <c r="I19" s="439"/>
      <c r="J19" s="439"/>
      <c r="K19" s="439"/>
    </row>
    <row r="20" spans="1:13" s="1" customFormat="1" ht="22.5" x14ac:dyDescent="0.3">
      <c r="A20" s="441"/>
      <c r="C20" s="503" t="s">
        <v>122</v>
      </c>
      <c r="D20" s="503"/>
      <c r="E20" s="503"/>
      <c r="F20" s="503"/>
      <c r="G20" s="503"/>
      <c r="H20" s="503"/>
      <c r="I20" s="503"/>
      <c r="J20" s="503"/>
    </row>
    <row r="21" spans="1:13" s="1" customFormat="1" ht="20.25" x14ac:dyDescent="0.25">
      <c r="A21" s="504" t="s">
        <v>308</v>
      </c>
      <c r="B21" s="504"/>
      <c r="C21" s="504"/>
      <c r="D21" s="504"/>
      <c r="E21" s="504"/>
      <c r="F21" s="504"/>
      <c r="G21" s="504"/>
      <c r="H21" s="504"/>
      <c r="I21" s="504"/>
      <c r="J21" s="504"/>
      <c r="K21" s="504"/>
      <c r="L21" s="504"/>
    </row>
    <row r="22" spans="1:13" ht="20.25" x14ac:dyDescent="0.25">
      <c r="A22" s="508" t="s">
        <v>135</v>
      </c>
      <c r="B22" s="508"/>
      <c r="C22" s="508"/>
      <c r="D22" s="508"/>
      <c r="E22" s="508"/>
      <c r="F22" s="508" t="s">
        <v>286</v>
      </c>
      <c r="G22" s="508"/>
      <c r="H22" s="509" t="s">
        <v>287</v>
      </c>
      <c r="I22" s="510"/>
      <c r="J22" s="510"/>
      <c r="K22" s="511"/>
      <c r="L22" s="508" t="s">
        <v>139</v>
      </c>
      <c r="M22" s="508"/>
    </row>
    <row r="23" spans="1:13" x14ac:dyDescent="0.25">
      <c r="A23" s="508"/>
      <c r="B23" s="508"/>
      <c r="C23" s="508"/>
      <c r="D23" s="508"/>
      <c r="E23" s="508"/>
      <c r="F23" s="508"/>
      <c r="G23" s="508"/>
      <c r="H23" s="273" t="s">
        <v>288</v>
      </c>
      <c r="I23" s="158" t="s">
        <v>289</v>
      </c>
      <c r="J23" s="201" t="s">
        <v>290</v>
      </c>
      <c r="K23" s="201" t="s">
        <v>291</v>
      </c>
      <c r="L23" s="508"/>
      <c r="M23" s="508"/>
    </row>
    <row r="24" spans="1:13" ht="45" customHeight="1" x14ac:dyDescent="0.25">
      <c r="A24" s="512" t="str">
        <f>Меню!A173</f>
        <v>Свежий салат из моркови и яблок</v>
      </c>
      <c r="B24" s="513"/>
      <c r="C24" s="513"/>
      <c r="D24" s="513"/>
      <c r="E24" s="514"/>
      <c r="F24" s="507" t="str">
        <f>Меню!D173</f>
        <v>80</v>
      </c>
      <c r="G24" s="507"/>
      <c r="H24" s="274">
        <v>0.83</v>
      </c>
      <c r="I24" s="274">
        <v>4.33</v>
      </c>
      <c r="J24" s="274">
        <v>7.88</v>
      </c>
      <c r="K24" s="274">
        <v>80.86</v>
      </c>
      <c r="L24" s="551">
        <v>13.569999999999999</v>
      </c>
      <c r="M24" s="507"/>
    </row>
    <row r="25" spans="1:13" ht="18.75" x14ac:dyDescent="0.25">
      <c r="A25" s="538" t="str">
        <f>Меню!A184</f>
        <v>Крылья куринные барбекю</v>
      </c>
      <c r="B25" s="539"/>
      <c r="C25" s="539"/>
      <c r="D25" s="539"/>
      <c r="E25" s="540"/>
      <c r="F25" s="516">
        <f>Меню!D184</f>
        <v>90</v>
      </c>
      <c r="G25" s="517"/>
      <c r="H25" s="342">
        <v>13.21</v>
      </c>
      <c r="I25" s="342">
        <v>10.8</v>
      </c>
      <c r="J25" s="342">
        <v>22.56</v>
      </c>
      <c r="K25" s="342">
        <v>247.73</v>
      </c>
      <c r="L25" s="531">
        <v>67.7</v>
      </c>
      <c r="M25" s="536"/>
    </row>
    <row r="26" spans="1:13" s="1" customFormat="1" ht="18.75" x14ac:dyDescent="0.25">
      <c r="A26" s="538" t="str">
        <f>Меню!A207</f>
        <v>Рис припущенный</v>
      </c>
      <c r="B26" s="539"/>
      <c r="C26" s="539"/>
      <c r="D26" s="539"/>
      <c r="E26" s="540"/>
      <c r="F26" s="516">
        <f>Меню!D207</f>
        <v>150</v>
      </c>
      <c r="G26" s="517"/>
      <c r="H26" s="342">
        <v>3.8</v>
      </c>
      <c r="I26" s="342">
        <v>4.74</v>
      </c>
      <c r="J26" s="342">
        <v>43.36</v>
      </c>
      <c r="K26" s="342">
        <v>185.36</v>
      </c>
      <c r="L26" s="531">
        <v>20.89</v>
      </c>
      <c r="M26" s="536"/>
    </row>
    <row r="27" spans="1:13" ht="18.75" x14ac:dyDescent="0.25">
      <c r="A27" s="515" t="str">
        <f>Меню!A212</f>
        <v>Чай с чабрецом</v>
      </c>
      <c r="B27" s="513"/>
      <c r="C27" s="513"/>
      <c r="D27" s="513"/>
      <c r="E27" s="514"/>
      <c r="F27" s="516">
        <f>Меню!D212</f>
        <v>200</v>
      </c>
      <c r="G27" s="517"/>
      <c r="H27" s="276">
        <v>0.26</v>
      </c>
      <c r="I27" s="276">
        <v>7.0000000000000007E-2</v>
      </c>
      <c r="J27" s="276">
        <v>6.16</v>
      </c>
      <c r="K27" s="276">
        <v>26.41</v>
      </c>
      <c r="L27" s="531">
        <v>4.18</v>
      </c>
      <c r="M27" s="536"/>
    </row>
    <row r="28" spans="1:13" s="1" customFormat="1" ht="18.75" x14ac:dyDescent="0.25">
      <c r="A28" s="515" t="str">
        <f>Меню!A217</f>
        <v>Хлеб "Свежий" пшеничный витамин.</v>
      </c>
      <c r="B28" s="522"/>
      <c r="C28" s="522"/>
      <c r="D28" s="522"/>
      <c r="E28" s="523"/>
      <c r="F28" s="531">
        <f>Меню!D217</f>
        <v>18</v>
      </c>
      <c r="G28" s="532"/>
      <c r="H28" s="276">
        <v>1.44</v>
      </c>
      <c r="I28" s="276">
        <v>0.23</v>
      </c>
      <c r="J28" s="276">
        <v>9.5399999999999991</v>
      </c>
      <c r="K28" s="276">
        <v>45</v>
      </c>
      <c r="L28" s="531">
        <v>1.36</v>
      </c>
      <c r="M28" s="532"/>
    </row>
    <row r="29" spans="1:13" ht="22.5" x14ac:dyDescent="0.3">
      <c r="A29" s="543" t="s">
        <v>292</v>
      </c>
      <c r="B29" s="544"/>
      <c r="C29" s="544"/>
      <c r="D29" s="544"/>
      <c r="E29" s="545"/>
      <c r="F29" s="559">
        <f>F28+F27+F26+F25+F24</f>
        <v>538</v>
      </c>
      <c r="G29" s="547"/>
      <c r="H29" s="332">
        <f>SUM(H24:H28)</f>
        <v>19.540000000000003</v>
      </c>
      <c r="I29" s="332">
        <f t="shared" ref="I29:K29" si="0">SUM(I24:I28)</f>
        <v>20.170000000000002</v>
      </c>
      <c r="J29" s="332">
        <f t="shared" si="0"/>
        <v>89.5</v>
      </c>
      <c r="K29" s="332">
        <f t="shared" si="0"/>
        <v>585.36</v>
      </c>
      <c r="L29" s="548">
        <f>SUM(L24:M28)</f>
        <v>107.7</v>
      </c>
      <c r="M29" s="549"/>
    </row>
    <row r="30" spans="1:13" s="1" customFormat="1" ht="22.5" x14ac:dyDescent="0.3">
      <c r="A30" s="437"/>
      <c r="B30" s="437"/>
      <c r="C30" s="437"/>
      <c r="D30" s="437"/>
      <c r="E30" s="437"/>
      <c r="F30" s="452"/>
      <c r="G30" s="449"/>
      <c r="H30" s="453"/>
      <c r="I30" s="453"/>
      <c r="J30" s="453"/>
      <c r="K30" s="453"/>
      <c r="L30" s="440"/>
      <c r="M30" s="451"/>
    </row>
    <row r="31" spans="1:13" s="1" customFormat="1" ht="22.5" x14ac:dyDescent="0.3">
      <c r="A31" s="441"/>
      <c r="C31" s="503" t="s">
        <v>123</v>
      </c>
      <c r="D31" s="503"/>
      <c r="E31" s="503"/>
      <c r="F31" s="503"/>
      <c r="G31" s="503"/>
      <c r="H31" s="503"/>
      <c r="I31" s="503"/>
      <c r="J31" s="503"/>
    </row>
    <row r="32" spans="1:13" s="1" customFormat="1" ht="20.25" x14ac:dyDescent="0.25">
      <c r="A32" s="504" t="s">
        <v>308</v>
      </c>
      <c r="B32" s="504"/>
      <c r="C32" s="504"/>
      <c r="D32" s="504"/>
      <c r="E32" s="504"/>
      <c r="F32" s="504"/>
      <c r="G32" s="504"/>
      <c r="H32" s="504"/>
      <c r="I32" s="504"/>
      <c r="J32" s="504"/>
      <c r="K32" s="504"/>
      <c r="L32" s="504"/>
    </row>
    <row r="33" spans="1:15" ht="20.25" x14ac:dyDescent="0.25">
      <c r="A33" s="508" t="s">
        <v>135</v>
      </c>
      <c r="B33" s="508"/>
      <c r="C33" s="508"/>
      <c r="D33" s="508"/>
      <c r="E33" s="508"/>
      <c r="F33" s="508" t="s">
        <v>286</v>
      </c>
      <c r="G33" s="508"/>
      <c r="H33" s="509" t="s">
        <v>287</v>
      </c>
      <c r="I33" s="510"/>
      <c r="J33" s="510"/>
      <c r="K33" s="511"/>
      <c r="L33" s="508" t="s">
        <v>139</v>
      </c>
      <c r="M33" s="508"/>
      <c r="N33" s="1"/>
      <c r="O33" s="1"/>
    </row>
    <row r="34" spans="1:15" x14ac:dyDescent="0.25">
      <c r="A34" s="508"/>
      <c r="B34" s="508"/>
      <c r="C34" s="508"/>
      <c r="D34" s="508"/>
      <c r="E34" s="508"/>
      <c r="F34" s="508"/>
      <c r="G34" s="508"/>
      <c r="H34" s="273" t="s">
        <v>288</v>
      </c>
      <c r="I34" s="158" t="s">
        <v>289</v>
      </c>
      <c r="J34" s="201" t="s">
        <v>290</v>
      </c>
      <c r="K34" s="201" t="s">
        <v>291</v>
      </c>
      <c r="L34" s="508"/>
      <c r="M34" s="508"/>
      <c r="N34" s="1"/>
      <c r="O34" s="1"/>
    </row>
    <row r="35" spans="1:15" ht="18.75" x14ac:dyDescent="0.3">
      <c r="A35" s="553" t="str">
        <f>Меню!A221</f>
        <v>Овсяная каша с манго</v>
      </c>
      <c r="B35" s="554"/>
      <c r="C35" s="554"/>
      <c r="D35" s="554"/>
      <c r="E35" s="555"/>
      <c r="F35" s="556" t="str">
        <f>Меню!D221</f>
        <v>200</v>
      </c>
      <c r="G35" s="557"/>
      <c r="H35" s="241">
        <v>1.94</v>
      </c>
      <c r="I35" s="241">
        <v>6.68</v>
      </c>
      <c r="J35" s="241">
        <v>36.840000000000003</v>
      </c>
      <c r="K35" s="241">
        <v>233.16</v>
      </c>
      <c r="L35" s="558">
        <v>29.120000000000005</v>
      </c>
      <c r="M35" s="557"/>
      <c r="N35" s="1"/>
      <c r="O35" s="1"/>
    </row>
    <row r="36" spans="1:15" ht="39.75" customHeight="1" x14ac:dyDescent="0.25">
      <c r="A36" s="525" t="str">
        <f>Меню!A234</f>
        <v>Сырники творожные с ягодным соусом</v>
      </c>
      <c r="B36" s="525"/>
      <c r="C36" s="525"/>
      <c r="D36" s="525"/>
      <c r="E36" s="525"/>
      <c r="F36" s="507" t="str">
        <f>Меню!D234</f>
        <v>100/50</v>
      </c>
      <c r="G36" s="507"/>
      <c r="H36" s="276">
        <v>16.64</v>
      </c>
      <c r="I36" s="276">
        <v>13.34</v>
      </c>
      <c r="J36" s="276">
        <v>26.74</v>
      </c>
      <c r="K36" s="276">
        <v>297.02999999999997</v>
      </c>
      <c r="L36" s="551">
        <v>65.169999999999987</v>
      </c>
      <c r="M36" s="507"/>
      <c r="N36" s="1"/>
      <c r="O36" s="1"/>
    </row>
    <row r="37" spans="1:15" ht="18.75" x14ac:dyDescent="0.25">
      <c r="A37" s="515" t="str">
        <f>Меню!A244</f>
        <v>Напиток ягодный</v>
      </c>
      <c r="B37" s="513"/>
      <c r="C37" s="513"/>
      <c r="D37" s="513"/>
      <c r="E37" s="514"/>
      <c r="F37" s="516">
        <f>Меню!D244</f>
        <v>200</v>
      </c>
      <c r="G37" s="517"/>
      <c r="H37" s="276">
        <v>0.2</v>
      </c>
      <c r="I37" s="276">
        <v>0.06</v>
      </c>
      <c r="J37" s="276">
        <v>8.2899999999999991</v>
      </c>
      <c r="K37" s="276">
        <v>34.08</v>
      </c>
      <c r="L37" s="531">
        <v>12.290000000000001</v>
      </c>
      <c r="M37" s="536"/>
      <c r="N37" s="1"/>
      <c r="O37" s="1"/>
    </row>
    <row r="38" spans="1:15" ht="18.75" x14ac:dyDescent="0.25">
      <c r="A38" s="515" t="str">
        <f>Меню!A249</f>
        <v>Хлеб "Дарницкий" (нарезной)</v>
      </c>
      <c r="B38" s="522"/>
      <c r="C38" s="522"/>
      <c r="D38" s="522"/>
      <c r="E38" s="523"/>
      <c r="F38" s="516">
        <f>Меню!D249</f>
        <v>13</v>
      </c>
      <c r="G38" s="517"/>
      <c r="H38" s="276">
        <v>1.04</v>
      </c>
      <c r="I38" s="276">
        <v>0.48</v>
      </c>
      <c r="J38" s="276">
        <v>6.24</v>
      </c>
      <c r="K38" s="276">
        <v>29.9</v>
      </c>
      <c r="L38" s="541">
        <v>1.1200000000000001</v>
      </c>
      <c r="M38" s="552"/>
      <c r="N38" s="1"/>
      <c r="O38" s="1"/>
    </row>
    <row r="39" spans="1:15" ht="22.5" x14ac:dyDescent="0.3">
      <c r="A39" s="543" t="s">
        <v>292</v>
      </c>
      <c r="B39" s="544"/>
      <c r="C39" s="544"/>
      <c r="D39" s="544"/>
      <c r="E39" s="545"/>
      <c r="F39" s="546">
        <f>SUM(F37:F38)</f>
        <v>213</v>
      </c>
      <c r="G39" s="547"/>
      <c r="H39" s="332">
        <f>SUM(H35:H38)</f>
        <v>19.82</v>
      </c>
      <c r="I39" s="332">
        <f>SUM(I35:I38)</f>
        <v>20.56</v>
      </c>
      <c r="J39" s="332">
        <f>SUM(J35:J38)</f>
        <v>78.11</v>
      </c>
      <c r="K39" s="332">
        <f>SUM(K35:K38)</f>
        <v>594.16999999999996</v>
      </c>
      <c r="L39" s="548">
        <f>SUM(L35:M38)</f>
        <v>107.7</v>
      </c>
      <c r="M39" s="549"/>
      <c r="N39" s="1"/>
      <c r="O39" s="1"/>
    </row>
    <row r="40" spans="1:15" x14ac:dyDescent="0.25">
      <c r="A40" s="1"/>
      <c r="B40" s="1"/>
      <c r="C40" s="1"/>
      <c r="D40" s="1"/>
      <c r="E40" s="1"/>
      <c r="F40" s="1"/>
      <c r="G40" s="1"/>
      <c r="L40" s="1"/>
      <c r="M40" s="1"/>
    </row>
    <row r="41" spans="1:15" x14ac:dyDescent="0.25">
      <c r="A41" s="1"/>
      <c r="B41" s="1"/>
      <c r="C41" s="1"/>
      <c r="D41" s="1"/>
      <c r="E41" s="1"/>
      <c r="F41" s="1"/>
      <c r="G41" s="1"/>
      <c r="L41" s="1"/>
      <c r="M41" s="1"/>
    </row>
    <row r="42" spans="1:15" ht="21" x14ac:dyDescent="0.35">
      <c r="A42" s="280" t="s">
        <v>293</v>
      </c>
      <c r="B42" s="281"/>
      <c r="C42" s="281"/>
      <c r="D42" s="281"/>
      <c r="E42" s="281"/>
      <c r="F42" s="1"/>
      <c r="G42" s="1"/>
      <c r="L42" s="1"/>
      <c r="M42" s="1"/>
    </row>
    <row r="43" spans="1:15" ht="21" x14ac:dyDescent="0.35">
      <c r="A43" s="281"/>
      <c r="B43" s="281"/>
      <c r="C43" s="281"/>
      <c r="D43" s="281"/>
      <c r="E43" s="281"/>
      <c r="F43" s="1"/>
      <c r="G43" s="1"/>
      <c r="L43" s="1"/>
      <c r="M43" s="1"/>
    </row>
    <row r="44" spans="1:15" ht="21" x14ac:dyDescent="0.35">
      <c r="A44" s="280" t="s">
        <v>294</v>
      </c>
      <c r="B44" s="281"/>
      <c r="C44" s="281"/>
      <c r="D44" s="281"/>
      <c r="E44" s="281"/>
      <c r="F44" s="1"/>
      <c r="G44" s="1"/>
      <c r="L44" s="1"/>
      <c r="M44" s="1"/>
    </row>
    <row r="45" spans="1:15" x14ac:dyDescent="0.25">
      <c r="A45" s="1"/>
      <c r="B45" s="1"/>
      <c r="C45" s="1"/>
      <c r="D45" s="1"/>
      <c r="E45" s="1"/>
      <c r="F45" s="1"/>
      <c r="G45" s="1"/>
      <c r="L45" s="1"/>
      <c r="M45" s="1"/>
    </row>
  </sheetData>
  <mergeCells count="48">
    <mergeCell ref="D15:I15"/>
    <mergeCell ref="A33:E34"/>
    <mergeCell ref="F33:G34"/>
    <mergeCell ref="H33:K33"/>
    <mergeCell ref="L33:M34"/>
    <mergeCell ref="C31:J31"/>
    <mergeCell ref="A32:L32"/>
    <mergeCell ref="A28:E28"/>
    <mergeCell ref="F28:G28"/>
    <mergeCell ref="L28:M28"/>
    <mergeCell ref="A29:E29"/>
    <mergeCell ref="F29:G29"/>
    <mergeCell ref="L29:M29"/>
    <mergeCell ref="A26:E26"/>
    <mergeCell ref="F26:G26"/>
    <mergeCell ref="L26:M26"/>
    <mergeCell ref="A35:E35"/>
    <mergeCell ref="F35:G35"/>
    <mergeCell ref="L35:M35"/>
    <mergeCell ref="A36:E36"/>
    <mergeCell ref="F36:G36"/>
    <mergeCell ref="L36:M36"/>
    <mergeCell ref="A39:E39"/>
    <mergeCell ref="F39:G39"/>
    <mergeCell ref="L39:M39"/>
    <mergeCell ref="A37:E37"/>
    <mergeCell ref="F37:G37"/>
    <mergeCell ref="L37:M37"/>
    <mergeCell ref="A38:E38"/>
    <mergeCell ref="F38:G38"/>
    <mergeCell ref="L38:M38"/>
    <mergeCell ref="L22:M23"/>
    <mergeCell ref="C20:J20"/>
    <mergeCell ref="A21:L21"/>
    <mergeCell ref="A27:E27"/>
    <mergeCell ref="F27:G27"/>
    <mergeCell ref="L27:M27"/>
    <mergeCell ref="A24:E24"/>
    <mergeCell ref="F24:G24"/>
    <mergeCell ref="L24:M24"/>
    <mergeCell ref="A25:E25"/>
    <mergeCell ref="F25:G25"/>
    <mergeCell ref="L25:M25"/>
    <mergeCell ref="B18:K18"/>
    <mergeCell ref="B17:K17"/>
    <mergeCell ref="A22:E23"/>
    <mergeCell ref="F22:G23"/>
    <mergeCell ref="H22:K22"/>
  </mergeCells>
  <pageMargins left="0.7" right="0.7" top="0.75" bottom="0.75" header="0.3" footer="0.3"/>
  <pageSetup paperSize="9" scale="8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A14"/>
  <sheetViews>
    <sheetView topLeftCell="E1" zoomScale="124" workbookViewId="0">
      <selection activeCell="E13" sqref="A13:XFD14"/>
    </sheetView>
  </sheetViews>
  <sheetFormatPr defaultRowHeight="15" x14ac:dyDescent="0.25"/>
  <cols>
    <col min="1" max="1" width="28.5703125" style="67" customWidth="1"/>
    <col min="2" max="2" width="9.140625" style="67"/>
    <col min="3" max="17" width="6.7109375" style="67" customWidth="1"/>
    <col min="18" max="18" width="7.7109375" style="67" customWidth="1"/>
    <col min="19" max="25" width="6.7109375" style="67" customWidth="1"/>
    <col min="26" max="27" width="9.140625" style="67"/>
  </cols>
  <sheetData>
    <row r="2" spans="1:25" x14ac:dyDescent="0.25">
      <c r="A2" s="243" t="s">
        <v>275</v>
      </c>
      <c r="B2" s="243"/>
      <c r="C2" s="243"/>
      <c r="D2" s="243"/>
      <c r="E2" s="243"/>
      <c r="F2" s="243"/>
      <c r="G2" s="243"/>
      <c r="H2" s="501" t="s">
        <v>276</v>
      </c>
      <c r="I2" s="501"/>
      <c r="J2" s="501"/>
      <c r="K2" s="501"/>
      <c r="L2" s="501"/>
      <c r="M2" s="501"/>
      <c r="N2" s="501"/>
      <c r="O2" s="501"/>
      <c r="P2" s="501"/>
    </row>
    <row r="3" spans="1:25" x14ac:dyDescent="0.25">
      <c r="A3" s="245" t="s">
        <v>277</v>
      </c>
    </row>
    <row r="4" spans="1:25" x14ac:dyDescent="0.25">
      <c r="H4" s="502" t="s">
        <v>278</v>
      </c>
      <c r="I4" s="502"/>
      <c r="J4" s="502"/>
      <c r="K4" s="502"/>
      <c r="L4" s="502"/>
      <c r="M4" s="502"/>
      <c r="N4" s="502"/>
      <c r="O4" s="502"/>
      <c r="P4" s="502"/>
    </row>
    <row r="5" spans="1:25" x14ac:dyDescent="0.25">
      <c r="I5" s="243"/>
    </row>
    <row r="6" spans="1:25" ht="97.5" customHeight="1" x14ac:dyDescent="0.25">
      <c r="A6" s="247" t="s">
        <v>1</v>
      </c>
      <c r="B6" s="248" t="s">
        <v>295</v>
      </c>
      <c r="C6" s="302"/>
      <c r="D6" s="303" t="str">
        <f>Меню!A255</f>
        <v>клубника с/м</v>
      </c>
      <c r="E6" s="303"/>
      <c r="F6" s="303" t="str">
        <f>Меню!A257</f>
        <v>хлопья овсяные</v>
      </c>
      <c r="G6" s="303" t="str">
        <f>Меню!A259</f>
        <v>сахар песок</v>
      </c>
      <c r="H6" s="303" t="str">
        <f>Меню!A260</f>
        <v>вода питьевая</v>
      </c>
      <c r="I6" s="303" t="str">
        <f>Меню!A261</f>
        <v>печенье сахарное</v>
      </c>
      <c r="J6" s="303" t="str">
        <f>Меню!A262</f>
        <v>снежок</v>
      </c>
      <c r="K6" s="303" t="str">
        <f>Меню!A264</f>
        <v>филе куриное с/м</v>
      </c>
      <c r="L6" s="348" t="str">
        <f>Меню!A266</f>
        <v>масло растительное</v>
      </c>
      <c r="M6" s="348" t="str">
        <f>Меню!A267</f>
        <v>лук репчатый</v>
      </c>
      <c r="N6" s="348" t="str">
        <f>Меню!A268</f>
        <v>морковь кубик с/м</v>
      </c>
      <c r="O6" s="348" t="str">
        <f>Меню!A269</f>
        <v>кабачок кубик с/м</v>
      </c>
      <c r="P6" s="349" t="str">
        <f>Меню!A270</f>
        <v>лук зелёный</v>
      </c>
      <c r="Q6" s="304" t="str">
        <f>Меню!A272</f>
        <v>молоко питьевое 2,5%</v>
      </c>
      <c r="R6" s="304" t="str">
        <f>Меню!A274</f>
        <v>масло сливочное 72.5%</v>
      </c>
      <c r="S6" s="304" t="str">
        <f>Меню!A275</f>
        <v>мука пшеничная</v>
      </c>
      <c r="T6" s="304" t="str">
        <f>Меню!A276</f>
        <v>соль йодированная</v>
      </c>
      <c r="U6" s="304" t="str">
        <f>Меню!A278</f>
        <v>брокколи с/м</v>
      </c>
      <c r="V6" s="304" t="str">
        <f>Меню!A279</f>
        <v>чеснок</v>
      </c>
      <c r="W6" s="304" t="str">
        <f>Меню!A281</f>
        <v>крупа рис круглый</v>
      </c>
      <c r="X6" s="304" t="str">
        <f>Меню!A286</f>
        <v>плоды шиповника</v>
      </c>
      <c r="Y6" s="304" t="str">
        <f>Меню!A289</f>
        <v>Хлеб "Свежий" пшеничный витамин.</v>
      </c>
    </row>
    <row r="7" spans="1:25" x14ac:dyDescent="0.25">
      <c r="A7" s="350" t="str">
        <f>Меню!A253</f>
        <v>Гранола с ягодным соусом</v>
      </c>
      <c r="B7" s="289">
        <f>Меню!D253</f>
        <v>180</v>
      </c>
      <c r="C7" s="307"/>
      <c r="D7" s="307">
        <f>Меню!B255</f>
        <v>54</v>
      </c>
      <c r="E7" s="307"/>
      <c r="F7" s="307">
        <f>Меню!B257</f>
        <v>13.33</v>
      </c>
      <c r="G7" s="307">
        <f>Меню!B259</f>
        <v>8</v>
      </c>
      <c r="H7" s="307">
        <f>Меню!B260</f>
        <v>10</v>
      </c>
      <c r="I7" s="307">
        <f>Меню!B261</f>
        <v>15</v>
      </c>
      <c r="J7" s="307">
        <f>Меню!B262</f>
        <v>120</v>
      </c>
      <c r="K7" s="307"/>
      <c r="L7" s="307"/>
      <c r="M7" s="307"/>
      <c r="N7" s="307"/>
      <c r="O7" s="307"/>
      <c r="P7" s="307"/>
      <c r="Q7" s="308"/>
      <c r="R7" s="308"/>
      <c r="S7" s="308"/>
      <c r="T7" s="308"/>
      <c r="U7" s="308"/>
      <c r="V7" s="308"/>
      <c r="W7" s="308"/>
      <c r="X7" s="308"/>
      <c r="Y7" s="308"/>
    </row>
    <row r="8" spans="1:25" ht="28.5" customHeight="1" x14ac:dyDescent="0.25">
      <c r="A8" s="345" t="str">
        <f>Меню!A263</f>
        <v>Фрикасе из курицы</v>
      </c>
      <c r="B8" s="289">
        <f>Меню!D263</f>
        <v>90</v>
      </c>
      <c r="C8" s="307"/>
      <c r="D8" s="307"/>
      <c r="E8" s="307"/>
      <c r="F8" s="307"/>
      <c r="G8" s="307">
        <f>Меню!B277</f>
        <v>0.25</v>
      </c>
      <c r="H8" s="307"/>
      <c r="I8" s="307"/>
      <c r="J8" s="307"/>
      <c r="K8" s="307">
        <f>Меню!B264</f>
        <v>55.000000000000007</v>
      </c>
      <c r="L8" s="307">
        <f>Меню!B266</f>
        <v>6</v>
      </c>
      <c r="M8" s="307">
        <f>Меню!B267</f>
        <v>11.899999999999999</v>
      </c>
      <c r="N8" s="307">
        <f>Меню!B268</f>
        <v>10</v>
      </c>
      <c r="O8" s="307">
        <f>Меню!B269</f>
        <v>10</v>
      </c>
      <c r="P8" s="307">
        <f>Меню!B270</f>
        <v>2.02</v>
      </c>
      <c r="Q8" s="307">
        <f>Меню!B272</f>
        <v>31.5</v>
      </c>
      <c r="R8" s="307">
        <f>Меню!B274</f>
        <v>2</v>
      </c>
      <c r="S8" s="307">
        <f>Меню!B275</f>
        <v>4.25</v>
      </c>
      <c r="T8" s="307">
        <f>Меню!B276</f>
        <v>0.3</v>
      </c>
      <c r="U8" s="307">
        <f>Меню!B278</f>
        <v>2.2000000000000002</v>
      </c>
      <c r="V8" s="307">
        <f>Меню!B279</f>
        <v>1.2</v>
      </c>
      <c r="W8" s="307"/>
      <c r="X8" s="307"/>
      <c r="Y8" s="307"/>
    </row>
    <row r="9" spans="1:25" ht="14.25" customHeight="1" x14ac:dyDescent="0.25">
      <c r="A9" s="351" t="str">
        <f>Меню!A280</f>
        <v>Рис отварной</v>
      </c>
      <c r="B9" s="291">
        <f>Меню!D280</f>
        <v>150</v>
      </c>
      <c r="C9" s="307"/>
      <c r="D9" s="307"/>
      <c r="E9" s="307"/>
      <c r="F9" s="307"/>
      <c r="G9" s="307"/>
      <c r="H9" s="307">
        <f>Меню!B282</f>
        <v>140</v>
      </c>
      <c r="I9" s="307"/>
      <c r="J9" s="307"/>
      <c r="K9" s="307"/>
      <c r="L9" s="307">
        <f>Меню!B283</f>
        <v>6</v>
      </c>
      <c r="M9" s="307"/>
      <c r="N9" s="307"/>
      <c r="O9" s="307"/>
      <c r="P9" s="307"/>
      <c r="Q9" s="307"/>
      <c r="R9" s="307"/>
      <c r="S9" s="307"/>
      <c r="T9" s="307">
        <f>Меню!B284</f>
        <v>1</v>
      </c>
      <c r="U9" s="307"/>
      <c r="V9" s="307"/>
      <c r="W9" s="307">
        <f>Меню!B281</f>
        <v>56</v>
      </c>
      <c r="X9" s="307"/>
      <c r="Y9" s="307"/>
    </row>
    <row r="10" spans="1:25" ht="28.5" customHeight="1" x14ac:dyDescent="0.25">
      <c r="A10" s="324" t="str">
        <f>Меню!A285</f>
        <v>Напиток "Витаминный" из шиповника</v>
      </c>
      <c r="B10" s="312">
        <f>Меню!D285</f>
        <v>200</v>
      </c>
      <c r="C10" s="313"/>
      <c r="D10" s="313"/>
      <c r="E10" s="313"/>
      <c r="F10" s="313"/>
      <c r="G10" s="313">
        <f>Меню!B287</f>
        <v>8</v>
      </c>
      <c r="H10" s="313">
        <f>Меню!B288</f>
        <v>220</v>
      </c>
      <c r="I10" s="307"/>
      <c r="J10" s="313"/>
      <c r="K10" s="313"/>
      <c r="L10" s="313"/>
      <c r="M10" s="313"/>
      <c r="N10" s="313"/>
      <c r="O10" s="313"/>
      <c r="P10" s="308"/>
      <c r="Q10" s="308"/>
      <c r="R10" s="308"/>
      <c r="S10" s="308"/>
      <c r="T10" s="308"/>
      <c r="U10" s="308"/>
      <c r="V10" s="308"/>
      <c r="W10" s="308"/>
      <c r="X10" s="307">
        <f>Меню!B286</f>
        <v>13</v>
      </c>
      <c r="Y10" s="308"/>
    </row>
    <row r="11" spans="1:25" ht="30.75" customHeight="1" x14ac:dyDescent="0.25">
      <c r="A11" s="351" t="str">
        <f>Меню!A289</f>
        <v>Хлеб "Свежий" пшеничный витамин.</v>
      </c>
      <c r="B11" s="258">
        <f>Меню!D289</f>
        <v>18</v>
      </c>
      <c r="C11" s="254"/>
      <c r="D11" s="307"/>
      <c r="E11" s="307"/>
      <c r="F11" s="307"/>
      <c r="G11" s="307"/>
      <c r="H11" s="307"/>
      <c r="I11" s="307"/>
      <c r="J11" s="307"/>
      <c r="K11" s="307"/>
      <c r="L11" s="307"/>
      <c r="M11" s="307"/>
      <c r="N11" s="307"/>
      <c r="O11" s="307"/>
      <c r="P11" s="308"/>
      <c r="Q11" s="308"/>
      <c r="R11" s="308"/>
      <c r="S11" s="308"/>
      <c r="T11" s="308"/>
      <c r="U11" s="308"/>
      <c r="V11" s="308"/>
      <c r="W11" s="308"/>
      <c r="X11" s="308"/>
      <c r="Y11" s="256">
        <f>Меню!D289</f>
        <v>18</v>
      </c>
    </row>
    <row r="12" spans="1:25" x14ac:dyDescent="0.25">
      <c r="A12" s="264" t="s">
        <v>279</v>
      </c>
      <c r="B12" s="265"/>
      <c r="C12" s="317">
        <f t="shared" ref="C12:K12" si="0">C7+C8+C9+C10+C11</f>
        <v>0</v>
      </c>
      <c r="D12" s="317">
        <f t="shared" si="0"/>
        <v>54</v>
      </c>
      <c r="E12" s="317">
        <f t="shared" si="0"/>
        <v>0</v>
      </c>
      <c r="F12" s="317">
        <f t="shared" si="0"/>
        <v>13.33</v>
      </c>
      <c r="G12" s="317">
        <f t="shared" si="0"/>
        <v>16.25</v>
      </c>
      <c r="H12" s="317">
        <f t="shared" si="0"/>
        <v>370</v>
      </c>
      <c r="I12" s="317">
        <f t="shared" si="0"/>
        <v>15</v>
      </c>
      <c r="J12" s="317">
        <f t="shared" si="0"/>
        <v>120</v>
      </c>
      <c r="K12" s="317">
        <f t="shared" si="0"/>
        <v>55.000000000000007</v>
      </c>
      <c r="L12" s="317">
        <f t="shared" ref="L12:N12" si="1">L7+L8+L9+L10+L11</f>
        <v>12</v>
      </c>
      <c r="M12" s="317">
        <f t="shared" si="1"/>
        <v>11.899999999999999</v>
      </c>
      <c r="N12" s="317">
        <f t="shared" si="1"/>
        <v>10</v>
      </c>
      <c r="O12" s="317">
        <f>O7+O8+O9+O10+O11</f>
        <v>10</v>
      </c>
      <c r="P12" s="317">
        <f>P7+P8+P9+P10+P11</f>
        <v>2.02</v>
      </c>
      <c r="Q12" s="317">
        <f>Q7+Q8+Q9+Q10+Q11</f>
        <v>31.5</v>
      </c>
      <c r="R12" s="317">
        <f t="shared" ref="R12:Y12" si="2">R7+R8+R9+R10+R11</f>
        <v>2</v>
      </c>
      <c r="S12" s="317">
        <f t="shared" si="2"/>
        <v>4.25</v>
      </c>
      <c r="T12" s="317">
        <f t="shared" si="2"/>
        <v>1.3</v>
      </c>
      <c r="U12" s="317">
        <f t="shared" si="2"/>
        <v>2.2000000000000002</v>
      </c>
      <c r="V12" s="317">
        <f t="shared" si="2"/>
        <v>1.2</v>
      </c>
      <c r="W12" s="317">
        <f>W7+W8+W9+W10+W11</f>
        <v>56</v>
      </c>
      <c r="X12" s="317">
        <f>X7+X8+X9+X10+X11</f>
        <v>13</v>
      </c>
      <c r="Y12" s="317">
        <f t="shared" si="2"/>
        <v>18</v>
      </c>
    </row>
    <row r="13" spans="1:25" x14ac:dyDescent="0.25">
      <c r="A13" s="264" t="s">
        <v>23</v>
      </c>
      <c r="B13" s="20">
        <v>0</v>
      </c>
      <c r="C13" s="29">
        <f>B13</f>
        <v>0</v>
      </c>
      <c r="D13" s="29">
        <f t="shared" ref="D13:Q13" si="3">C13</f>
        <v>0</v>
      </c>
      <c r="E13" s="29">
        <f t="shared" si="3"/>
        <v>0</v>
      </c>
      <c r="F13" s="29">
        <f t="shared" si="3"/>
        <v>0</v>
      </c>
      <c r="G13" s="29">
        <f t="shared" si="3"/>
        <v>0</v>
      </c>
      <c r="H13" s="29">
        <f t="shared" si="3"/>
        <v>0</v>
      </c>
      <c r="I13" s="29">
        <f t="shared" si="3"/>
        <v>0</v>
      </c>
      <c r="J13" s="29">
        <f t="shared" si="3"/>
        <v>0</v>
      </c>
      <c r="K13" s="29">
        <f t="shared" si="3"/>
        <v>0</v>
      </c>
      <c r="L13" s="29">
        <f>K13</f>
        <v>0</v>
      </c>
      <c r="M13" s="29">
        <f>L13</f>
        <v>0</v>
      </c>
      <c r="N13" s="29">
        <f>M13</f>
        <v>0</v>
      </c>
      <c r="O13" s="29">
        <f>K13</f>
        <v>0</v>
      </c>
      <c r="P13" s="29">
        <f>K13</f>
        <v>0</v>
      </c>
      <c r="Q13" s="29">
        <f t="shared" si="3"/>
        <v>0</v>
      </c>
      <c r="R13" s="29">
        <f t="shared" ref="R13:X13" si="4">Q13</f>
        <v>0</v>
      </c>
      <c r="S13" s="29">
        <f t="shared" si="4"/>
        <v>0</v>
      </c>
      <c r="T13" s="29">
        <f t="shared" si="4"/>
        <v>0</v>
      </c>
      <c r="U13" s="29">
        <f t="shared" si="4"/>
        <v>0</v>
      </c>
      <c r="V13" s="29">
        <f t="shared" si="4"/>
        <v>0</v>
      </c>
      <c r="W13" s="29">
        <f t="shared" si="4"/>
        <v>0</v>
      </c>
      <c r="X13" s="29">
        <f t="shared" si="4"/>
        <v>0</v>
      </c>
      <c r="Y13" s="29">
        <f>Q13</f>
        <v>0</v>
      </c>
    </row>
    <row r="14" spans="1:25" x14ac:dyDescent="0.25">
      <c r="A14" s="264" t="s">
        <v>280</v>
      </c>
      <c r="B14" s="265"/>
      <c r="C14" s="267">
        <f t="shared" ref="C14:Y14" si="5">C13*C12/1000</f>
        <v>0</v>
      </c>
      <c r="D14" s="267">
        <f t="shared" si="5"/>
        <v>0</v>
      </c>
      <c r="E14" s="267">
        <f t="shared" si="5"/>
        <v>0</v>
      </c>
      <c r="F14" s="267">
        <f t="shared" si="5"/>
        <v>0</v>
      </c>
      <c r="G14" s="267">
        <f t="shared" si="5"/>
        <v>0</v>
      </c>
      <c r="H14" s="267">
        <f t="shared" si="5"/>
        <v>0</v>
      </c>
      <c r="I14" s="267">
        <f t="shared" si="5"/>
        <v>0</v>
      </c>
      <c r="J14" s="267">
        <f t="shared" si="5"/>
        <v>0</v>
      </c>
      <c r="K14" s="267">
        <f t="shared" si="5"/>
        <v>0</v>
      </c>
      <c r="L14" s="267">
        <f t="shared" si="5"/>
        <v>0</v>
      </c>
      <c r="M14" s="267">
        <f t="shared" si="5"/>
        <v>0</v>
      </c>
      <c r="N14" s="267">
        <f t="shared" si="5"/>
        <v>0</v>
      </c>
      <c r="O14" s="267">
        <f t="shared" si="5"/>
        <v>0</v>
      </c>
      <c r="P14" s="267">
        <f t="shared" si="5"/>
        <v>0</v>
      </c>
      <c r="Q14" s="267">
        <f t="shared" si="5"/>
        <v>0</v>
      </c>
      <c r="R14" s="267">
        <f t="shared" si="5"/>
        <v>0</v>
      </c>
      <c r="S14" s="267">
        <f t="shared" si="5"/>
        <v>0</v>
      </c>
      <c r="T14" s="267">
        <f t="shared" si="5"/>
        <v>0</v>
      </c>
      <c r="U14" s="267">
        <f t="shared" si="5"/>
        <v>0</v>
      </c>
      <c r="V14" s="267">
        <f t="shared" si="5"/>
        <v>0</v>
      </c>
      <c r="W14" s="267">
        <f t="shared" si="5"/>
        <v>0</v>
      </c>
      <c r="X14" s="267">
        <f t="shared" si="5"/>
        <v>0</v>
      </c>
      <c r="Y14" s="267">
        <f t="shared" si="5"/>
        <v>0</v>
      </c>
    </row>
  </sheetData>
  <mergeCells count="2">
    <mergeCell ref="H2:P2"/>
    <mergeCell ref="H4:P4"/>
  </mergeCells>
  <pageMargins left="0" right="0" top="0.74803149606299213" bottom="0.74803149606299213" header="0.31496062992125984" footer="0.31496062992125984"/>
  <pageSetup paperSize="9" scale="90"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D14"/>
  <sheetViews>
    <sheetView zoomScale="112" workbookViewId="0">
      <selection activeCell="A13" sqref="A13:XFD14"/>
    </sheetView>
  </sheetViews>
  <sheetFormatPr defaultRowHeight="15" x14ac:dyDescent="0.25"/>
  <cols>
    <col min="1" max="1" width="36.5703125" style="67" customWidth="1"/>
    <col min="2" max="2" width="9.85546875" style="67" bestFit="1" customWidth="1"/>
    <col min="3" max="28" width="7.7109375" style="67" customWidth="1"/>
    <col min="29" max="30" width="9.140625" style="67"/>
  </cols>
  <sheetData>
    <row r="2" spans="1:30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501" t="s">
        <v>276</v>
      </c>
      <c r="P2" s="501"/>
      <c r="Q2" s="501"/>
      <c r="R2" s="501"/>
      <c r="S2" s="501"/>
      <c r="T2" s="501"/>
      <c r="U2" s="501"/>
      <c r="V2" s="501"/>
      <c r="W2" s="501"/>
      <c r="X2" s="501"/>
      <c r="Y2" s="501"/>
      <c r="Z2" s="501"/>
    </row>
    <row r="3" spans="1:30" x14ac:dyDescent="0.25">
      <c r="A3" s="245" t="s">
        <v>277</v>
      </c>
    </row>
    <row r="4" spans="1:30" x14ac:dyDescent="0.25">
      <c r="O4" s="502" t="s">
        <v>278</v>
      </c>
      <c r="P4" s="502"/>
      <c r="Q4" s="502"/>
      <c r="R4" s="502"/>
      <c r="S4" s="502"/>
      <c r="T4" s="502"/>
      <c r="U4" s="502"/>
      <c r="V4" s="502"/>
      <c r="W4" s="502"/>
      <c r="X4" s="502"/>
      <c r="Y4" s="502"/>
      <c r="Z4" s="502"/>
      <c r="AA4" s="502"/>
    </row>
    <row r="5" spans="1:30" ht="34.5" customHeight="1" x14ac:dyDescent="0.25">
      <c r="P5" s="243"/>
    </row>
    <row r="6" spans="1:30" ht="87" customHeight="1" x14ac:dyDescent="0.25">
      <c r="A6" s="247" t="s">
        <v>1</v>
      </c>
      <c r="B6" s="248"/>
      <c r="C6" s="302" t="str">
        <f>Меню!A294</f>
        <v>капуста белокочанная</v>
      </c>
      <c r="D6" s="302" t="str">
        <f>Меню!A295</f>
        <v>огурцы свежие парниковые</v>
      </c>
      <c r="E6" s="302"/>
      <c r="F6" s="302" t="str">
        <f>Меню!A296</f>
        <v>лимон(сок)</v>
      </c>
      <c r="G6" s="303" t="str">
        <f>Меню!A297</f>
        <v xml:space="preserve">масло растительное </v>
      </c>
      <c r="H6" s="303" t="str">
        <f>Меню!A298</f>
        <v>соль йодированная</v>
      </c>
      <c r="I6" s="303" t="str">
        <f>Меню!A299</f>
        <v>сахар песок</v>
      </c>
      <c r="J6" s="303" t="str">
        <f>Меню!A300</f>
        <v>зелень</v>
      </c>
      <c r="K6" s="303" t="str">
        <f>Меню!A302</f>
        <v>яйцо куриное</v>
      </c>
      <c r="L6" s="303" t="str">
        <f>Меню!A303</f>
        <v>филе куриное с/м</v>
      </c>
      <c r="M6" s="303" t="str">
        <f>Меню!A304</f>
        <v>кабачок кубик с/м</v>
      </c>
      <c r="N6" s="303" t="str">
        <f>Меню!A305</f>
        <v>перец с/м</v>
      </c>
      <c r="O6" s="303" t="str">
        <f>Меню!A306</f>
        <v>хлеб тостовый</v>
      </c>
      <c r="P6" s="303" t="str">
        <f>Меню!A307</f>
        <v>лук зелёный</v>
      </c>
      <c r="Q6" s="303" t="str">
        <f>Меню!A308</f>
        <v>кунжут белый</v>
      </c>
      <c r="R6" s="303"/>
      <c r="S6" s="304" t="str">
        <f>Меню!A312</f>
        <v>соевый соус концентрат</v>
      </c>
      <c r="T6" s="304" t="str">
        <f>Меню!A314</f>
        <v>вода питьевая</v>
      </c>
      <c r="U6" s="304" t="str">
        <f>Меню!A316</f>
        <v>тесто слоенное</v>
      </c>
      <c r="V6" s="304" t="str">
        <f>Меню!A317</f>
        <v>повидло</v>
      </c>
      <c r="W6" s="304" t="str">
        <f>Меню!A319</f>
        <v>мука пшеничная</v>
      </c>
      <c r="X6" s="304" t="str">
        <f>Меню!A321</f>
        <v>сахарная пудра</v>
      </c>
      <c r="Y6" s="304" t="str">
        <f>Меню!A324</f>
        <v>сухофрукты</v>
      </c>
      <c r="Z6" s="304" t="str">
        <f>Меню!A327</f>
        <v>Хлеб "Свежий" пшеничный витамин.</v>
      </c>
      <c r="AA6" s="285"/>
      <c r="AB6" s="285"/>
    </row>
    <row r="7" spans="1:30" s="1" customFormat="1" ht="45.75" customHeight="1" x14ac:dyDescent="0.25">
      <c r="A7" s="352" t="str">
        <f>Меню!A293</f>
        <v>Салат из капусты со свежим огурцом</v>
      </c>
      <c r="B7" s="353" t="str">
        <f>Меню!D293</f>
        <v>70</v>
      </c>
      <c r="C7" s="71">
        <f>Меню!B294</f>
        <v>71.25</v>
      </c>
      <c r="D7" s="71">
        <f>Меню!B295</f>
        <v>10.5</v>
      </c>
      <c r="E7" s="71"/>
      <c r="F7" s="71">
        <f>Меню!B296</f>
        <v>3.7800000000000002</v>
      </c>
      <c r="G7" s="71">
        <f>Меню!B297</f>
        <v>3.5</v>
      </c>
      <c r="H7" s="71">
        <f>Меню!B298</f>
        <v>0.3</v>
      </c>
      <c r="I7" s="71">
        <f>Меню!B299</f>
        <v>0.1</v>
      </c>
      <c r="J7" s="71">
        <f>Меню!B300</f>
        <v>0.30299999999999999</v>
      </c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285"/>
      <c r="AB7" s="285"/>
      <c r="AC7" s="67"/>
      <c r="AD7" s="67"/>
    </row>
    <row r="8" spans="1:30" ht="32.25" customHeight="1" x14ac:dyDescent="0.25">
      <c r="A8" s="354" t="str">
        <f>Меню!A301</f>
        <v>Скрембл с курицей  на тосте</v>
      </c>
      <c r="B8" s="355">
        <f>Меню!D301</f>
        <v>150</v>
      </c>
      <c r="C8" s="71"/>
      <c r="D8" s="71"/>
      <c r="E8" s="71"/>
      <c r="F8" s="71"/>
      <c r="G8" s="71">
        <f>Меню!B310</f>
        <v>4</v>
      </c>
      <c r="H8" s="71"/>
      <c r="I8" s="71">
        <f>Меню!B313</f>
        <v>1.4</v>
      </c>
      <c r="J8" s="71"/>
      <c r="K8" s="71">
        <f>Меню!B302</f>
        <v>85</v>
      </c>
      <c r="L8" s="71">
        <f>Меню!B303</f>
        <v>31.900000000000002</v>
      </c>
      <c r="M8" s="71">
        <f>Меню!B304</f>
        <v>26</v>
      </c>
      <c r="N8" s="71">
        <f>Меню!B305</f>
        <v>15</v>
      </c>
      <c r="O8" s="71">
        <f>Меню!B306</f>
        <v>25.200000000000003</v>
      </c>
      <c r="P8" s="71">
        <f>Меню!B307</f>
        <v>1.01</v>
      </c>
      <c r="Q8" s="71">
        <f>Меню!B308</f>
        <v>0.1</v>
      </c>
      <c r="R8" s="71"/>
      <c r="S8" s="71">
        <f>Меню!B312</f>
        <v>5</v>
      </c>
      <c r="T8" s="71"/>
      <c r="U8" s="71"/>
      <c r="V8" s="71"/>
      <c r="W8" s="71"/>
      <c r="X8" s="71"/>
      <c r="Y8" s="71"/>
      <c r="Z8" s="72"/>
      <c r="AB8" s="292"/>
    </row>
    <row r="9" spans="1:30" ht="30.75" customHeight="1" x14ac:dyDescent="0.25">
      <c r="A9" s="356" t="str">
        <f>Меню!A315</f>
        <v>Ситник с повидлом</v>
      </c>
      <c r="B9" s="357">
        <f>Меню!D315</f>
        <v>50</v>
      </c>
      <c r="C9" s="71"/>
      <c r="D9" s="71"/>
      <c r="E9" s="71"/>
      <c r="F9" s="71"/>
      <c r="G9" s="71">
        <f>Меню!B322</f>
        <v>1</v>
      </c>
      <c r="H9" s="71"/>
      <c r="I9" s="71">
        <f>Меню!B318</f>
        <v>4</v>
      </c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>
        <f>Меню!B316</f>
        <v>50</v>
      </c>
      <c r="V9" s="71">
        <f>Меню!B317</f>
        <v>11</v>
      </c>
      <c r="W9" s="71">
        <f>Меню!B319</f>
        <v>2</v>
      </c>
      <c r="X9" s="71">
        <f>Меню!B321</f>
        <v>2</v>
      </c>
      <c r="Y9" s="71"/>
      <c r="Z9" s="71"/>
      <c r="AA9" s="292"/>
      <c r="AB9" s="292"/>
    </row>
    <row r="10" spans="1:30" ht="34.5" customHeight="1" x14ac:dyDescent="0.25">
      <c r="A10" s="358" t="str">
        <f>Меню!A323</f>
        <v>Напиток "Витаминный" из сухофруктов</v>
      </c>
      <c r="B10" s="359">
        <f>Меню!D323</f>
        <v>200</v>
      </c>
      <c r="C10" s="360"/>
      <c r="D10" s="360"/>
      <c r="E10" s="360"/>
      <c r="F10" s="360"/>
      <c r="G10" s="360"/>
      <c r="H10" s="360"/>
      <c r="I10" s="360">
        <f>Меню!B325</f>
        <v>8</v>
      </c>
      <c r="J10" s="360"/>
      <c r="K10" s="360"/>
      <c r="L10" s="360"/>
      <c r="M10" s="360"/>
      <c r="N10" s="360"/>
      <c r="O10" s="360"/>
      <c r="P10" s="71"/>
      <c r="Q10" s="71"/>
      <c r="R10" s="71"/>
      <c r="S10" s="71"/>
      <c r="T10" s="71">
        <f>Меню!B326</f>
        <v>220</v>
      </c>
      <c r="U10" s="71"/>
      <c r="V10" s="71"/>
      <c r="W10" s="71"/>
      <c r="X10" s="71"/>
      <c r="Y10" s="71">
        <f>Меню!B324</f>
        <v>16</v>
      </c>
      <c r="Z10" s="71"/>
    </row>
    <row r="11" spans="1:30" s="1" customFormat="1" ht="28.5" customHeight="1" x14ac:dyDescent="0.25">
      <c r="A11" s="358" t="str">
        <f>Меню!A327</f>
        <v>Хлеб "Свежий" пшеничный витамин.</v>
      </c>
      <c r="B11" s="361">
        <f>Меню!D327</f>
        <v>18</v>
      </c>
      <c r="C11" s="360"/>
      <c r="D11" s="360"/>
      <c r="E11" s="360"/>
      <c r="F11" s="360"/>
      <c r="G11" s="360"/>
      <c r="H11" s="360"/>
      <c r="I11" s="360"/>
      <c r="J11" s="360"/>
      <c r="K11" s="360"/>
      <c r="L11" s="360"/>
      <c r="M11" s="360"/>
      <c r="N11" s="360"/>
      <c r="O11" s="360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>
        <f>Меню!D327</f>
        <v>18</v>
      </c>
      <c r="AA11" s="67"/>
      <c r="AB11" s="67"/>
      <c r="AC11" s="67"/>
      <c r="AD11" s="67"/>
    </row>
    <row r="12" spans="1:30" ht="18" customHeight="1" x14ac:dyDescent="0.25">
      <c r="A12" s="264" t="s">
        <v>279</v>
      </c>
      <c r="B12" s="362"/>
      <c r="C12" s="363">
        <f>SUM(C7:C11)</f>
        <v>71.25</v>
      </c>
      <c r="D12" s="363">
        <f t="shared" ref="D12:T12" si="0">SUM(D7:D11)</f>
        <v>10.5</v>
      </c>
      <c r="E12" s="363">
        <f t="shared" si="0"/>
        <v>0</v>
      </c>
      <c r="F12" s="363">
        <f t="shared" si="0"/>
        <v>3.7800000000000002</v>
      </c>
      <c r="G12" s="363">
        <f t="shared" si="0"/>
        <v>8.5</v>
      </c>
      <c r="H12" s="363">
        <f t="shared" si="0"/>
        <v>0.3</v>
      </c>
      <c r="I12" s="363">
        <f t="shared" si="0"/>
        <v>13.5</v>
      </c>
      <c r="J12" s="363">
        <f t="shared" si="0"/>
        <v>0.30299999999999999</v>
      </c>
      <c r="K12" s="363">
        <f t="shared" si="0"/>
        <v>85</v>
      </c>
      <c r="L12" s="363">
        <f t="shared" si="0"/>
        <v>31.900000000000002</v>
      </c>
      <c r="M12" s="363">
        <f t="shared" si="0"/>
        <v>26</v>
      </c>
      <c r="N12" s="363">
        <f t="shared" si="0"/>
        <v>15</v>
      </c>
      <c r="O12" s="363">
        <f t="shared" si="0"/>
        <v>25.200000000000003</v>
      </c>
      <c r="P12" s="363">
        <f t="shared" si="0"/>
        <v>1.01</v>
      </c>
      <c r="Q12" s="363">
        <f t="shared" si="0"/>
        <v>0.1</v>
      </c>
      <c r="R12" s="363">
        <f t="shared" si="0"/>
        <v>0</v>
      </c>
      <c r="S12" s="363">
        <f t="shared" si="0"/>
        <v>5</v>
      </c>
      <c r="T12" s="363">
        <f t="shared" si="0"/>
        <v>220</v>
      </c>
      <c r="U12" s="363">
        <f>SUM(U7:U11)</f>
        <v>50</v>
      </c>
      <c r="V12" s="363">
        <f>SUM(V7:V11)</f>
        <v>11</v>
      </c>
      <c r="W12" s="363">
        <f>SUM(W7:W11)</f>
        <v>2</v>
      </c>
      <c r="X12" s="363">
        <f t="shared" ref="X12:Y12" si="1">SUM(X7:X11)</f>
        <v>2</v>
      </c>
      <c r="Y12" s="363">
        <f t="shared" si="1"/>
        <v>16</v>
      </c>
      <c r="Z12" s="363">
        <f>SUM(Z7:Z11)</f>
        <v>18</v>
      </c>
      <c r="AA12" s="296"/>
      <c r="AB12" s="296"/>
    </row>
    <row r="13" spans="1:30" ht="18" customHeight="1" x14ac:dyDescent="0.25">
      <c r="A13" s="264" t="s">
        <v>23</v>
      </c>
      <c r="B13" s="364"/>
      <c r="C13" s="29">
        <f>B13</f>
        <v>0</v>
      </c>
      <c r="D13" s="29">
        <f>C13</f>
        <v>0</v>
      </c>
      <c r="E13" s="29">
        <f>C13</f>
        <v>0</v>
      </c>
      <c r="F13" s="29">
        <f>D13</f>
        <v>0</v>
      </c>
      <c r="G13" s="29">
        <f>E13</f>
        <v>0</v>
      </c>
      <c r="H13" s="29">
        <f t="shared" ref="H13:S13" si="2">G13</f>
        <v>0</v>
      </c>
      <c r="I13" s="29">
        <f t="shared" si="2"/>
        <v>0</v>
      </c>
      <c r="J13" s="29">
        <f>H13</f>
        <v>0</v>
      </c>
      <c r="K13" s="29">
        <f t="shared" si="2"/>
        <v>0</v>
      </c>
      <c r="L13" s="29">
        <f t="shared" si="2"/>
        <v>0</v>
      </c>
      <c r="M13" s="29">
        <f>L13</f>
        <v>0</v>
      </c>
      <c r="N13" s="29">
        <f>M13</f>
        <v>0</v>
      </c>
      <c r="O13" s="29">
        <f>L13</f>
        <v>0</v>
      </c>
      <c r="P13" s="29">
        <f t="shared" si="2"/>
        <v>0</v>
      </c>
      <c r="Q13" s="29">
        <f t="shared" si="2"/>
        <v>0</v>
      </c>
      <c r="R13" s="29">
        <f>Q13</f>
        <v>0</v>
      </c>
      <c r="S13" s="29">
        <f t="shared" si="2"/>
        <v>0</v>
      </c>
      <c r="T13" s="29">
        <f>S13</f>
        <v>0</v>
      </c>
      <c r="U13" s="29">
        <f t="shared" ref="U13:Y13" si="3">T13</f>
        <v>0</v>
      </c>
      <c r="V13" s="29">
        <f t="shared" si="3"/>
        <v>0</v>
      </c>
      <c r="W13" s="29">
        <f t="shared" si="3"/>
        <v>0</v>
      </c>
      <c r="X13" s="29">
        <f t="shared" si="3"/>
        <v>0</v>
      </c>
      <c r="Y13" s="29">
        <f t="shared" si="3"/>
        <v>0</v>
      </c>
      <c r="Z13" s="29">
        <f>T13</f>
        <v>0</v>
      </c>
      <c r="AA13" s="68"/>
      <c r="AB13" s="68"/>
    </row>
    <row r="14" spans="1:30" ht="20.25" customHeight="1" x14ac:dyDescent="0.25">
      <c r="A14" s="264" t="s">
        <v>280</v>
      </c>
      <c r="B14" s="362"/>
      <c r="C14" s="269">
        <f t="shared" ref="C14:J14" si="4">C13*C12/1000</f>
        <v>0</v>
      </c>
      <c r="D14" s="269">
        <f t="shared" si="4"/>
        <v>0</v>
      </c>
      <c r="E14" s="269">
        <f t="shared" si="4"/>
        <v>0</v>
      </c>
      <c r="F14" s="269">
        <f t="shared" si="4"/>
        <v>0</v>
      </c>
      <c r="G14" s="269">
        <f t="shared" si="4"/>
        <v>0</v>
      </c>
      <c r="H14" s="269">
        <f t="shared" si="4"/>
        <v>0</v>
      </c>
      <c r="I14" s="269">
        <f t="shared" si="4"/>
        <v>0</v>
      </c>
      <c r="J14" s="269">
        <f t="shared" si="4"/>
        <v>0</v>
      </c>
      <c r="K14" s="365">
        <f>K13*K12/40</f>
        <v>0</v>
      </c>
      <c r="L14" s="269">
        <f t="shared" ref="L14:Z14" si="5">L13*L12/1000</f>
        <v>0</v>
      </c>
      <c r="M14" s="269">
        <f t="shared" si="5"/>
        <v>0</v>
      </c>
      <c r="N14" s="269">
        <f t="shared" si="5"/>
        <v>0</v>
      </c>
      <c r="O14" s="269">
        <f t="shared" si="5"/>
        <v>0</v>
      </c>
      <c r="P14" s="269">
        <f t="shared" si="5"/>
        <v>0</v>
      </c>
      <c r="Q14" s="269">
        <f t="shared" si="5"/>
        <v>0</v>
      </c>
      <c r="R14" s="269">
        <f t="shared" si="5"/>
        <v>0</v>
      </c>
      <c r="S14" s="269">
        <f t="shared" si="5"/>
        <v>0</v>
      </c>
      <c r="T14" s="269">
        <f t="shared" si="5"/>
        <v>0</v>
      </c>
      <c r="U14" s="269">
        <f t="shared" si="5"/>
        <v>0</v>
      </c>
      <c r="V14" s="269">
        <f t="shared" si="5"/>
        <v>0</v>
      </c>
      <c r="W14" s="269">
        <f t="shared" si="5"/>
        <v>0</v>
      </c>
      <c r="X14" s="269">
        <f t="shared" si="5"/>
        <v>0</v>
      </c>
      <c r="Y14" s="269">
        <f t="shared" si="5"/>
        <v>0</v>
      </c>
      <c r="Z14" s="269">
        <f t="shared" si="5"/>
        <v>0</v>
      </c>
      <c r="AA14" s="297"/>
      <c r="AB14" s="297"/>
    </row>
  </sheetData>
  <mergeCells count="2">
    <mergeCell ref="O2:Z2"/>
    <mergeCell ref="O4:AA4"/>
  </mergeCells>
  <pageMargins left="0" right="0" top="0.74803149606299213" bottom="0.74803149606299213" header="0.31496062992125984" footer="0.31496062992125984"/>
  <pageSetup paperSize="9" scale="80"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4"/>
  <sheetViews>
    <sheetView topLeftCell="A22" zoomScale="90" workbookViewId="0">
      <selection activeCell="L33" sqref="L33:M37"/>
    </sheetView>
  </sheetViews>
  <sheetFormatPr defaultRowHeight="15" x14ac:dyDescent="0.25"/>
  <cols>
    <col min="4" max="4" width="7.85546875" customWidth="1"/>
    <col min="5" max="5" width="5.28515625" customWidth="1"/>
    <col min="6" max="6" width="6.42578125" customWidth="1"/>
    <col min="7" max="7" width="5.85546875" customWidth="1"/>
    <col min="8" max="8" width="9" style="1" customWidth="1"/>
    <col min="9" max="10" width="7.85546875" style="1" customWidth="1"/>
    <col min="11" max="11" width="11.140625" style="1" customWidth="1"/>
    <col min="12" max="12" width="10.5703125" customWidth="1"/>
    <col min="13" max="13" width="2.5703125" customWidth="1"/>
  </cols>
  <sheetData>
    <row r="1" spans="1:18" x14ac:dyDescent="0.25">
      <c r="A1" s="1"/>
      <c r="B1" s="1"/>
      <c r="C1" s="1"/>
      <c r="D1" s="1"/>
      <c r="E1" s="1"/>
      <c r="F1" s="1"/>
      <c r="G1" s="1"/>
      <c r="L1" s="1"/>
      <c r="M1" s="1"/>
      <c r="N1" s="1"/>
      <c r="O1" s="1"/>
    </row>
    <row r="2" spans="1:18" x14ac:dyDescent="0.25">
      <c r="A2" s="1"/>
      <c r="B2" s="1"/>
      <c r="C2" s="1"/>
      <c r="D2" s="1"/>
      <c r="E2" s="1"/>
      <c r="F2" s="1"/>
      <c r="G2" s="1"/>
      <c r="L2" s="1"/>
      <c r="M2" s="1"/>
      <c r="N2" s="1"/>
      <c r="O2" s="1"/>
    </row>
    <row r="3" spans="1:18" x14ac:dyDescent="0.25">
      <c r="A3" s="1"/>
      <c r="B3" s="1"/>
      <c r="C3" s="1"/>
      <c r="D3" s="1"/>
      <c r="E3" s="1"/>
      <c r="F3" s="1"/>
      <c r="G3" s="1"/>
      <c r="L3" s="1"/>
      <c r="M3" s="1"/>
      <c r="N3" s="1"/>
      <c r="O3" s="1"/>
    </row>
    <row r="4" spans="1:18" x14ac:dyDescent="0.25">
      <c r="A4" s="1"/>
      <c r="B4" s="1"/>
      <c r="C4" s="1"/>
      <c r="D4" s="1"/>
      <c r="E4" s="1"/>
      <c r="F4" s="1"/>
      <c r="G4" s="1"/>
      <c r="L4" s="1"/>
      <c r="M4" s="1"/>
      <c r="N4" s="1"/>
      <c r="O4" s="1"/>
    </row>
    <row r="5" spans="1:18" x14ac:dyDescent="0.25">
      <c r="A5" s="1"/>
      <c r="B5" s="1"/>
      <c r="C5" s="1"/>
      <c r="D5" s="1"/>
      <c r="E5" s="1"/>
      <c r="F5" s="1"/>
      <c r="G5" s="1"/>
      <c r="L5" s="1"/>
      <c r="M5" s="1"/>
      <c r="N5" s="1"/>
      <c r="O5" s="1"/>
    </row>
    <row r="6" spans="1:18" x14ac:dyDescent="0.25">
      <c r="A6" s="1"/>
      <c r="B6" s="1"/>
      <c r="C6" s="1"/>
      <c r="D6" s="1"/>
      <c r="E6" s="1"/>
      <c r="F6" s="1"/>
      <c r="G6" s="1"/>
      <c r="L6" s="1"/>
      <c r="M6" s="1"/>
      <c r="N6" s="1"/>
      <c r="O6" s="1"/>
    </row>
    <row r="7" spans="1:18" x14ac:dyDescent="0.25">
      <c r="A7" s="1"/>
      <c r="B7" s="1"/>
      <c r="C7" s="1"/>
      <c r="D7" s="1"/>
      <c r="E7" s="1"/>
      <c r="F7" s="1"/>
      <c r="G7" s="1"/>
      <c r="L7" s="1"/>
      <c r="M7" s="1"/>
      <c r="N7" s="1"/>
      <c r="O7" s="1"/>
    </row>
    <row r="8" spans="1:18" x14ac:dyDescent="0.25">
      <c r="A8" s="1"/>
      <c r="B8" s="1"/>
      <c r="C8" s="1"/>
      <c r="D8" s="1"/>
      <c r="E8" s="1"/>
      <c r="F8" s="1"/>
      <c r="G8" s="1"/>
      <c r="L8" s="1"/>
      <c r="M8" s="1"/>
      <c r="N8" s="1"/>
      <c r="O8" s="1"/>
    </row>
    <row r="9" spans="1:18" ht="15.75" x14ac:dyDescent="0.25">
      <c r="A9" s="1"/>
      <c r="B9" s="1"/>
      <c r="C9" s="1"/>
      <c r="D9" s="1"/>
      <c r="E9" s="1"/>
      <c r="F9" s="1"/>
      <c r="G9" s="1"/>
      <c r="H9" s="560" t="s">
        <v>281</v>
      </c>
      <c r="I9" s="560"/>
      <c r="J9" s="560"/>
      <c r="K9" s="560"/>
      <c r="L9" s="560"/>
      <c r="M9" s="560"/>
      <c r="N9" s="560"/>
      <c r="O9" s="560"/>
      <c r="P9" s="299"/>
      <c r="Q9" s="299"/>
      <c r="R9" s="299"/>
    </row>
    <row r="10" spans="1:18" ht="15.75" x14ac:dyDescent="0.25">
      <c r="A10" s="1"/>
      <c r="B10" s="1"/>
      <c r="C10" s="1"/>
      <c r="D10" s="1"/>
      <c r="E10" s="1"/>
      <c r="F10" s="1"/>
      <c r="G10" s="1"/>
      <c r="H10" s="346" t="s">
        <v>282</v>
      </c>
      <c r="I10" s="346"/>
      <c r="J10" s="346"/>
      <c r="K10" s="346"/>
      <c r="L10" s="346"/>
      <c r="M10" s="346"/>
      <c r="N10" s="346"/>
      <c r="O10" s="346"/>
      <c r="P10" s="346"/>
      <c r="Q10" s="346"/>
      <c r="R10" s="346"/>
    </row>
    <row r="11" spans="1:18" ht="15.75" x14ac:dyDescent="0.25">
      <c r="A11" s="1"/>
      <c r="B11" s="1"/>
      <c r="C11" s="1"/>
      <c r="D11" s="1"/>
      <c r="E11" s="1"/>
      <c r="F11" s="1"/>
      <c r="G11" s="1"/>
      <c r="H11" s="347" t="s">
        <v>283</v>
      </c>
      <c r="I11" s="347"/>
      <c r="J11" s="347"/>
      <c r="K11" s="347"/>
      <c r="L11" s="347"/>
      <c r="M11" s="347"/>
      <c r="N11" s="347"/>
      <c r="O11" s="347"/>
      <c r="P11" s="347"/>
      <c r="Q11" s="347"/>
      <c r="R11" s="347"/>
    </row>
    <row r="12" spans="1:18" ht="15.75" x14ac:dyDescent="0.25">
      <c r="A12" s="1"/>
      <c r="B12" s="1"/>
      <c r="C12" s="1"/>
      <c r="D12" s="1"/>
      <c r="E12" s="1"/>
      <c r="F12" s="299"/>
      <c r="G12" s="299"/>
      <c r="H12" s="299"/>
      <c r="I12" s="299"/>
      <c r="J12" s="299"/>
      <c r="K12" s="299"/>
      <c r="L12" s="299"/>
      <c r="M12" s="299"/>
      <c r="N12" s="299"/>
      <c r="O12" s="299"/>
    </row>
    <row r="13" spans="1:18" ht="33" x14ac:dyDescent="0.25">
      <c r="A13" s="1"/>
      <c r="B13" s="1"/>
      <c r="C13" s="1"/>
      <c r="D13" s="527" t="s">
        <v>284</v>
      </c>
      <c r="E13" s="527"/>
      <c r="F13" s="527"/>
      <c r="G13" s="527"/>
      <c r="H13" s="527"/>
      <c r="I13" s="527"/>
      <c r="L13" s="1"/>
      <c r="M13" s="1"/>
      <c r="N13" s="1"/>
      <c r="O13" s="1"/>
    </row>
    <row r="14" spans="1:18" ht="25.5" x14ac:dyDescent="0.25">
      <c r="A14" s="1"/>
      <c r="B14" s="1"/>
      <c r="C14" s="1"/>
      <c r="D14" s="1"/>
      <c r="E14" s="271"/>
      <c r="F14" s="1"/>
      <c r="G14" s="1"/>
      <c r="L14" s="1"/>
      <c r="M14" s="1"/>
      <c r="N14" s="1"/>
      <c r="O14" s="1"/>
    </row>
    <row r="15" spans="1:18" ht="33" x14ac:dyDescent="0.45">
      <c r="A15" s="1"/>
      <c r="B15" s="505" t="s">
        <v>285</v>
      </c>
      <c r="C15" s="505"/>
      <c r="D15" s="505"/>
      <c r="E15" s="505"/>
      <c r="F15" s="505"/>
      <c r="G15" s="505"/>
      <c r="H15" s="505"/>
      <c r="I15" s="505"/>
      <c r="J15" s="505"/>
      <c r="K15" s="505"/>
      <c r="L15" s="1"/>
      <c r="M15" s="1"/>
      <c r="N15" s="1"/>
      <c r="O15" s="1"/>
    </row>
    <row r="16" spans="1:18" s="1" customFormat="1" ht="23.25" customHeight="1" x14ac:dyDescent="0.3">
      <c r="A16" s="433"/>
      <c r="B16" s="503" t="s">
        <v>327</v>
      </c>
      <c r="C16" s="503"/>
      <c r="D16" s="503"/>
      <c r="E16" s="503"/>
      <c r="F16" s="503"/>
      <c r="G16" s="503"/>
      <c r="H16" s="503"/>
      <c r="I16" s="503"/>
      <c r="J16" s="503"/>
      <c r="K16" s="503"/>
    </row>
    <row r="17" spans="1:15" s="1" customFormat="1" ht="23.25" customHeight="1" x14ac:dyDescent="0.3">
      <c r="A17" s="433"/>
      <c r="B17" s="439"/>
      <c r="C17" s="439"/>
      <c r="D17" s="439"/>
      <c r="E17" s="439"/>
      <c r="F17" s="439"/>
      <c r="G17" s="439"/>
      <c r="H17" s="439"/>
      <c r="I17" s="439"/>
      <c r="J17" s="439"/>
      <c r="K17" s="439"/>
    </row>
    <row r="18" spans="1:15" s="1" customFormat="1" ht="22.5" x14ac:dyDescent="0.3">
      <c r="A18" s="441"/>
      <c r="C18" s="503" t="s">
        <v>124</v>
      </c>
      <c r="D18" s="503"/>
      <c r="E18" s="503"/>
      <c r="F18" s="503"/>
      <c r="G18" s="503"/>
      <c r="H18" s="503"/>
      <c r="I18" s="503"/>
      <c r="J18" s="503"/>
    </row>
    <row r="19" spans="1:15" s="1" customFormat="1" ht="20.25" x14ac:dyDescent="0.25">
      <c r="A19" s="504" t="s">
        <v>308</v>
      </c>
      <c r="B19" s="504"/>
      <c r="C19" s="504"/>
      <c r="D19" s="504"/>
      <c r="E19" s="504"/>
      <c r="F19" s="504"/>
      <c r="G19" s="504"/>
      <c r="H19" s="504"/>
      <c r="I19" s="504"/>
      <c r="J19" s="504"/>
      <c r="K19" s="504"/>
      <c r="L19" s="504"/>
    </row>
    <row r="20" spans="1:15" ht="24.75" customHeight="1" x14ac:dyDescent="0.25">
      <c r="A20" s="508" t="s">
        <v>135</v>
      </c>
      <c r="B20" s="508"/>
      <c r="C20" s="508"/>
      <c r="D20" s="508"/>
      <c r="E20" s="508"/>
      <c r="F20" s="508" t="s">
        <v>286</v>
      </c>
      <c r="G20" s="508"/>
      <c r="H20" s="509" t="s">
        <v>287</v>
      </c>
      <c r="I20" s="510"/>
      <c r="J20" s="510"/>
      <c r="K20" s="511"/>
      <c r="L20" s="508" t="s">
        <v>139</v>
      </c>
      <c r="M20" s="508"/>
      <c r="N20" s="1"/>
      <c r="O20" s="1"/>
    </row>
    <row r="21" spans="1:15" ht="24.75" customHeight="1" x14ac:dyDescent="0.25">
      <c r="A21" s="508"/>
      <c r="B21" s="508"/>
      <c r="C21" s="508"/>
      <c r="D21" s="508"/>
      <c r="E21" s="508"/>
      <c r="F21" s="508"/>
      <c r="G21" s="508"/>
      <c r="H21" s="273" t="s">
        <v>288</v>
      </c>
      <c r="I21" s="158" t="s">
        <v>289</v>
      </c>
      <c r="J21" s="201" t="s">
        <v>290</v>
      </c>
      <c r="K21" s="201" t="s">
        <v>291</v>
      </c>
      <c r="L21" s="508"/>
      <c r="M21" s="508"/>
      <c r="N21" s="1"/>
      <c r="O21" s="1"/>
    </row>
    <row r="22" spans="1:15" ht="25.5" customHeight="1" x14ac:dyDescent="0.25">
      <c r="A22" s="538" t="str">
        <f>Меню!A253</f>
        <v>Гранола с ягодным соусом</v>
      </c>
      <c r="B22" s="539"/>
      <c r="C22" s="539"/>
      <c r="D22" s="539"/>
      <c r="E22" s="540"/>
      <c r="F22" s="516">
        <f>Меню!D253</f>
        <v>180</v>
      </c>
      <c r="G22" s="517"/>
      <c r="H22" s="276">
        <v>3.41</v>
      </c>
      <c r="I22" s="276">
        <v>4.08</v>
      </c>
      <c r="J22" s="276" t="s">
        <v>299</v>
      </c>
      <c r="K22" s="276">
        <v>126.14</v>
      </c>
      <c r="L22" s="531">
        <v>37.519999999999996</v>
      </c>
      <c r="M22" s="532"/>
      <c r="N22" s="1"/>
      <c r="O22" s="1"/>
    </row>
    <row r="23" spans="1:15" ht="25.5" customHeight="1" x14ac:dyDescent="0.25">
      <c r="A23" s="515" t="str">
        <f>Меню!A263</f>
        <v>Фрикасе из курицы</v>
      </c>
      <c r="B23" s="522"/>
      <c r="C23" s="522"/>
      <c r="D23" s="522"/>
      <c r="E23" s="523"/>
      <c r="F23" s="516">
        <f>Меню!D263</f>
        <v>90</v>
      </c>
      <c r="G23" s="517"/>
      <c r="H23" s="275">
        <v>10.52</v>
      </c>
      <c r="I23" s="276">
        <v>10.66</v>
      </c>
      <c r="J23" s="275">
        <v>7.36</v>
      </c>
      <c r="K23" s="275">
        <v>187.54</v>
      </c>
      <c r="L23" s="541">
        <v>48.8</v>
      </c>
      <c r="M23" s="552"/>
      <c r="N23" s="1"/>
      <c r="O23" s="1"/>
    </row>
    <row r="24" spans="1:15" s="1" customFormat="1" ht="25.5" customHeight="1" x14ac:dyDescent="0.25">
      <c r="A24" s="515" t="str">
        <f>Меню!A280</f>
        <v>Рис отварной</v>
      </c>
      <c r="B24" s="522"/>
      <c r="C24" s="522"/>
      <c r="D24" s="522"/>
      <c r="E24" s="523"/>
      <c r="F24" s="516">
        <f>Меню!D280</f>
        <v>150</v>
      </c>
      <c r="G24" s="517"/>
      <c r="H24" s="275">
        <v>2.6</v>
      </c>
      <c r="I24" s="275">
        <v>4.46</v>
      </c>
      <c r="J24" s="275">
        <v>40.58</v>
      </c>
      <c r="K24" s="275">
        <v>212.36</v>
      </c>
      <c r="L24" s="541">
        <v>13.29</v>
      </c>
      <c r="M24" s="552"/>
    </row>
    <row r="25" spans="1:15" s="1" customFormat="1" ht="45" customHeight="1" x14ac:dyDescent="0.25">
      <c r="A25" s="515" t="str">
        <f>Меню!A285</f>
        <v>Напиток "Витаминный" из шиповника</v>
      </c>
      <c r="B25" s="522"/>
      <c r="C25" s="522"/>
      <c r="D25" s="522"/>
      <c r="E25" s="523"/>
      <c r="F25" s="516">
        <f>Меню!D285</f>
        <v>200</v>
      </c>
      <c r="G25" s="517"/>
      <c r="H25" s="276">
        <v>0.32</v>
      </c>
      <c r="I25" s="276">
        <v>0</v>
      </c>
      <c r="J25" s="276">
        <v>8.7799999999999994</v>
      </c>
      <c r="K25" s="276">
        <v>34.08</v>
      </c>
      <c r="L25" s="541">
        <v>6.7299999999999995</v>
      </c>
      <c r="M25" s="552"/>
    </row>
    <row r="26" spans="1:15" ht="42" customHeight="1" x14ac:dyDescent="0.25">
      <c r="A26" s="515" t="str">
        <f>Меню!A289</f>
        <v>Хлеб "Свежий" пшеничный витамин.</v>
      </c>
      <c r="B26" s="522"/>
      <c r="C26" s="522"/>
      <c r="D26" s="522"/>
      <c r="E26" s="523"/>
      <c r="F26" s="516">
        <f>Меню!D289</f>
        <v>18</v>
      </c>
      <c r="G26" s="517"/>
      <c r="H26" s="276">
        <v>1.44</v>
      </c>
      <c r="I26" s="276">
        <v>0.23</v>
      </c>
      <c r="J26" s="276">
        <v>9.5399999999999991</v>
      </c>
      <c r="K26" s="276">
        <v>45</v>
      </c>
      <c r="L26" s="541">
        <v>1.36</v>
      </c>
      <c r="M26" s="552"/>
      <c r="N26" s="1"/>
      <c r="O26" s="1"/>
    </row>
    <row r="27" spans="1:15" ht="33" customHeight="1" x14ac:dyDescent="0.25">
      <c r="A27" s="518" t="s">
        <v>292</v>
      </c>
      <c r="B27" s="519"/>
      <c r="C27" s="519"/>
      <c r="D27" s="519"/>
      <c r="E27" s="520"/>
      <c r="F27" s="521">
        <f>F25+F24+F23+F22+F26</f>
        <v>638</v>
      </c>
      <c r="G27" s="563"/>
      <c r="H27" s="366">
        <f>SUM(H22:H26)</f>
        <v>18.290000000000003</v>
      </c>
      <c r="I27" s="366">
        <f>SUM(I22:I26)</f>
        <v>19.43</v>
      </c>
      <c r="J27" s="366">
        <f>SUM(J22:J26)</f>
        <v>66.259999999999991</v>
      </c>
      <c r="K27" s="366">
        <f>SUM(K22:K26)</f>
        <v>605.12</v>
      </c>
      <c r="L27" s="561">
        <f>SUM(L22:M26)</f>
        <v>107.69999999999999</v>
      </c>
      <c r="M27" s="562"/>
      <c r="N27" s="1"/>
      <c r="O27" s="1"/>
    </row>
    <row r="28" spans="1:15" s="1" customFormat="1" ht="22.5" x14ac:dyDescent="0.3">
      <c r="A28" s="437"/>
      <c r="B28" s="437"/>
      <c r="C28" s="437"/>
      <c r="D28" s="437"/>
      <c r="E28" s="437"/>
      <c r="F28" s="454"/>
      <c r="G28" s="449"/>
      <c r="H28" s="450"/>
      <c r="I28" s="450"/>
      <c r="J28" s="450"/>
      <c r="K28" s="450"/>
      <c r="L28" s="440"/>
      <c r="M28" s="440"/>
    </row>
    <row r="29" spans="1:15" s="1" customFormat="1" ht="22.5" x14ac:dyDescent="0.3">
      <c r="A29" s="441"/>
      <c r="C29" s="503" t="s">
        <v>125</v>
      </c>
      <c r="D29" s="503"/>
      <c r="E29" s="503"/>
      <c r="F29" s="503"/>
      <c r="G29" s="503"/>
      <c r="H29" s="503"/>
      <c r="I29" s="503"/>
      <c r="J29" s="503"/>
    </row>
    <row r="30" spans="1:15" s="1" customFormat="1" ht="20.25" x14ac:dyDescent="0.25">
      <c r="A30" s="504" t="s">
        <v>308</v>
      </c>
      <c r="B30" s="504"/>
      <c r="C30" s="504"/>
      <c r="D30" s="504"/>
      <c r="E30" s="504"/>
      <c r="F30" s="504"/>
      <c r="G30" s="504"/>
      <c r="H30" s="504"/>
      <c r="I30" s="504"/>
      <c r="J30" s="504"/>
      <c r="K30" s="504"/>
      <c r="L30" s="504"/>
    </row>
    <row r="31" spans="1:15" ht="24.75" customHeight="1" x14ac:dyDescent="0.25">
      <c r="A31" s="508" t="s">
        <v>135</v>
      </c>
      <c r="B31" s="508"/>
      <c r="C31" s="508"/>
      <c r="D31" s="508"/>
      <c r="E31" s="508"/>
      <c r="F31" s="508" t="s">
        <v>286</v>
      </c>
      <c r="G31" s="508"/>
      <c r="H31" s="509" t="s">
        <v>287</v>
      </c>
      <c r="I31" s="510"/>
      <c r="J31" s="510"/>
      <c r="K31" s="511"/>
      <c r="L31" s="508" t="s">
        <v>139</v>
      </c>
      <c r="M31" s="508"/>
      <c r="N31" s="1"/>
      <c r="O31" s="1"/>
    </row>
    <row r="32" spans="1:15" ht="27" customHeight="1" x14ac:dyDescent="0.25">
      <c r="A32" s="508"/>
      <c r="B32" s="508"/>
      <c r="C32" s="508"/>
      <c r="D32" s="508"/>
      <c r="E32" s="508"/>
      <c r="F32" s="508"/>
      <c r="G32" s="508"/>
      <c r="H32" s="273" t="s">
        <v>288</v>
      </c>
      <c r="I32" s="158" t="s">
        <v>289</v>
      </c>
      <c r="J32" s="201" t="s">
        <v>290</v>
      </c>
      <c r="K32" s="201" t="s">
        <v>291</v>
      </c>
      <c r="L32" s="508"/>
      <c r="M32" s="508"/>
      <c r="N32" s="1"/>
      <c r="O32" s="1"/>
    </row>
    <row r="33" spans="1:15" s="1" customFormat="1" ht="42.75" customHeight="1" x14ac:dyDescent="0.25">
      <c r="A33" s="538" t="str">
        <f>Меню!A293</f>
        <v>Салат из капусты со свежим огурцом</v>
      </c>
      <c r="B33" s="539"/>
      <c r="C33" s="539"/>
      <c r="D33" s="539"/>
      <c r="E33" s="540"/>
      <c r="F33" s="516" t="str">
        <f>Меню!D293</f>
        <v>70</v>
      </c>
      <c r="G33" s="517"/>
      <c r="H33" s="276">
        <v>1.61</v>
      </c>
      <c r="I33" s="276">
        <v>5.04</v>
      </c>
      <c r="J33" s="276">
        <v>6.38</v>
      </c>
      <c r="K33" s="276">
        <v>77.680000000000007</v>
      </c>
      <c r="L33" s="531">
        <v>10.679999999999998</v>
      </c>
      <c r="M33" s="536"/>
    </row>
    <row r="34" spans="1:15" ht="33" customHeight="1" x14ac:dyDescent="0.25">
      <c r="A34" s="512" t="str">
        <f>Меню!A301</f>
        <v>Скрембл с курицей  на тосте</v>
      </c>
      <c r="B34" s="513"/>
      <c r="C34" s="513"/>
      <c r="D34" s="513"/>
      <c r="E34" s="514"/>
      <c r="F34" s="526">
        <f>Меню!D301</f>
        <v>150</v>
      </c>
      <c r="G34" s="507"/>
      <c r="H34" s="276">
        <v>11.27</v>
      </c>
      <c r="I34" s="276">
        <v>7.58</v>
      </c>
      <c r="J34" s="276">
        <v>21.14</v>
      </c>
      <c r="K34" s="276">
        <v>297.52999999999997</v>
      </c>
      <c r="L34" s="551">
        <v>74.31</v>
      </c>
      <c r="M34" s="507"/>
      <c r="N34" s="1"/>
      <c r="O34" s="1"/>
    </row>
    <row r="35" spans="1:15" ht="27" customHeight="1" x14ac:dyDescent="0.25">
      <c r="A35" s="538" t="str">
        <f>Меню!A315</f>
        <v>Ситник с повидлом</v>
      </c>
      <c r="B35" s="539"/>
      <c r="C35" s="539"/>
      <c r="D35" s="539"/>
      <c r="E35" s="540"/>
      <c r="F35" s="516">
        <f>Меню!D315</f>
        <v>50</v>
      </c>
      <c r="G35" s="517"/>
      <c r="H35" s="276">
        <v>4.08</v>
      </c>
      <c r="I35" s="276">
        <v>6.51</v>
      </c>
      <c r="J35" s="276">
        <v>37.94</v>
      </c>
      <c r="K35" s="276">
        <v>118.47</v>
      </c>
      <c r="L35" s="531">
        <v>16.54</v>
      </c>
      <c r="M35" s="536"/>
      <c r="N35" s="1"/>
      <c r="O35" s="1"/>
    </row>
    <row r="36" spans="1:15" ht="39.75" customHeight="1" x14ac:dyDescent="0.25">
      <c r="A36" s="515" t="str">
        <f>Меню!A323</f>
        <v>Напиток "Витаминный" из сухофруктов</v>
      </c>
      <c r="B36" s="513"/>
      <c r="C36" s="513"/>
      <c r="D36" s="513"/>
      <c r="E36" s="514"/>
      <c r="F36" s="516">
        <f>Меню!D323</f>
        <v>200</v>
      </c>
      <c r="G36" s="517"/>
      <c r="H36" s="276">
        <v>0.18</v>
      </c>
      <c r="I36" s="276">
        <v>0</v>
      </c>
      <c r="J36" s="276">
        <v>9.01</v>
      </c>
      <c r="K36" s="276">
        <v>30.68</v>
      </c>
      <c r="L36" s="531">
        <v>4.8099999999999996</v>
      </c>
      <c r="M36" s="536"/>
      <c r="N36" s="1"/>
      <c r="O36" s="1"/>
    </row>
    <row r="37" spans="1:15" s="1" customFormat="1" ht="42" customHeight="1" x14ac:dyDescent="0.25">
      <c r="A37" s="515" t="str">
        <f>Меню!A327</f>
        <v>Хлеб "Свежий" пшеничный витамин.</v>
      </c>
      <c r="B37" s="522"/>
      <c r="C37" s="522"/>
      <c r="D37" s="522"/>
      <c r="E37" s="523"/>
      <c r="F37" s="516">
        <f>Меню!D327</f>
        <v>18</v>
      </c>
      <c r="G37" s="517"/>
      <c r="H37" s="276">
        <v>1.44</v>
      </c>
      <c r="I37" s="276">
        <v>0.23</v>
      </c>
      <c r="J37" s="276">
        <v>9.5399999999999991</v>
      </c>
      <c r="K37" s="276">
        <v>45</v>
      </c>
      <c r="L37" s="531">
        <v>1.36</v>
      </c>
      <c r="M37" s="532"/>
    </row>
    <row r="38" spans="1:15" ht="34.5" customHeight="1" x14ac:dyDescent="0.25">
      <c r="A38" s="518" t="s">
        <v>292</v>
      </c>
      <c r="B38" s="519"/>
      <c r="C38" s="519"/>
      <c r="D38" s="519"/>
      <c r="E38" s="520"/>
      <c r="F38" s="533">
        <f>F37+F36+F35+F34+F33</f>
        <v>488</v>
      </c>
      <c r="G38" s="534"/>
      <c r="H38" s="366">
        <f>SUM(H33:H37)</f>
        <v>18.580000000000002</v>
      </c>
      <c r="I38" s="366">
        <f>SUM(I33:I37)</f>
        <v>19.360000000000003</v>
      </c>
      <c r="J38" s="366">
        <f>SUM(J33:J37)</f>
        <v>84.009999999999991</v>
      </c>
      <c r="K38" s="366">
        <f>SUM(K33:K37)</f>
        <v>569.3599999999999</v>
      </c>
      <c r="L38" s="564">
        <f>SUM(L33:M37)</f>
        <v>107.7</v>
      </c>
      <c r="M38" s="508"/>
      <c r="N38" s="1"/>
      <c r="O38" s="1"/>
    </row>
    <row r="39" spans="1:15" x14ac:dyDescent="0.25">
      <c r="A39" s="1"/>
      <c r="B39" s="1"/>
      <c r="C39" s="1"/>
      <c r="D39" s="1"/>
      <c r="E39" s="1"/>
      <c r="F39" s="1"/>
      <c r="G39" s="1"/>
      <c r="L39" s="1"/>
      <c r="M39" s="1"/>
      <c r="N39" s="1"/>
      <c r="O39" s="1"/>
    </row>
    <row r="40" spans="1:15" ht="21" x14ac:dyDescent="0.35">
      <c r="A40" s="280" t="s">
        <v>293</v>
      </c>
      <c r="B40" s="281"/>
      <c r="C40" s="281"/>
      <c r="D40" s="281"/>
      <c r="E40" s="281"/>
      <c r="F40" s="1"/>
      <c r="G40" s="1"/>
      <c r="L40" s="1"/>
      <c r="M40" s="1"/>
      <c r="N40" s="1"/>
      <c r="O40" s="1"/>
    </row>
    <row r="41" spans="1:15" ht="21" x14ac:dyDescent="0.35">
      <c r="A41" s="281"/>
      <c r="B41" s="281"/>
      <c r="C41" s="281"/>
      <c r="D41" s="281"/>
      <c r="E41" s="281"/>
      <c r="F41" s="1"/>
      <c r="G41" s="1"/>
      <c r="L41" s="1"/>
      <c r="M41" s="1"/>
      <c r="N41" s="1"/>
      <c r="O41" s="1"/>
    </row>
    <row r="42" spans="1:15" ht="21" x14ac:dyDescent="0.35">
      <c r="A42" s="280" t="s">
        <v>294</v>
      </c>
      <c r="B42" s="281"/>
      <c r="C42" s="281"/>
      <c r="D42" s="281"/>
      <c r="E42" s="281"/>
      <c r="F42" s="1"/>
      <c r="G42" s="1"/>
      <c r="L42" s="1"/>
      <c r="M42" s="1"/>
      <c r="N42" s="1"/>
      <c r="O42" s="1"/>
    </row>
    <row r="43" spans="1:15" x14ac:dyDescent="0.25">
      <c r="A43" s="1"/>
      <c r="B43" s="1"/>
      <c r="C43" s="1"/>
      <c r="D43" s="1"/>
      <c r="E43" s="1"/>
      <c r="F43" s="1"/>
      <c r="G43" s="1"/>
      <c r="L43" s="1"/>
      <c r="M43" s="1"/>
      <c r="N43" s="1"/>
      <c r="O43" s="1"/>
    </row>
    <row r="44" spans="1:15" x14ac:dyDescent="0.25">
      <c r="A44" s="1"/>
      <c r="B44" s="1"/>
      <c r="C44" s="1"/>
      <c r="D44" s="1"/>
      <c r="E44" s="1"/>
      <c r="F44" s="1"/>
      <c r="G44" s="1"/>
      <c r="L44" s="1"/>
      <c r="M44" s="1"/>
      <c r="N44" s="1"/>
      <c r="O44" s="1"/>
    </row>
  </sheetData>
  <mergeCells count="52">
    <mergeCell ref="A31:E32"/>
    <mergeCell ref="F31:G32"/>
    <mergeCell ref="H31:K31"/>
    <mergeCell ref="L31:M32"/>
    <mergeCell ref="C29:J29"/>
    <mergeCell ref="A30:L30"/>
    <mergeCell ref="A33:E33"/>
    <mergeCell ref="F33:G33"/>
    <mergeCell ref="L33:M33"/>
    <mergeCell ref="A34:E34"/>
    <mergeCell ref="F34:G34"/>
    <mergeCell ref="L34:M34"/>
    <mergeCell ref="A35:E35"/>
    <mergeCell ref="F35:G35"/>
    <mergeCell ref="L35:M35"/>
    <mergeCell ref="A36:E36"/>
    <mergeCell ref="F36:G36"/>
    <mergeCell ref="L36:M36"/>
    <mergeCell ref="A38:E38"/>
    <mergeCell ref="L38:M38"/>
    <mergeCell ref="A37:E37"/>
    <mergeCell ref="F37:G37"/>
    <mergeCell ref="L37:M37"/>
    <mergeCell ref="F38:G38"/>
    <mergeCell ref="A27:E27"/>
    <mergeCell ref="L27:M27"/>
    <mergeCell ref="A26:E26"/>
    <mergeCell ref="F26:G26"/>
    <mergeCell ref="L26:M26"/>
    <mergeCell ref="F27:G27"/>
    <mergeCell ref="A24:E24"/>
    <mergeCell ref="F24:G24"/>
    <mergeCell ref="L24:M24"/>
    <mergeCell ref="A25:E25"/>
    <mergeCell ref="F25:G25"/>
    <mergeCell ref="L25:M25"/>
    <mergeCell ref="A22:E22"/>
    <mergeCell ref="F22:G22"/>
    <mergeCell ref="L22:M22"/>
    <mergeCell ref="A23:E23"/>
    <mergeCell ref="F23:G23"/>
    <mergeCell ref="L23:M23"/>
    <mergeCell ref="H9:O9"/>
    <mergeCell ref="A20:E21"/>
    <mergeCell ref="F20:G21"/>
    <mergeCell ref="H20:K20"/>
    <mergeCell ref="L20:M21"/>
    <mergeCell ref="C18:J18"/>
    <mergeCell ref="A19:L19"/>
    <mergeCell ref="B16:K16"/>
    <mergeCell ref="B15:K15"/>
    <mergeCell ref="D13:I13"/>
  </mergeCells>
  <pageMargins left="0.7" right="0.7" top="0.75" bottom="0.75" header="0.3" footer="0.3"/>
  <pageSetup paperSize="9" scale="6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6"/>
  <sheetViews>
    <sheetView topLeftCell="E1" zoomScale="118" workbookViewId="0">
      <selection activeCell="E15" sqref="A15:XFD16"/>
    </sheetView>
  </sheetViews>
  <sheetFormatPr defaultRowHeight="15" x14ac:dyDescent="0.25"/>
  <cols>
    <col min="1" max="1" width="41.5703125" style="67" customWidth="1"/>
    <col min="2" max="2" width="7.85546875" style="67" customWidth="1"/>
    <col min="3" max="3" width="8.42578125" style="67" customWidth="1"/>
    <col min="4" max="14" width="7.28515625" style="67" customWidth="1"/>
    <col min="15" max="15" width="8.140625" style="67" customWidth="1"/>
    <col min="16" max="16" width="8.5703125" style="67" customWidth="1"/>
    <col min="17" max="17" width="7.28515625" style="67" customWidth="1"/>
    <col min="18" max="18" width="8.5703125" style="67" customWidth="1"/>
    <col min="19" max="20" width="7.28515625" style="67" customWidth="1"/>
    <col min="21" max="23" width="9.140625" style="67"/>
  </cols>
  <sheetData>
    <row r="1" spans="1:23" x14ac:dyDescent="0.25">
      <c r="J1" s="243"/>
      <c r="K1" s="243"/>
      <c r="L1" s="501" t="s">
        <v>276</v>
      </c>
      <c r="M1" s="501"/>
      <c r="N1" s="501"/>
      <c r="O1" s="501"/>
      <c r="P1" s="501"/>
      <c r="Q1" s="501"/>
      <c r="R1" s="501"/>
      <c r="S1" s="501"/>
      <c r="T1" s="501"/>
    </row>
    <row r="2" spans="1:23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</row>
    <row r="3" spans="1:23" x14ac:dyDescent="0.25">
      <c r="A3" s="245" t="s">
        <v>277</v>
      </c>
      <c r="L3" s="502" t="s">
        <v>278</v>
      </c>
      <c r="M3" s="502"/>
      <c r="N3" s="502"/>
      <c r="O3" s="502"/>
      <c r="P3" s="502"/>
      <c r="Q3" s="502"/>
      <c r="R3" s="502"/>
      <c r="S3" s="502"/>
      <c r="T3" s="502"/>
    </row>
    <row r="6" spans="1:23" ht="109.5" customHeight="1" x14ac:dyDescent="0.25">
      <c r="A6" s="247" t="s">
        <v>1</v>
      </c>
      <c r="B6" s="248" t="s">
        <v>295</v>
      </c>
      <c r="C6" s="302" t="str">
        <f>Меню!A332</f>
        <v>огурцы свежие парниковые</v>
      </c>
      <c r="D6" s="302" t="str">
        <f>Меню!A333</f>
        <v>чеснок</v>
      </c>
      <c r="E6" s="302" t="str">
        <f>Меню!A334</f>
        <v>соль йодированная</v>
      </c>
      <c r="F6" s="302" t="str">
        <f>Меню!A336</f>
        <v>сахар песок</v>
      </c>
      <c r="G6" s="302" t="str">
        <f>Меню!A337</f>
        <v>зелень(укроп)</v>
      </c>
      <c r="H6" s="302" t="str">
        <f>Меню!A339</f>
        <v>фарш  говяжий</v>
      </c>
      <c r="I6" s="302" t="str">
        <f>Меню!A340</f>
        <v>лук репчатый</v>
      </c>
      <c r="J6" s="303" t="str">
        <f>Меню!A341</f>
        <v>морковь свежая</v>
      </c>
      <c r="K6" s="303" t="str">
        <f>Меню!A342</f>
        <v>кабачок кубик с/м</v>
      </c>
      <c r="L6" s="303" t="str">
        <f>Меню!A343</f>
        <v>масло растительное</v>
      </c>
      <c r="M6" s="303" t="str">
        <f>Меню!A344</f>
        <v>томатная паста</v>
      </c>
      <c r="N6" s="303" t="str">
        <f>Меню!A345</f>
        <v>вода питьевая</v>
      </c>
      <c r="O6" s="303" t="str">
        <f>Меню!A348</f>
        <v>орегано сушеный</v>
      </c>
      <c r="P6" s="303" t="str">
        <f>Меню!A349</f>
        <v>базилик сушеный</v>
      </c>
      <c r="Q6" s="303" t="str">
        <f>Меню!A352</f>
        <v>макаронные изделия</v>
      </c>
      <c r="R6" s="303"/>
      <c r="S6" s="303" t="str">
        <f>Меню!A357</f>
        <v>смородина красная с/м</v>
      </c>
      <c r="T6" s="303" t="str">
        <f>Меню!A360</f>
        <v>Хлеб "Свежий" пшеничный витамин.</v>
      </c>
    </row>
    <row r="7" spans="1:23" ht="21.75" customHeight="1" x14ac:dyDescent="0.25">
      <c r="A7" s="367" t="str">
        <f>Меню!A331</f>
        <v>Закуска из свежих огурцов</v>
      </c>
      <c r="B7" s="368">
        <f>Меню!D331</f>
        <v>80</v>
      </c>
      <c r="C7" s="369">
        <f>Меню!B332</f>
        <v>84</v>
      </c>
      <c r="D7" s="369">
        <f>Меню!B333</f>
        <v>0.3</v>
      </c>
      <c r="E7" s="369">
        <f>Меню!B334</f>
        <v>0.2</v>
      </c>
      <c r="F7" s="292">
        <f>Меню!B336</f>
        <v>1</v>
      </c>
      <c r="G7" s="369">
        <f>Меню!B337</f>
        <v>1.01</v>
      </c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</row>
    <row r="8" spans="1:23" s="1" customFormat="1" ht="24" customHeight="1" x14ac:dyDescent="0.25">
      <c r="A8" s="370" t="str">
        <f>Меню!A338</f>
        <v>Болоньезе</v>
      </c>
      <c r="B8" s="368" t="str">
        <f>Меню!D338</f>
        <v>120</v>
      </c>
      <c r="C8" s="369"/>
      <c r="D8" s="369">
        <f>Меню!B350</f>
        <v>1.7999999999999998</v>
      </c>
      <c r="E8" s="369">
        <f>Меню!B346</f>
        <v>0.6</v>
      </c>
      <c r="F8" s="369">
        <f>Меню!B347</f>
        <v>1.2</v>
      </c>
      <c r="G8" s="369"/>
      <c r="H8" s="369">
        <f>Меню!B339</f>
        <v>60.480000000000004</v>
      </c>
      <c r="I8" s="369">
        <f>Меню!B340</f>
        <v>23.799999999999997</v>
      </c>
      <c r="J8" s="369">
        <f>Меню!B341</f>
        <v>22.5</v>
      </c>
      <c r="K8" s="369">
        <f>Меню!B342</f>
        <v>24</v>
      </c>
      <c r="L8" s="369">
        <f>Меню!B343</f>
        <v>12</v>
      </c>
      <c r="M8" s="369">
        <f>Меню!B344</f>
        <v>6</v>
      </c>
      <c r="N8" s="369">
        <f>Меню!B345</f>
        <v>120</v>
      </c>
      <c r="O8" s="369">
        <f>Меню!B348</f>
        <v>0.6</v>
      </c>
      <c r="P8" s="369">
        <f>Меню!B349</f>
        <v>0.6</v>
      </c>
      <c r="Q8" s="369"/>
      <c r="R8" s="369"/>
      <c r="S8" s="369"/>
      <c r="T8" s="369"/>
      <c r="U8" s="67"/>
      <c r="V8" s="67"/>
      <c r="W8" s="67"/>
    </row>
    <row r="9" spans="1:23" ht="21.75" customHeight="1" x14ac:dyDescent="0.25">
      <c r="A9" s="371" t="str">
        <f>Меню!A351</f>
        <v>Макароны отварные</v>
      </c>
      <c r="B9" s="372">
        <f>Меню!D351</f>
        <v>150</v>
      </c>
      <c r="C9" s="369"/>
      <c r="D9" s="369"/>
      <c r="E9" s="369">
        <f>Меню!B354</f>
        <v>0.3</v>
      </c>
      <c r="F9" s="369"/>
      <c r="G9" s="369"/>
      <c r="H9" s="369"/>
      <c r="I9" s="369"/>
      <c r="J9" s="369"/>
      <c r="K9" s="369"/>
      <c r="L9" s="369">
        <f>Меню!B355</f>
        <v>5</v>
      </c>
      <c r="M9" s="369"/>
      <c r="N9" s="369">
        <f>Меню!B353</f>
        <v>180</v>
      </c>
      <c r="O9" s="369"/>
      <c r="P9" s="369"/>
      <c r="Q9" s="369">
        <f>Меню!B352</f>
        <v>60</v>
      </c>
      <c r="R9" s="369"/>
      <c r="S9" s="369"/>
      <c r="T9" s="369"/>
    </row>
    <row r="10" spans="1:23" ht="18" customHeight="1" x14ac:dyDescent="0.25">
      <c r="A10" s="373" t="str">
        <f>Меню!A356</f>
        <v>Компот из смородины</v>
      </c>
      <c r="B10" s="374">
        <f>Меню!D356</f>
        <v>200</v>
      </c>
      <c r="C10" s="369"/>
      <c r="D10" s="369"/>
      <c r="E10" s="369"/>
      <c r="F10" s="369">
        <f>Меню!B359</f>
        <v>8</v>
      </c>
      <c r="G10" s="369"/>
      <c r="H10" s="369"/>
      <c r="I10" s="369"/>
      <c r="J10" s="369"/>
      <c r="K10" s="369"/>
      <c r="L10" s="369"/>
      <c r="M10" s="369"/>
      <c r="N10" s="369">
        <f>Меню!B358</f>
        <v>220</v>
      </c>
      <c r="O10" s="369"/>
      <c r="P10" s="369"/>
      <c r="Q10" s="369"/>
      <c r="R10" s="369"/>
      <c r="S10" s="369">
        <f>Меню!B357</f>
        <v>25</v>
      </c>
      <c r="T10" s="369"/>
    </row>
    <row r="11" spans="1:23" s="1" customFormat="1" ht="18" customHeight="1" x14ac:dyDescent="0.25">
      <c r="A11" s="373" t="str">
        <f>Меню!A360</f>
        <v>Хлеб "Свежий" пшеничный витамин.</v>
      </c>
      <c r="B11" s="375">
        <f>Меню!D360</f>
        <v>32</v>
      </c>
      <c r="C11" s="369"/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>
        <f>Меню!D360</f>
        <v>32</v>
      </c>
      <c r="U11" s="67"/>
      <c r="V11" s="67"/>
      <c r="W11" s="67"/>
    </row>
    <row r="12" spans="1:23" ht="21" customHeight="1" x14ac:dyDescent="0.25">
      <c r="A12" s="376"/>
      <c r="B12" s="377"/>
      <c r="C12" s="378"/>
      <c r="D12" s="378"/>
      <c r="E12" s="378"/>
      <c r="F12" s="378"/>
      <c r="G12" s="378"/>
      <c r="H12" s="378"/>
      <c r="I12" s="378"/>
      <c r="J12" s="241"/>
      <c r="K12" s="241"/>
      <c r="L12" s="369"/>
      <c r="M12" s="369"/>
      <c r="N12" s="369"/>
      <c r="O12" s="369"/>
      <c r="P12" s="369"/>
      <c r="Q12" s="369"/>
      <c r="R12" s="241"/>
      <c r="S12" s="241"/>
      <c r="T12" s="369"/>
    </row>
    <row r="13" spans="1:23" s="1" customFormat="1" ht="15" customHeight="1" x14ac:dyDescent="0.25">
      <c r="A13" s="376"/>
      <c r="B13" s="377"/>
      <c r="C13" s="378"/>
      <c r="D13" s="378"/>
      <c r="E13" s="378"/>
      <c r="F13" s="378"/>
      <c r="G13" s="378"/>
      <c r="H13" s="378"/>
      <c r="I13" s="378"/>
      <c r="J13" s="241"/>
      <c r="K13" s="241"/>
      <c r="L13" s="369"/>
      <c r="M13" s="369"/>
      <c r="N13" s="369"/>
      <c r="O13" s="369"/>
      <c r="P13" s="369"/>
      <c r="Q13" s="369"/>
      <c r="R13" s="241"/>
      <c r="S13" s="241"/>
      <c r="T13" s="369"/>
      <c r="U13" s="67"/>
      <c r="V13" s="67"/>
      <c r="W13" s="67"/>
    </row>
    <row r="14" spans="1:23" ht="18.75" customHeight="1" x14ac:dyDescent="0.25">
      <c r="A14" s="264" t="s">
        <v>279</v>
      </c>
      <c r="B14" s="379"/>
      <c r="C14" s="380">
        <f>SUM(C7:C13)</f>
        <v>84</v>
      </c>
      <c r="D14" s="380">
        <f t="shared" ref="D14:T14" si="0">SUM(D7:D13)</f>
        <v>2.0999999999999996</v>
      </c>
      <c r="E14" s="380">
        <f t="shared" si="0"/>
        <v>1.1000000000000001</v>
      </c>
      <c r="F14" s="380">
        <f t="shared" si="0"/>
        <v>10.199999999999999</v>
      </c>
      <c r="G14" s="380">
        <f t="shared" si="0"/>
        <v>1.01</v>
      </c>
      <c r="H14" s="380">
        <f t="shared" si="0"/>
        <v>60.480000000000004</v>
      </c>
      <c r="I14" s="380">
        <f t="shared" si="0"/>
        <v>23.799999999999997</v>
      </c>
      <c r="J14" s="380">
        <f t="shared" si="0"/>
        <v>22.5</v>
      </c>
      <c r="K14" s="380">
        <f t="shared" si="0"/>
        <v>24</v>
      </c>
      <c r="L14" s="380">
        <f t="shared" si="0"/>
        <v>17</v>
      </c>
      <c r="M14" s="380">
        <f t="shared" si="0"/>
        <v>6</v>
      </c>
      <c r="N14" s="380">
        <f>SUM(N7:N13)</f>
        <v>520</v>
      </c>
      <c r="O14" s="380">
        <f>SUM(O7:O13)</f>
        <v>0.6</v>
      </c>
      <c r="P14" s="380">
        <f>SUM(P7:P13)</f>
        <v>0.6</v>
      </c>
      <c r="Q14" s="380">
        <f>SUM(Q7:Q13)</f>
        <v>60</v>
      </c>
      <c r="R14" s="380">
        <f t="shared" si="0"/>
        <v>0</v>
      </c>
      <c r="S14" s="380">
        <f t="shared" si="0"/>
        <v>25</v>
      </c>
      <c r="T14" s="380">
        <f t="shared" si="0"/>
        <v>32</v>
      </c>
    </row>
    <row r="15" spans="1:23" ht="16.5" customHeight="1" x14ac:dyDescent="0.25">
      <c r="A15" s="264" t="s">
        <v>23</v>
      </c>
      <c r="B15" s="364">
        <v>0</v>
      </c>
      <c r="C15" s="241">
        <f>B15</f>
        <v>0</v>
      </c>
      <c r="D15" s="241">
        <f t="shared" ref="D15:T15" si="1">C15</f>
        <v>0</v>
      </c>
      <c r="E15" s="241">
        <f t="shared" si="1"/>
        <v>0</v>
      </c>
      <c r="F15" s="241">
        <f t="shared" si="1"/>
        <v>0</v>
      </c>
      <c r="G15" s="241">
        <f t="shared" si="1"/>
        <v>0</v>
      </c>
      <c r="H15" s="241">
        <f t="shared" si="1"/>
        <v>0</v>
      </c>
      <c r="I15" s="241">
        <f t="shared" si="1"/>
        <v>0</v>
      </c>
      <c r="J15" s="241">
        <f t="shared" si="1"/>
        <v>0</v>
      </c>
      <c r="K15" s="241">
        <f t="shared" si="1"/>
        <v>0</v>
      </c>
      <c r="L15" s="241">
        <f>J15</f>
        <v>0</v>
      </c>
      <c r="M15" s="241">
        <f>K15</f>
        <v>0</v>
      </c>
      <c r="N15" s="241">
        <f t="shared" ref="N15:Q15" si="2">L15</f>
        <v>0</v>
      </c>
      <c r="O15" s="241">
        <f t="shared" si="2"/>
        <v>0</v>
      </c>
      <c r="P15" s="241">
        <f t="shared" si="2"/>
        <v>0</v>
      </c>
      <c r="Q15" s="241">
        <f t="shared" si="2"/>
        <v>0</v>
      </c>
      <c r="R15" s="241">
        <f>L15</f>
        <v>0</v>
      </c>
      <c r="S15" s="241">
        <f t="shared" si="1"/>
        <v>0</v>
      </c>
      <c r="T15" s="241">
        <f t="shared" si="1"/>
        <v>0</v>
      </c>
    </row>
    <row r="16" spans="1:23" ht="15.75" customHeight="1" x14ac:dyDescent="0.25">
      <c r="A16" s="264" t="s">
        <v>280</v>
      </c>
      <c r="B16" s="381"/>
      <c r="C16" s="382">
        <f t="shared" ref="C16:T16" si="3">C15*C14/1000</f>
        <v>0</v>
      </c>
      <c r="D16" s="382">
        <f t="shared" si="3"/>
        <v>0</v>
      </c>
      <c r="E16" s="382">
        <f t="shared" si="3"/>
        <v>0</v>
      </c>
      <c r="F16" s="382">
        <f t="shared" si="3"/>
        <v>0</v>
      </c>
      <c r="G16" s="382">
        <f t="shared" si="3"/>
        <v>0</v>
      </c>
      <c r="H16" s="382">
        <f t="shared" si="3"/>
        <v>0</v>
      </c>
      <c r="I16" s="382">
        <f t="shared" si="3"/>
        <v>0</v>
      </c>
      <c r="J16" s="382">
        <f t="shared" si="3"/>
        <v>0</v>
      </c>
      <c r="K16" s="382">
        <f t="shared" si="3"/>
        <v>0</v>
      </c>
      <c r="L16" s="382">
        <f t="shared" si="3"/>
        <v>0</v>
      </c>
      <c r="M16" s="382">
        <f t="shared" si="3"/>
        <v>0</v>
      </c>
      <c r="N16" s="382">
        <f t="shared" si="3"/>
        <v>0</v>
      </c>
      <c r="O16" s="382">
        <f t="shared" si="3"/>
        <v>0</v>
      </c>
      <c r="P16" s="382">
        <f t="shared" si="3"/>
        <v>0</v>
      </c>
      <c r="Q16" s="382">
        <f t="shared" si="3"/>
        <v>0</v>
      </c>
      <c r="R16" s="382">
        <f t="shared" si="3"/>
        <v>0</v>
      </c>
      <c r="S16" s="382">
        <f t="shared" si="3"/>
        <v>0</v>
      </c>
      <c r="T16" s="382">
        <f t="shared" si="3"/>
        <v>0</v>
      </c>
    </row>
  </sheetData>
  <mergeCells count="2">
    <mergeCell ref="L1:T1"/>
    <mergeCell ref="L3:T3"/>
  </mergeCells>
  <pageMargins left="0" right="0" top="0.74803149606299213" bottom="0.74803149606299213" header="0.31496062992125984" footer="0.31496062992125984"/>
  <pageSetup paperSize="9" scale="90"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Y14"/>
  <sheetViews>
    <sheetView zoomScaleNormal="100" workbookViewId="0">
      <selection activeCell="A13" sqref="A13:XFD14"/>
    </sheetView>
  </sheetViews>
  <sheetFormatPr defaultRowHeight="15" x14ac:dyDescent="0.25"/>
  <cols>
    <col min="1" max="1" width="37.7109375" style="67" customWidth="1"/>
    <col min="2" max="2" width="9.140625" style="67"/>
    <col min="3" max="7" width="7.28515625" style="67" customWidth="1"/>
    <col min="8" max="8" width="7.28515625" style="67" hidden="1" customWidth="1"/>
    <col min="9" max="9" width="8.42578125" style="67" hidden="1" customWidth="1"/>
    <col min="10" max="10" width="7.28515625" style="67" hidden="1" customWidth="1"/>
    <col min="11" max="18" width="7.28515625" style="67" customWidth="1"/>
    <col min="19" max="19" width="8" style="67" customWidth="1"/>
    <col min="20" max="20" width="7.28515625" style="67" customWidth="1"/>
    <col min="21" max="21" width="8.85546875" style="67" customWidth="1"/>
    <col min="22" max="24" width="7.28515625" style="67" customWidth="1"/>
    <col min="25" max="25" width="9.140625" style="67"/>
  </cols>
  <sheetData>
    <row r="2" spans="1:25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501" t="s">
        <v>276</v>
      </c>
      <c r="N2" s="501"/>
      <c r="O2" s="501"/>
      <c r="P2" s="244"/>
      <c r="Q2" s="244"/>
      <c r="R2" s="244"/>
    </row>
    <row r="3" spans="1:25" x14ac:dyDescent="0.25">
      <c r="A3" s="245" t="s">
        <v>277</v>
      </c>
    </row>
    <row r="4" spans="1:25" x14ac:dyDescent="0.25">
      <c r="M4" s="502" t="s">
        <v>278</v>
      </c>
      <c r="N4" s="502"/>
      <c r="O4" s="502"/>
      <c r="P4" s="246"/>
      <c r="Q4" s="246"/>
      <c r="R4" s="246"/>
    </row>
    <row r="5" spans="1:25" x14ac:dyDescent="0.25">
      <c r="N5" s="243"/>
    </row>
    <row r="6" spans="1:25" s="66" customFormat="1" ht="97.5" customHeight="1" x14ac:dyDescent="0.25">
      <c r="A6" s="419" t="s">
        <v>1</v>
      </c>
      <c r="B6" s="412" t="s">
        <v>295</v>
      </c>
      <c r="C6" s="415" t="str">
        <f>Меню!A369</f>
        <v>зелень свежая</v>
      </c>
      <c r="D6" s="415" t="str">
        <f>Меню!A365</f>
        <v>капуста белокочанная</v>
      </c>
      <c r="E6" s="415" t="str">
        <f>Меню!A366</f>
        <v>морковь свежая</v>
      </c>
      <c r="F6" s="415"/>
      <c r="G6" s="415" t="str">
        <f>Меню!A422</f>
        <v>сахар песок</v>
      </c>
      <c r="H6" s="415"/>
      <c r="I6" s="415"/>
      <c r="J6" s="415"/>
      <c r="K6" s="415" t="str">
        <f>Меню!A371</f>
        <v>свинина с/м</v>
      </c>
      <c r="L6" s="415" t="str">
        <f>Меню!A373</f>
        <v>лук репчатый</v>
      </c>
      <c r="M6" s="415" t="str">
        <f>Меню!A375</f>
        <v>мука пшеничная</v>
      </c>
      <c r="N6" s="415" t="str">
        <f>Меню!A376</f>
        <v>соль йодированная</v>
      </c>
      <c r="O6" s="415" t="str">
        <f>Меню!A379</f>
        <v>сметана 15%</v>
      </c>
      <c r="P6" s="416" t="str">
        <f>Меню!A380</f>
        <v>вода питьевая</v>
      </c>
      <c r="Q6" s="416" t="str">
        <f>Меню!A378</f>
        <v>сухари панировочные</v>
      </c>
      <c r="R6" s="416" t="str">
        <f>Меню!A368</f>
        <v>масло растительное</v>
      </c>
      <c r="S6" s="416" t="str">
        <f>Меню!A382</f>
        <v xml:space="preserve">картофель </v>
      </c>
      <c r="T6" s="416" t="str">
        <f>Меню!A384</f>
        <v>молоко питьевое 2,5%</v>
      </c>
      <c r="U6" s="416" t="str">
        <f>Меню!A385</f>
        <v>масло сливочное 72.5%</v>
      </c>
      <c r="V6" s="416" t="str">
        <f>Меню!A387</f>
        <v>чай черный</v>
      </c>
      <c r="W6" s="416" t="str">
        <f>Меню!A390</f>
        <v>облепиха с/м</v>
      </c>
      <c r="X6" s="416" t="str">
        <f>Меню!A391</f>
        <v>Хлеб "Дарницкий" (нарезной)</v>
      </c>
      <c r="Y6" s="418"/>
    </row>
    <row r="7" spans="1:25" ht="26.25" customHeight="1" x14ac:dyDescent="0.25">
      <c r="A7" s="350" t="str">
        <f>Меню!A364</f>
        <v>Салат из белокочанной капусты с морковью</v>
      </c>
      <c r="B7" s="289">
        <f>Меню!D364</f>
        <v>80</v>
      </c>
      <c r="C7" s="383">
        <f>Меню!B369</f>
        <v>1.35</v>
      </c>
      <c r="D7" s="383">
        <f>Меню!B365</f>
        <v>68.75</v>
      </c>
      <c r="E7" s="71">
        <f>Меню!B366</f>
        <v>26.6</v>
      </c>
      <c r="F7" s="71"/>
      <c r="G7" s="71">
        <f>Меню!B367</f>
        <v>0.3</v>
      </c>
      <c r="H7" s="71"/>
      <c r="I7" s="71"/>
      <c r="J7" s="71"/>
      <c r="K7" s="71"/>
      <c r="L7" s="71"/>
      <c r="M7" s="71"/>
      <c r="N7" s="71"/>
      <c r="O7" s="71"/>
      <c r="P7" s="71"/>
      <c r="Q7" s="71"/>
      <c r="R7" s="71">
        <f>Меню!B368</f>
        <v>5</v>
      </c>
      <c r="S7" s="29"/>
      <c r="T7" s="29"/>
      <c r="U7" s="29"/>
      <c r="V7" s="29"/>
      <c r="W7" s="29"/>
      <c r="X7" s="29"/>
    </row>
    <row r="8" spans="1:25" ht="17.25" customHeight="1" x14ac:dyDescent="0.25">
      <c r="A8" s="384" t="str">
        <f>Меню!A370</f>
        <v>Мясо по-Сибирски</v>
      </c>
      <c r="B8" s="289">
        <f>Меню!D370</f>
        <v>100</v>
      </c>
      <c r="C8" s="383"/>
      <c r="D8" s="383"/>
      <c r="E8" s="71"/>
      <c r="F8" s="71"/>
      <c r="G8" s="71">
        <f>Меню!B377</f>
        <v>1.2</v>
      </c>
      <c r="H8" s="71"/>
      <c r="I8" s="71"/>
      <c r="J8" s="71"/>
      <c r="K8" s="71">
        <f>Меню!B371</f>
        <v>58.800000000000004</v>
      </c>
      <c r="L8" s="71">
        <f>Меню!B373</f>
        <v>42.839999999999996</v>
      </c>
      <c r="M8" s="71">
        <f>Меню!B375</f>
        <v>6</v>
      </c>
      <c r="N8" s="71">
        <f>Меню!B376</f>
        <v>0.7</v>
      </c>
      <c r="O8" s="71">
        <f>Меню!B379</f>
        <v>45</v>
      </c>
      <c r="P8" s="71">
        <f>Меню!B380</f>
        <v>27</v>
      </c>
      <c r="Q8" s="71">
        <f>Меню!B378</f>
        <v>19</v>
      </c>
      <c r="R8" s="71">
        <f>Меню!B374</f>
        <v>6</v>
      </c>
      <c r="S8" s="29"/>
      <c r="T8" s="29"/>
      <c r="U8" s="29"/>
      <c r="V8" s="29"/>
      <c r="W8" s="29"/>
      <c r="X8" s="29"/>
    </row>
    <row r="9" spans="1:25" ht="18" customHeight="1" x14ac:dyDescent="0.25">
      <c r="A9" s="311" t="str">
        <f>Меню!A381</f>
        <v>Картофельное пюре</v>
      </c>
      <c r="B9" s="327">
        <f>Меню!D381</f>
        <v>160</v>
      </c>
      <c r="C9" s="385"/>
      <c r="D9" s="385"/>
      <c r="E9" s="360"/>
      <c r="F9" s="360"/>
      <c r="G9" s="360"/>
      <c r="H9" s="360"/>
      <c r="I9" s="360"/>
      <c r="J9" s="360"/>
      <c r="K9" s="360"/>
      <c r="L9" s="360"/>
      <c r="M9" s="360"/>
      <c r="N9" s="360">
        <f>Меню!B383</f>
        <v>0.5</v>
      </c>
      <c r="O9" s="360"/>
      <c r="P9" s="71"/>
      <c r="Q9" s="71"/>
      <c r="R9" s="71"/>
      <c r="S9" s="386">
        <f>Меню!B382</f>
        <v>201.34399999999999</v>
      </c>
      <c r="T9" s="386">
        <f>Меню!B384</f>
        <v>24</v>
      </c>
      <c r="U9" s="386">
        <f>Меню!B385</f>
        <v>4.5</v>
      </c>
      <c r="V9" s="386"/>
      <c r="W9" s="386"/>
      <c r="X9" s="386"/>
    </row>
    <row r="10" spans="1:25" x14ac:dyDescent="0.25">
      <c r="A10" s="387" t="str">
        <f>Меню!A386</f>
        <v>Чай витаминный с облепихой</v>
      </c>
      <c r="B10" s="289">
        <f>Меню!D386</f>
        <v>200</v>
      </c>
      <c r="C10" s="315"/>
      <c r="D10" s="315"/>
      <c r="E10" s="386"/>
      <c r="F10" s="386"/>
      <c r="G10" s="386">
        <f>Меню!B388</f>
        <v>8</v>
      </c>
      <c r="H10" s="386"/>
      <c r="I10" s="386"/>
      <c r="J10" s="386"/>
      <c r="K10" s="386"/>
      <c r="L10" s="386"/>
      <c r="M10" s="386"/>
      <c r="N10" s="386"/>
      <c r="O10" s="386"/>
      <c r="P10" s="386">
        <f>Меню!B389</f>
        <v>220</v>
      </c>
      <c r="Q10" s="29"/>
      <c r="R10" s="29"/>
      <c r="S10" s="29"/>
      <c r="T10" s="386"/>
      <c r="U10" s="386"/>
      <c r="V10" s="386">
        <f>Меню!B387</f>
        <v>1</v>
      </c>
      <c r="W10" s="386">
        <f>Меню!B390</f>
        <v>8</v>
      </c>
      <c r="X10" s="386"/>
    </row>
    <row r="11" spans="1:25" x14ac:dyDescent="0.25">
      <c r="A11" s="345" t="str">
        <f>Меню!A391</f>
        <v>Хлеб "Дарницкий" (нарезной)</v>
      </c>
      <c r="B11" s="289">
        <f>Меню!D391</f>
        <v>26</v>
      </c>
      <c r="C11" s="388"/>
      <c r="D11" s="388"/>
      <c r="E11" s="29"/>
      <c r="F11" s="29"/>
      <c r="G11" s="29"/>
      <c r="H11" s="29"/>
      <c r="I11" s="29"/>
      <c r="J11" s="29"/>
      <c r="K11" s="29"/>
      <c r="L11" s="386"/>
      <c r="M11" s="386"/>
      <c r="N11" s="29"/>
      <c r="O11" s="29"/>
      <c r="P11" s="29"/>
      <c r="Q11" s="29"/>
      <c r="R11" s="29"/>
      <c r="S11" s="389"/>
      <c r="T11" s="389"/>
      <c r="U11" s="389"/>
      <c r="V11" s="389"/>
      <c r="W11" s="389"/>
      <c r="X11" s="76">
        <f>Меню!D391</f>
        <v>26</v>
      </c>
    </row>
    <row r="12" spans="1:25" x14ac:dyDescent="0.25">
      <c r="A12" s="264" t="s">
        <v>279</v>
      </c>
      <c r="B12" s="390"/>
      <c r="C12" s="363">
        <f>ROUND(C7+C8+C9+C10+C11,2)</f>
        <v>1.35</v>
      </c>
      <c r="D12" s="363">
        <f>ROUND(D7+D8+D9+D10+D11,2)</f>
        <v>68.75</v>
      </c>
      <c r="E12" s="363">
        <f t="shared" ref="E12:X12" si="0">ROUND(E7+E8+E9+E10+E11,2)</f>
        <v>26.6</v>
      </c>
      <c r="F12" s="363">
        <f t="shared" si="0"/>
        <v>0</v>
      </c>
      <c r="G12" s="363">
        <f t="shared" si="0"/>
        <v>9.5</v>
      </c>
      <c r="H12" s="363">
        <f t="shared" si="0"/>
        <v>0</v>
      </c>
      <c r="I12" s="363">
        <f t="shared" si="0"/>
        <v>0</v>
      </c>
      <c r="J12" s="363">
        <f t="shared" si="0"/>
        <v>0</v>
      </c>
      <c r="K12" s="363">
        <f t="shared" si="0"/>
        <v>58.8</v>
      </c>
      <c r="L12" s="363">
        <f t="shared" si="0"/>
        <v>42.84</v>
      </c>
      <c r="M12" s="363">
        <f t="shared" si="0"/>
        <v>6</v>
      </c>
      <c r="N12" s="363">
        <f t="shared" si="0"/>
        <v>1.2</v>
      </c>
      <c r="O12" s="363">
        <f t="shared" si="0"/>
        <v>45</v>
      </c>
      <c r="P12" s="363">
        <f t="shared" si="0"/>
        <v>247</v>
      </c>
      <c r="Q12" s="363">
        <f t="shared" si="0"/>
        <v>19</v>
      </c>
      <c r="R12" s="363">
        <f t="shared" si="0"/>
        <v>11</v>
      </c>
      <c r="S12" s="363">
        <f t="shared" si="0"/>
        <v>201.34</v>
      </c>
      <c r="T12" s="363">
        <f t="shared" si="0"/>
        <v>24</v>
      </c>
      <c r="U12" s="363">
        <f t="shared" si="0"/>
        <v>4.5</v>
      </c>
      <c r="V12" s="363">
        <f t="shared" si="0"/>
        <v>1</v>
      </c>
      <c r="W12" s="363">
        <f t="shared" si="0"/>
        <v>8</v>
      </c>
      <c r="X12" s="363">
        <f t="shared" si="0"/>
        <v>26</v>
      </c>
    </row>
    <row r="13" spans="1:25" x14ac:dyDescent="0.25">
      <c r="A13" s="264" t="s">
        <v>23</v>
      </c>
      <c r="B13" s="20">
        <v>0</v>
      </c>
      <c r="C13" s="29">
        <f>B13</f>
        <v>0</v>
      </c>
      <c r="D13" s="29">
        <f>B13</f>
        <v>0</v>
      </c>
      <c r="E13" s="29">
        <f>D13</f>
        <v>0</v>
      </c>
      <c r="F13" s="29">
        <f t="shared" ref="F13:X13" si="1">E13</f>
        <v>0</v>
      </c>
      <c r="G13" s="29">
        <f t="shared" si="1"/>
        <v>0</v>
      </c>
      <c r="H13" s="29">
        <f>G13</f>
        <v>0</v>
      </c>
      <c r="I13" s="29">
        <f>H13</f>
        <v>0</v>
      </c>
      <c r="J13" s="29">
        <f>I13</f>
        <v>0</v>
      </c>
      <c r="K13" s="29">
        <f>G13</f>
        <v>0</v>
      </c>
      <c r="L13" s="29">
        <f t="shared" si="1"/>
        <v>0</v>
      </c>
      <c r="M13" s="29">
        <f t="shared" si="1"/>
        <v>0</v>
      </c>
      <c r="N13" s="29">
        <f t="shared" si="1"/>
        <v>0</v>
      </c>
      <c r="O13" s="29">
        <f t="shared" si="1"/>
        <v>0</v>
      </c>
      <c r="P13" s="29">
        <f t="shared" si="1"/>
        <v>0</v>
      </c>
      <c r="Q13" s="29">
        <f t="shared" si="1"/>
        <v>0</v>
      </c>
      <c r="R13" s="29">
        <f t="shared" si="1"/>
        <v>0</v>
      </c>
      <c r="S13" s="29">
        <f>Q13</f>
        <v>0</v>
      </c>
      <c r="T13" s="29">
        <f t="shared" si="1"/>
        <v>0</v>
      </c>
      <c r="U13" s="29">
        <f t="shared" si="1"/>
        <v>0</v>
      </c>
      <c r="V13" s="29">
        <f t="shared" si="1"/>
        <v>0</v>
      </c>
      <c r="W13" s="29">
        <f t="shared" si="1"/>
        <v>0</v>
      </c>
      <c r="X13" s="29">
        <f t="shared" si="1"/>
        <v>0</v>
      </c>
    </row>
    <row r="14" spans="1:25" x14ac:dyDescent="0.25">
      <c r="A14" s="264" t="s">
        <v>280</v>
      </c>
      <c r="B14" s="390"/>
      <c r="C14" s="269">
        <f t="shared" ref="C14:X14" si="2">C13*C12/1000</f>
        <v>0</v>
      </c>
      <c r="D14" s="269">
        <f t="shared" si="2"/>
        <v>0</v>
      </c>
      <c r="E14" s="269">
        <f t="shared" si="2"/>
        <v>0</v>
      </c>
      <c r="F14" s="269">
        <f t="shared" si="2"/>
        <v>0</v>
      </c>
      <c r="G14" s="269">
        <f t="shared" si="2"/>
        <v>0</v>
      </c>
      <c r="H14" s="269">
        <f t="shared" si="2"/>
        <v>0</v>
      </c>
      <c r="I14" s="269">
        <f t="shared" si="2"/>
        <v>0</v>
      </c>
      <c r="J14" s="269">
        <f t="shared" si="2"/>
        <v>0</v>
      </c>
      <c r="K14" s="269">
        <f t="shared" si="2"/>
        <v>0</v>
      </c>
      <c r="L14" s="269">
        <f t="shared" si="2"/>
        <v>0</v>
      </c>
      <c r="M14" s="269">
        <f t="shared" si="2"/>
        <v>0</v>
      </c>
      <c r="N14" s="269">
        <f t="shared" si="2"/>
        <v>0</v>
      </c>
      <c r="O14" s="269">
        <f t="shared" si="2"/>
        <v>0</v>
      </c>
      <c r="P14" s="269">
        <f t="shared" si="2"/>
        <v>0</v>
      </c>
      <c r="Q14" s="269">
        <f t="shared" si="2"/>
        <v>0</v>
      </c>
      <c r="R14" s="269">
        <f t="shared" si="2"/>
        <v>0</v>
      </c>
      <c r="S14" s="269">
        <f t="shared" si="2"/>
        <v>0</v>
      </c>
      <c r="T14" s="269">
        <f t="shared" si="2"/>
        <v>0</v>
      </c>
      <c r="U14" s="269">
        <f t="shared" si="2"/>
        <v>0</v>
      </c>
      <c r="V14" s="269">
        <f t="shared" si="2"/>
        <v>0</v>
      </c>
      <c r="W14" s="269">
        <f t="shared" si="2"/>
        <v>0</v>
      </c>
      <c r="X14" s="269">
        <f t="shared" si="2"/>
        <v>0</v>
      </c>
    </row>
  </sheetData>
  <mergeCells count="2">
    <mergeCell ref="M2:O2"/>
    <mergeCell ref="M4:O4"/>
  </mergeCells>
  <pageMargins left="0" right="0" top="0.74803149606299213" bottom="0.74803149606299213" header="0.31496062992125984" footer="0.31496062992125984"/>
  <pageSetup paperSize="9" scale="90"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3"/>
  <sheetViews>
    <sheetView topLeftCell="A19" workbookViewId="0">
      <selection activeCell="L32" sqref="L32:M36"/>
    </sheetView>
  </sheetViews>
  <sheetFormatPr defaultRowHeight="15" x14ac:dyDescent="0.25"/>
  <cols>
    <col min="4" max="4" width="7.140625" customWidth="1"/>
    <col min="5" max="5" width="10.42578125" customWidth="1"/>
    <col min="6" max="6" width="7.28515625" customWidth="1"/>
    <col min="7" max="7" width="5.85546875" customWidth="1"/>
    <col min="8" max="10" width="7.140625" style="1" customWidth="1"/>
    <col min="11" max="11" width="8" style="1" customWidth="1"/>
    <col min="12" max="12" width="5.28515625" customWidth="1"/>
    <col min="13" max="13" width="6" customWidth="1"/>
  </cols>
  <sheetData>
    <row r="1" spans="1:18" x14ac:dyDescent="0.25">
      <c r="A1" s="1"/>
      <c r="B1" s="1"/>
      <c r="C1" s="1"/>
      <c r="D1" s="1"/>
      <c r="E1" s="1"/>
      <c r="F1" s="1"/>
      <c r="G1" s="1"/>
      <c r="L1" s="1"/>
      <c r="M1" s="1"/>
      <c r="N1" s="1"/>
      <c r="O1" s="1"/>
    </row>
    <row r="2" spans="1:18" x14ac:dyDescent="0.25">
      <c r="A2" s="1"/>
      <c r="B2" s="1"/>
      <c r="C2" s="1"/>
      <c r="D2" s="1"/>
      <c r="E2" s="1"/>
      <c r="F2" s="1"/>
      <c r="G2" s="1"/>
      <c r="L2" s="1"/>
      <c r="M2" s="1"/>
      <c r="N2" s="1"/>
      <c r="O2" s="1"/>
    </row>
    <row r="3" spans="1:18" x14ac:dyDescent="0.25">
      <c r="A3" s="1"/>
      <c r="B3" s="1"/>
      <c r="C3" s="1"/>
      <c r="D3" s="1"/>
      <c r="E3" s="1"/>
      <c r="F3" s="1"/>
      <c r="G3" s="1"/>
      <c r="L3" s="1"/>
      <c r="M3" s="1"/>
      <c r="N3" s="1"/>
      <c r="O3" s="1"/>
    </row>
    <row r="4" spans="1:18" x14ac:dyDescent="0.25">
      <c r="A4" s="1"/>
      <c r="B4" s="1"/>
      <c r="C4" s="1"/>
      <c r="D4" s="1"/>
      <c r="E4" s="1"/>
      <c r="F4" s="1"/>
      <c r="G4" s="1"/>
      <c r="L4" s="1"/>
      <c r="M4" s="1"/>
      <c r="N4" s="1"/>
      <c r="O4" s="1"/>
    </row>
    <row r="5" spans="1:18" x14ac:dyDescent="0.25">
      <c r="A5" s="1"/>
      <c r="B5" s="1"/>
      <c r="C5" s="1"/>
      <c r="D5" s="1"/>
      <c r="E5" s="1"/>
      <c r="F5" s="1"/>
      <c r="G5" s="1"/>
      <c r="L5" s="1"/>
      <c r="M5" s="1"/>
      <c r="N5" s="1"/>
      <c r="O5" s="1"/>
    </row>
    <row r="6" spans="1:18" x14ac:dyDescent="0.25">
      <c r="A6" s="1"/>
      <c r="B6" s="1"/>
      <c r="C6" s="1"/>
      <c r="D6" s="1"/>
      <c r="E6" s="1"/>
      <c r="F6" s="1"/>
      <c r="G6" s="1"/>
      <c r="L6" s="1"/>
      <c r="M6" s="1"/>
      <c r="N6" s="1"/>
      <c r="O6" s="1"/>
    </row>
    <row r="7" spans="1:18" x14ac:dyDescent="0.25">
      <c r="A7" s="1"/>
      <c r="B7" s="1"/>
      <c r="C7" s="1"/>
      <c r="D7" s="1"/>
      <c r="E7" s="1"/>
      <c r="F7" s="1"/>
      <c r="G7" s="1"/>
      <c r="L7" s="1"/>
      <c r="M7" s="1"/>
      <c r="N7" s="1"/>
      <c r="O7" s="1"/>
    </row>
    <row r="8" spans="1:18" x14ac:dyDescent="0.25">
      <c r="A8" s="1"/>
      <c r="B8" s="1"/>
      <c r="C8" s="1"/>
      <c r="D8" s="1"/>
      <c r="E8" s="1"/>
      <c r="F8" s="1"/>
      <c r="G8" s="1"/>
      <c r="L8" s="1"/>
      <c r="M8" s="1"/>
      <c r="N8" s="1"/>
      <c r="O8" s="1"/>
    </row>
    <row r="9" spans="1:18" ht="15.75" x14ac:dyDescent="0.25">
      <c r="A9" s="1"/>
      <c r="B9" s="1"/>
      <c r="C9" s="1"/>
      <c r="D9" s="1"/>
      <c r="E9" s="1"/>
      <c r="F9" s="1"/>
      <c r="G9" s="1"/>
      <c r="H9" s="560" t="s">
        <v>281</v>
      </c>
      <c r="I9" s="560"/>
      <c r="J9" s="560"/>
      <c r="K9" s="560"/>
      <c r="L9" s="560"/>
      <c r="M9" s="560"/>
      <c r="N9" s="560"/>
      <c r="O9" s="560"/>
      <c r="P9" s="299"/>
      <c r="Q9" s="299"/>
      <c r="R9" s="299"/>
    </row>
    <row r="10" spans="1:18" ht="15.75" x14ac:dyDescent="0.25">
      <c r="A10" s="1"/>
      <c r="B10" s="1"/>
      <c r="C10" s="1"/>
      <c r="D10" s="1"/>
      <c r="E10" s="1"/>
      <c r="F10" s="1"/>
      <c r="G10" s="1"/>
      <c r="H10" s="346" t="s">
        <v>282</v>
      </c>
      <c r="I10" s="346"/>
      <c r="J10" s="346"/>
      <c r="K10" s="346"/>
      <c r="L10" s="346"/>
      <c r="M10" s="346"/>
      <c r="N10" s="346"/>
      <c r="O10" s="346"/>
      <c r="P10" s="346"/>
      <c r="Q10" s="346"/>
      <c r="R10" s="346"/>
    </row>
    <row r="11" spans="1:18" ht="15.75" x14ac:dyDescent="0.25">
      <c r="A11" s="1"/>
      <c r="B11" s="1"/>
      <c r="C11" s="1"/>
      <c r="D11" s="1"/>
      <c r="E11" s="1"/>
      <c r="F11" s="1"/>
      <c r="G11" s="1"/>
      <c r="H11" s="347" t="s">
        <v>283</v>
      </c>
      <c r="I11" s="347"/>
      <c r="J11" s="347"/>
      <c r="K11" s="347"/>
      <c r="L11" s="347"/>
      <c r="M11" s="347"/>
      <c r="N11" s="347"/>
      <c r="O11" s="347"/>
      <c r="P11" s="347"/>
      <c r="Q11" s="347"/>
      <c r="R11" s="347"/>
    </row>
    <row r="12" spans="1:18" ht="33" x14ac:dyDescent="0.25">
      <c r="A12" s="1"/>
      <c r="B12" s="1"/>
      <c r="C12" s="1"/>
      <c r="D12" s="527" t="s">
        <v>284</v>
      </c>
      <c r="E12" s="527"/>
      <c r="F12" s="527"/>
      <c r="G12" s="527"/>
      <c r="H12" s="527"/>
      <c r="I12" s="527"/>
      <c r="L12" s="1"/>
      <c r="M12" s="1"/>
      <c r="N12" s="1"/>
      <c r="O12" s="1"/>
    </row>
    <row r="13" spans="1:18" ht="13.5" customHeight="1" x14ac:dyDescent="0.25">
      <c r="A13" s="1"/>
      <c r="B13" s="1"/>
      <c r="C13" s="1"/>
      <c r="D13" s="1"/>
      <c r="E13" s="271"/>
      <c r="F13" s="1"/>
      <c r="G13" s="1"/>
      <c r="L13" s="1"/>
      <c r="M13" s="1"/>
      <c r="N13" s="1"/>
      <c r="O13" s="1"/>
    </row>
    <row r="14" spans="1:18" ht="33" x14ac:dyDescent="0.45">
      <c r="A14" s="1"/>
      <c r="B14" s="505" t="s">
        <v>285</v>
      </c>
      <c r="C14" s="505"/>
      <c r="D14" s="505"/>
      <c r="E14" s="505"/>
      <c r="F14" s="505"/>
      <c r="G14" s="505"/>
      <c r="H14" s="505"/>
      <c r="I14" s="505"/>
      <c r="J14" s="505"/>
      <c r="K14" s="505"/>
      <c r="L14" s="1"/>
      <c r="M14" s="1"/>
      <c r="N14" s="1"/>
      <c r="O14" s="1"/>
    </row>
    <row r="15" spans="1:18" s="1" customFormat="1" ht="21" customHeight="1" x14ac:dyDescent="0.3">
      <c r="A15" s="433"/>
      <c r="B15" s="503" t="s">
        <v>327</v>
      </c>
      <c r="C15" s="503"/>
      <c r="D15" s="503"/>
      <c r="E15" s="503"/>
      <c r="F15" s="503"/>
      <c r="G15" s="503"/>
      <c r="H15" s="503"/>
      <c r="I15" s="503"/>
      <c r="J15" s="503"/>
      <c r="K15" s="503"/>
    </row>
    <row r="16" spans="1:18" s="1" customFormat="1" ht="21" customHeight="1" x14ac:dyDescent="0.3">
      <c r="A16" s="433"/>
      <c r="B16" s="439"/>
      <c r="C16" s="439"/>
      <c r="D16" s="439"/>
      <c r="E16" s="439"/>
      <c r="F16" s="439"/>
      <c r="G16" s="439"/>
      <c r="H16" s="439"/>
      <c r="I16" s="439"/>
    </row>
    <row r="17" spans="1:15" s="1" customFormat="1" ht="22.5" x14ac:dyDescent="0.3">
      <c r="A17" s="441"/>
      <c r="C17" s="503" t="s">
        <v>126</v>
      </c>
      <c r="D17" s="503"/>
      <c r="E17" s="503"/>
      <c r="F17" s="503"/>
      <c r="G17" s="503"/>
      <c r="H17" s="503"/>
      <c r="I17" s="503"/>
      <c r="J17" s="503"/>
    </row>
    <row r="18" spans="1:15" s="1" customFormat="1" ht="20.25" x14ac:dyDescent="0.25">
      <c r="A18" s="504" t="s">
        <v>308</v>
      </c>
      <c r="B18" s="504"/>
      <c r="C18" s="504"/>
      <c r="D18" s="504"/>
      <c r="E18" s="504"/>
      <c r="F18" s="504"/>
      <c r="G18" s="504"/>
      <c r="H18" s="504"/>
      <c r="I18" s="504"/>
      <c r="J18" s="504"/>
      <c r="K18" s="504"/>
      <c r="L18" s="504"/>
    </row>
    <row r="19" spans="1:15" ht="20.25" x14ac:dyDescent="0.25">
      <c r="A19" s="508" t="s">
        <v>135</v>
      </c>
      <c r="B19" s="508"/>
      <c r="C19" s="508"/>
      <c r="D19" s="508"/>
      <c r="E19" s="508"/>
      <c r="F19" s="508" t="s">
        <v>286</v>
      </c>
      <c r="G19" s="508"/>
      <c r="H19" s="509" t="s">
        <v>287</v>
      </c>
      <c r="I19" s="510"/>
      <c r="J19" s="510"/>
      <c r="K19" s="511"/>
      <c r="L19" s="508" t="s">
        <v>139</v>
      </c>
      <c r="M19" s="508"/>
      <c r="N19" s="1"/>
      <c r="O19" s="1"/>
    </row>
    <row r="20" spans="1:15" ht="19.5" customHeight="1" x14ac:dyDescent="0.25">
      <c r="A20" s="508"/>
      <c r="B20" s="508"/>
      <c r="C20" s="508"/>
      <c r="D20" s="508"/>
      <c r="E20" s="508"/>
      <c r="F20" s="508"/>
      <c r="G20" s="508"/>
      <c r="H20" s="273" t="s">
        <v>288</v>
      </c>
      <c r="I20" s="158" t="s">
        <v>289</v>
      </c>
      <c r="J20" s="201" t="s">
        <v>290</v>
      </c>
      <c r="K20" s="201" t="s">
        <v>291</v>
      </c>
      <c r="L20" s="508"/>
      <c r="M20" s="508"/>
      <c r="N20" s="1"/>
      <c r="O20" s="1"/>
    </row>
    <row r="21" spans="1:15" s="94" customFormat="1" ht="24.75" customHeight="1" x14ac:dyDescent="0.3">
      <c r="A21" s="565" t="str">
        <f>Меню!A331</f>
        <v>Закуска из свежих огурцов</v>
      </c>
      <c r="B21" s="566"/>
      <c r="C21" s="566"/>
      <c r="D21" s="566"/>
      <c r="E21" s="567"/>
      <c r="F21" s="535">
        <f>Меню!D331</f>
        <v>80</v>
      </c>
      <c r="G21" s="536"/>
      <c r="H21" s="276">
        <v>0.59</v>
      </c>
      <c r="I21" s="276">
        <v>7.0000000000000007E-2</v>
      </c>
      <c r="J21" s="276">
        <v>5.19</v>
      </c>
      <c r="K21" s="276">
        <v>15.17</v>
      </c>
      <c r="L21" s="531">
        <v>28.82</v>
      </c>
      <c r="M21" s="536"/>
    </row>
    <row r="22" spans="1:15" ht="24.75" customHeight="1" x14ac:dyDescent="0.25">
      <c r="A22" s="512" t="str">
        <f>Меню!A338:C338</f>
        <v>Болоньезе</v>
      </c>
      <c r="B22" s="513"/>
      <c r="C22" s="513"/>
      <c r="D22" s="513"/>
      <c r="E22" s="514"/>
      <c r="F22" s="506" t="str">
        <f>Меню!D338</f>
        <v>120</v>
      </c>
      <c r="G22" s="507"/>
      <c r="H22" s="276">
        <v>9.36</v>
      </c>
      <c r="I22" s="276">
        <v>15.41</v>
      </c>
      <c r="J22" s="276">
        <v>11.577</v>
      </c>
      <c r="K22" s="276">
        <v>230.86</v>
      </c>
      <c r="L22" s="551">
        <v>59.51</v>
      </c>
      <c r="M22" s="507"/>
      <c r="N22" s="1"/>
      <c r="O22" s="1"/>
    </row>
    <row r="23" spans="1:15" ht="24.75" customHeight="1" x14ac:dyDescent="0.25">
      <c r="A23" s="538" t="str">
        <f>Меню!A351</f>
        <v>Макароны отварные</v>
      </c>
      <c r="B23" s="539"/>
      <c r="C23" s="539"/>
      <c r="D23" s="539"/>
      <c r="E23" s="540"/>
      <c r="F23" s="516">
        <f>Меню!D351</f>
        <v>150</v>
      </c>
      <c r="G23" s="517"/>
      <c r="H23" s="276">
        <v>6.27</v>
      </c>
      <c r="I23" s="276">
        <v>2.83</v>
      </c>
      <c r="J23" s="276">
        <v>45.17</v>
      </c>
      <c r="K23" s="276">
        <v>222.06</v>
      </c>
      <c r="L23" s="531">
        <v>5.59</v>
      </c>
      <c r="M23" s="536"/>
      <c r="N23" s="1"/>
      <c r="O23" s="1"/>
    </row>
    <row r="24" spans="1:15" ht="24.75" customHeight="1" x14ac:dyDescent="0.25">
      <c r="A24" s="515" t="str">
        <f>Меню!A356</f>
        <v>Компот из смородины</v>
      </c>
      <c r="B24" s="513"/>
      <c r="C24" s="513"/>
      <c r="D24" s="513"/>
      <c r="E24" s="514"/>
      <c r="F24" s="516">
        <f>Меню!D356</f>
        <v>200</v>
      </c>
      <c r="G24" s="517"/>
      <c r="H24" s="276">
        <v>0.26</v>
      </c>
      <c r="I24" s="276">
        <v>7.0000000000000007E-2</v>
      </c>
      <c r="J24" s="276">
        <v>3.99</v>
      </c>
      <c r="K24" s="276">
        <v>19.25</v>
      </c>
      <c r="L24" s="531">
        <v>11.370000000000001</v>
      </c>
      <c r="M24" s="536"/>
      <c r="N24" s="1"/>
      <c r="O24" s="1"/>
    </row>
    <row r="25" spans="1:15" s="1" customFormat="1" ht="24.75" customHeight="1" x14ac:dyDescent="0.25">
      <c r="A25" s="515" t="str">
        <f>Меню!A360</f>
        <v>Хлеб "Свежий" пшеничный витамин.</v>
      </c>
      <c r="B25" s="522"/>
      <c r="C25" s="522"/>
      <c r="D25" s="522"/>
      <c r="E25" s="523"/>
      <c r="F25" s="516">
        <f>Меню!D360</f>
        <v>32</v>
      </c>
      <c r="G25" s="517"/>
      <c r="H25" s="276">
        <v>2.56</v>
      </c>
      <c r="I25" s="276">
        <v>0.4</v>
      </c>
      <c r="J25" s="276">
        <v>16.96</v>
      </c>
      <c r="K25" s="276">
        <v>81.28</v>
      </c>
      <c r="L25" s="531">
        <v>2.41</v>
      </c>
      <c r="M25" s="532"/>
    </row>
    <row r="26" spans="1:15" ht="22.5" x14ac:dyDescent="0.3">
      <c r="A26" s="543" t="s">
        <v>292</v>
      </c>
      <c r="B26" s="544"/>
      <c r="C26" s="544"/>
      <c r="D26" s="544"/>
      <c r="E26" s="545"/>
      <c r="F26" s="568">
        <f>F25+F24+F23+F22+F21</f>
        <v>582</v>
      </c>
      <c r="G26" s="569"/>
      <c r="H26" s="366">
        <f>SUM(H21:H25)</f>
        <v>19.04</v>
      </c>
      <c r="I26" s="366">
        <f>SUM(I21:I25)</f>
        <v>18.78</v>
      </c>
      <c r="J26" s="366">
        <f>SUM(J21:J25)</f>
        <v>82.887</v>
      </c>
      <c r="K26" s="366">
        <f>SUM(K21:K25)</f>
        <v>568.62</v>
      </c>
      <c r="L26" s="570">
        <f>SUM(L21:M25)</f>
        <v>107.7</v>
      </c>
      <c r="M26" s="571"/>
      <c r="N26" s="1"/>
      <c r="O26" s="1"/>
    </row>
    <row r="27" spans="1:15" s="1" customFormat="1" ht="22.5" x14ac:dyDescent="0.3">
      <c r="A27" s="437"/>
      <c r="B27" s="437"/>
      <c r="C27" s="437"/>
      <c r="D27" s="437"/>
      <c r="E27" s="437"/>
      <c r="F27" s="446"/>
      <c r="G27" s="446"/>
      <c r="H27" s="456"/>
      <c r="I27" s="456"/>
      <c r="J27" s="456"/>
      <c r="K27" s="456"/>
      <c r="L27" s="455"/>
      <c r="M27" s="455"/>
    </row>
    <row r="28" spans="1:15" s="1" customFormat="1" ht="22.5" x14ac:dyDescent="0.3">
      <c r="A28" s="441"/>
      <c r="C28" s="503" t="s">
        <v>225</v>
      </c>
      <c r="D28" s="503"/>
      <c r="E28" s="503"/>
      <c r="F28" s="503"/>
      <c r="G28" s="503"/>
      <c r="H28" s="503"/>
      <c r="I28" s="503"/>
      <c r="J28" s="503"/>
    </row>
    <row r="29" spans="1:15" s="1" customFormat="1" ht="20.25" x14ac:dyDescent="0.25">
      <c r="A29" s="504" t="s">
        <v>308</v>
      </c>
      <c r="B29" s="504"/>
      <c r="C29" s="504"/>
      <c r="D29" s="504"/>
      <c r="E29" s="504"/>
      <c r="F29" s="504"/>
      <c r="G29" s="504"/>
      <c r="H29" s="504"/>
      <c r="I29" s="504"/>
      <c r="J29" s="504"/>
      <c r="K29" s="504"/>
      <c r="L29" s="504"/>
    </row>
    <row r="30" spans="1:15" ht="21.75" customHeight="1" x14ac:dyDescent="0.25">
      <c r="A30" s="508" t="s">
        <v>135</v>
      </c>
      <c r="B30" s="508"/>
      <c r="C30" s="508"/>
      <c r="D30" s="508"/>
      <c r="E30" s="508"/>
      <c r="F30" s="508" t="s">
        <v>286</v>
      </c>
      <c r="G30" s="508"/>
      <c r="H30" s="509" t="s">
        <v>287</v>
      </c>
      <c r="I30" s="510"/>
      <c r="J30" s="510"/>
      <c r="K30" s="511"/>
      <c r="L30" s="508" t="s">
        <v>139</v>
      </c>
      <c r="M30" s="508"/>
      <c r="N30" s="1"/>
      <c r="O30" s="1"/>
    </row>
    <row r="31" spans="1:15" ht="23.25" customHeight="1" x14ac:dyDescent="0.25">
      <c r="A31" s="508"/>
      <c r="B31" s="508"/>
      <c r="C31" s="508"/>
      <c r="D31" s="508"/>
      <c r="E31" s="508"/>
      <c r="F31" s="508"/>
      <c r="G31" s="508"/>
      <c r="H31" s="273" t="s">
        <v>288</v>
      </c>
      <c r="I31" s="158" t="s">
        <v>289</v>
      </c>
      <c r="J31" s="201" t="s">
        <v>290</v>
      </c>
      <c r="K31" s="201" t="s">
        <v>291</v>
      </c>
      <c r="L31" s="508"/>
      <c r="M31" s="508"/>
      <c r="N31" s="1"/>
      <c r="O31" s="1"/>
    </row>
    <row r="32" spans="1:15" s="94" customFormat="1" ht="24" customHeight="1" x14ac:dyDescent="0.3">
      <c r="A32" s="573" t="str">
        <f>Меню!A364</f>
        <v>Салат из белокочанной капусты с морковью</v>
      </c>
      <c r="B32" s="566"/>
      <c r="C32" s="566"/>
      <c r="D32" s="566"/>
      <c r="E32" s="567"/>
      <c r="F32" s="516">
        <f>Меню!D364</f>
        <v>80</v>
      </c>
      <c r="G32" s="536"/>
      <c r="H32" s="276">
        <v>1.83</v>
      </c>
      <c r="I32" s="276">
        <v>5.05</v>
      </c>
      <c r="J32" s="276">
        <v>6.49</v>
      </c>
      <c r="K32" s="276">
        <v>72.290000000000006</v>
      </c>
      <c r="L32" s="531">
        <v>8.9</v>
      </c>
      <c r="M32" s="536"/>
    </row>
    <row r="33" spans="1:15" ht="24" customHeight="1" x14ac:dyDescent="0.25">
      <c r="A33" s="512" t="str">
        <f>Меню!A370</f>
        <v>Мясо по-Сибирски</v>
      </c>
      <c r="B33" s="513"/>
      <c r="C33" s="513"/>
      <c r="D33" s="513"/>
      <c r="E33" s="514"/>
      <c r="F33" s="526">
        <f>Меню!D370</f>
        <v>100</v>
      </c>
      <c r="G33" s="507"/>
      <c r="H33" s="276">
        <v>13.13</v>
      </c>
      <c r="I33" s="276">
        <v>10.87</v>
      </c>
      <c r="J33" s="276">
        <v>23.84</v>
      </c>
      <c r="K33" s="276">
        <v>257.58999999999997</v>
      </c>
      <c r="L33" s="551">
        <v>60.64</v>
      </c>
      <c r="M33" s="507"/>
      <c r="N33" s="1"/>
      <c r="O33" s="1"/>
    </row>
    <row r="34" spans="1:15" s="1" customFormat="1" ht="24" customHeight="1" x14ac:dyDescent="0.25">
      <c r="A34" s="538" t="str">
        <f>Меню!A381</f>
        <v>Картофельное пюре</v>
      </c>
      <c r="B34" s="539"/>
      <c r="C34" s="539"/>
      <c r="D34" s="539"/>
      <c r="E34" s="540"/>
      <c r="F34" s="516">
        <f>Меню!D381</f>
        <v>160</v>
      </c>
      <c r="G34" s="517"/>
      <c r="H34" s="276">
        <v>3.86</v>
      </c>
      <c r="I34" s="276">
        <v>3.14</v>
      </c>
      <c r="J34" s="276">
        <v>33.21</v>
      </c>
      <c r="K34" s="276">
        <v>159.52000000000001</v>
      </c>
      <c r="L34" s="531">
        <v>30.57</v>
      </c>
      <c r="M34" s="532"/>
    </row>
    <row r="35" spans="1:15" s="1" customFormat="1" ht="24" customHeight="1" x14ac:dyDescent="0.25">
      <c r="A35" s="515" t="str">
        <f>Меню!A386</f>
        <v>Чай витаминный с облепихой</v>
      </c>
      <c r="B35" s="522"/>
      <c r="C35" s="522"/>
      <c r="D35" s="522"/>
      <c r="E35" s="523"/>
      <c r="F35" s="516">
        <f>Меню!D386</f>
        <v>200</v>
      </c>
      <c r="G35" s="517"/>
      <c r="H35" s="276">
        <v>0.3</v>
      </c>
      <c r="I35" s="276">
        <v>0.48</v>
      </c>
      <c r="J35" s="276">
        <v>6.51</v>
      </c>
      <c r="K35" s="276">
        <v>31.96</v>
      </c>
      <c r="L35" s="531">
        <v>5.35</v>
      </c>
      <c r="M35" s="532"/>
    </row>
    <row r="36" spans="1:15" ht="24" customHeight="1" x14ac:dyDescent="0.25">
      <c r="A36" s="515" t="str">
        <f>Меню!A391</f>
        <v>Хлеб "Дарницкий" (нарезной)</v>
      </c>
      <c r="B36" s="522"/>
      <c r="C36" s="522"/>
      <c r="D36" s="522"/>
      <c r="E36" s="523"/>
      <c r="F36" s="516">
        <f>Меню!D391</f>
        <v>26</v>
      </c>
      <c r="G36" s="517"/>
      <c r="H36" s="276">
        <v>1.08</v>
      </c>
      <c r="I36" s="276">
        <v>0.96</v>
      </c>
      <c r="J36" s="276">
        <v>12.48</v>
      </c>
      <c r="K36" s="276">
        <v>59.8</v>
      </c>
      <c r="L36" s="541">
        <v>2.2400000000000002</v>
      </c>
      <c r="M36" s="542"/>
      <c r="N36" s="1"/>
      <c r="O36" s="1"/>
    </row>
    <row r="37" spans="1:15" ht="22.5" x14ac:dyDescent="0.3">
      <c r="A37" s="543" t="s">
        <v>292</v>
      </c>
      <c r="B37" s="544"/>
      <c r="C37" s="544"/>
      <c r="D37" s="544"/>
      <c r="E37" s="545"/>
      <c r="F37" s="572">
        <f>SUM(F32:F36)</f>
        <v>566</v>
      </c>
      <c r="G37" s="549"/>
      <c r="H37" s="366">
        <f>SUM(H32:H36)</f>
        <v>20.200000000000003</v>
      </c>
      <c r="I37" s="366">
        <f>SUM(I32:I36)</f>
        <v>20.5</v>
      </c>
      <c r="J37" s="366">
        <f>SUM(J32:J36)</f>
        <v>82.53</v>
      </c>
      <c r="K37" s="366">
        <f>SUM(K32:K36)</f>
        <v>581.16</v>
      </c>
      <c r="L37" s="548">
        <f>SUM(L32:M36)</f>
        <v>107.7</v>
      </c>
      <c r="M37" s="549"/>
      <c r="N37" s="1"/>
      <c r="O37" s="1"/>
    </row>
    <row r="38" spans="1:15" x14ac:dyDescent="0.25">
      <c r="A38" s="1"/>
      <c r="B38" s="1"/>
      <c r="C38" s="1"/>
      <c r="D38" s="1"/>
      <c r="E38" s="1"/>
      <c r="F38" s="1"/>
      <c r="G38" s="1"/>
      <c r="L38" s="1"/>
      <c r="M38" s="1"/>
      <c r="N38" s="1"/>
      <c r="O38" s="1"/>
    </row>
    <row r="39" spans="1:15" ht="21" x14ac:dyDescent="0.35">
      <c r="A39" s="280" t="s">
        <v>293</v>
      </c>
      <c r="B39" s="281"/>
      <c r="C39" s="281"/>
      <c r="D39" s="281"/>
      <c r="E39" s="281"/>
      <c r="F39" s="1"/>
      <c r="G39" s="1"/>
      <c r="L39" s="1"/>
      <c r="M39" s="1"/>
      <c r="N39" s="1"/>
      <c r="O39" s="1"/>
    </row>
    <row r="40" spans="1:15" ht="21" x14ac:dyDescent="0.35">
      <c r="A40" s="281"/>
      <c r="B40" s="281"/>
      <c r="C40" s="281"/>
      <c r="D40" s="281"/>
      <c r="E40" s="281"/>
      <c r="F40" s="1"/>
      <c r="G40" s="1"/>
      <c r="L40" s="1"/>
      <c r="M40" s="1"/>
      <c r="N40" s="1"/>
      <c r="O40" s="1"/>
    </row>
    <row r="41" spans="1:15" ht="21" x14ac:dyDescent="0.35">
      <c r="A41" s="280" t="s">
        <v>294</v>
      </c>
      <c r="B41" s="281"/>
      <c r="C41" s="281"/>
      <c r="D41" s="281"/>
      <c r="E41" s="281"/>
      <c r="F41" s="1"/>
      <c r="G41" s="1"/>
      <c r="L41" s="1"/>
      <c r="M41" s="1"/>
      <c r="N41" s="1"/>
      <c r="O41" s="1"/>
    </row>
    <row r="42" spans="1:15" x14ac:dyDescent="0.25">
      <c r="A42" s="1"/>
      <c r="B42" s="1"/>
      <c r="C42" s="1"/>
      <c r="D42" s="1"/>
      <c r="E42" s="1"/>
      <c r="F42" s="1"/>
      <c r="G42" s="1"/>
      <c r="L42" s="1"/>
      <c r="M42" s="1"/>
      <c r="N42" s="1"/>
      <c r="O42" s="1"/>
    </row>
    <row r="43" spans="1:15" x14ac:dyDescent="0.25">
      <c r="A43" s="1"/>
      <c r="B43" s="1"/>
      <c r="C43" s="1"/>
      <c r="D43" s="1"/>
      <c r="E43" s="1"/>
      <c r="F43" s="1"/>
      <c r="G43" s="1"/>
      <c r="L43" s="1"/>
      <c r="M43" s="1"/>
      <c r="N43" s="1"/>
      <c r="O43" s="1"/>
    </row>
  </sheetData>
  <mergeCells count="52">
    <mergeCell ref="A30:E31"/>
    <mergeCell ref="F30:G31"/>
    <mergeCell ref="H30:K30"/>
    <mergeCell ref="L30:M31"/>
    <mergeCell ref="C28:J28"/>
    <mergeCell ref="A29:L29"/>
    <mergeCell ref="A32:E32"/>
    <mergeCell ref="F32:G32"/>
    <mergeCell ref="L32:M32"/>
    <mergeCell ref="A33:E33"/>
    <mergeCell ref="F33:G33"/>
    <mergeCell ref="L33:M33"/>
    <mergeCell ref="A34:E34"/>
    <mergeCell ref="F34:G34"/>
    <mergeCell ref="L34:M34"/>
    <mergeCell ref="A35:E35"/>
    <mergeCell ref="F35:G35"/>
    <mergeCell ref="L35:M35"/>
    <mergeCell ref="A37:E37"/>
    <mergeCell ref="F37:G37"/>
    <mergeCell ref="L37:M37"/>
    <mergeCell ref="A36:E36"/>
    <mergeCell ref="F36:G36"/>
    <mergeCell ref="L36:M36"/>
    <mergeCell ref="F26:G26"/>
    <mergeCell ref="A26:E26"/>
    <mergeCell ref="L26:M26"/>
    <mergeCell ref="A25:E25"/>
    <mergeCell ref="F25:G25"/>
    <mergeCell ref="L25:M25"/>
    <mergeCell ref="A23:E23"/>
    <mergeCell ref="F23:G23"/>
    <mergeCell ref="L23:M23"/>
    <mergeCell ref="A24:E24"/>
    <mergeCell ref="F24:G24"/>
    <mergeCell ref="L24:M24"/>
    <mergeCell ref="A21:E21"/>
    <mergeCell ref="F21:G21"/>
    <mergeCell ref="L21:M21"/>
    <mergeCell ref="A22:E22"/>
    <mergeCell ref="F22:G22"/>
    <mergeCell ref="L22:M22"/>
    <mergeCell ref="H9:O9"/>
    <mergeCell ref="A19:E20"/>
    <mergeCell ref="F19:G20"/>
    <mergeCell ref="H19:K19"/>
    <mergeCell ref="L19:M20"/>
    <mergeCell ref="C17:J17"/>
    <mergeCell ref="A18:L18"/>
    <mergeCell ref="B15:K15"/>
    <mergeCell ref="B14:K14"/>
    <mergeCell ref="D12:I12"/>
  </mergeCells>
  <pageMargins left="0.7" right="0.7" top="0.75" bottom="0.75" header="0.3" footer="0.3"/>
  <pageSetup paperSize="9" scale="74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15"/>
  <sheetViews>
    <sheetView workbookViewId="0">
      <selection activeCell="A13" sqref="A13:XFD14"/>
    </sheetView>
  </sheetViews>
  <sheetFormatPr defaultRowHeight="15" x14ac:dyDescent="0.25"/>
  <cols>
    <col min="1" max="1" width="37.28515625" customWidth="1"/>
    <col min="4" max="4" width="7.5703125" customWidth="1"/>
    <col min="5" max="5" width="7.140625" customWidth="1"/>
    <col min="11" max="14" width="9.140625" style="1"/>
    <col min="20" max="23" width="9.140625" style="1"/>
  </cols>
  <sheetData>
    <row r="1" spans="1:24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</row>
    <row r="2" spans="1:24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501" t="s">
        <v>276</v>
      </c>
      <c r="Q2" s="501"/>
      <c r="R2" s="501"/>
      <c r="S2" s="244"/>
      <c r="T2" s="244"/>
      <c r="U2" s="244"/>
      <c r="V2" s="244"/>
      <c r="W2" s="244"/>
      <c r="X2" s="244"/>
    </row>
    <row r="3" spans="1:24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4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502" t="s">
        <v>278</v>
      </c>
      <c r="Q4" s="502"/>
      <c r="R4" s="502"/>
      <c r="S4" s="246"/>
      <c r="T4" s="246"/>
      <c r="U4" s="246"/>
      <c r="V4" s="246"/>
      <c r="W4" s="246"/>
      <c r="X4" s="246"/>
    </row>
    <row r="5" spans="1:24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243"/>
      <c r="R5" s="67"/>
      <c r="S5" s="67"/>
      <c r="T5" s="67"/>
      <c r="U5" s="67"/>
      <c r="V5" s="67"/>
      <c r="W5" s="67"/>
      <c r="X5" s="67"/>
    </row>
    <row r="6" spans="1:24" ht="156" customHeight="1" x14ac:dyDescent="0.25">
      <c r="A6" s="247" t="s">
        <v>1</v>
      </c>
      <c r="B6" s="248" t="s">
        <v>295</v>
      </c>
      <c r="C6" s="302" t="str">
        <f>Меню!A396</f>
        <v>горошек консервированный</v>
      </c>
      <c r="D6" s="303" t="str">
        <f>Меню!A397</f>
        <v>капуста белокочанная</v>
      </c>
      <c r="E6" s="303" t="str">
        <f>Меню!A398</f>
        <v>перец болгарский</v>
      </c>
      <c r="F6" s="303" t="str">
        <f>Меню!A399</f>
        <v>огурцы свежие парниковые</v>
      </c>
      <c r="G6" s="303" t="str">
        <f>Меню!A400</f>
        <v>масло растительное</v>
      </c>
      <c r="H6" s="303" t="str">
        <f>Меню!A402</f>
        <v>соевый соус концентрат</v>
      </c>
      <c r="I6" s="303"/>
      <c r="J6" s="303" t="str">
        <f>Меню!A410</f>
        <v>соль йодированная</v>
      </c>
      <c r="K6" s="303" t="str">
        <f>Меню!A406</f>
        <v>крупа гречневая</v>
      </c>
      <c r="L6" s="303" t="str">
        <f>Меню!A407</f>
        <v>фарш  говяжий</v>
      </c>
      <c r="M6" s="303" t="str">
        <f>Меню!A408</f>
        <v>морковь свежая</v>
      </c>
      <c r="N6" s="303" t="str">
        <f>Меню!A409</f>
        <v>лук репчатый</v>
      </c>
      <c r="O6" s="303"/>
      <c r="P6" s="303" t="str">
        <f>Меню!A413</f>
        <v>томат кубик с/м</v>
      </c>
      <c r="Q6" s="303" t="str">
        <f>Меню!A416</f>
        <v>сахар песок</v>
      </c>
      <c r="R6" s="303" t="str">
        <f>Меню!A417</f>
        <v>орегано сушеный</v>
      </c>
      <c r="S6" s="304" t="str">
        <f>Меню!A418</f>
        <v>базилик сушеный</v>
      </c>
      <c r="T6" s="304" t="str">
        <f>Меню!A419</f>
        <v>чеснок</v>
      </c>
      <c r="U6" s="304" t="str">
        <f>Меню!A421</f>
        <v>клубника с/м</v>
      </c>
      <c r="V6" s="304" t="str">
        <f>Меню!A423</f>
        <v>вода питьевая</v>
      </c>
      <c r="W6" s="304" t="str">
        <f>Меню!A424</f>
        <v>Фрукт (Яблоко)</v>
      </c>
      <c r="X6" s="304" t="str">
        <f>Меню!A425</f>
        <v>Хлеб "Дарницкий" (нарезной)</v>
      </c>
    </row>
    <row r="7" spans="1:24" ht="23.25" customHeight="1" x14ac:dyDescent="0.25">
      <c r="A7" s="384" t="str">
        <f>Меню!A395</f>
        <v>Салат овощной с зелёным горошком</v>
      </c>
      <c r="B7" s="333" t="str">
        <f>Меню!D395</f>
        <v>60</v>
      </c>
      <c r="C7" s="71">
        <f>Меню!B396</f>
        <v>15.4</v>
      </c>
      <c r="D7" s="71">
        <f>Меню!B397</f>
        <v>25</v>
      </c>
      <c r="E7" s="71">
        <f>Меню!B398</f>
        <v>13.3</v>
      </c>
      <c r="F7" s="71">
        <f>Меню!B399</f>
        <v>10.5</v>
      </c>
      <c r="G7" s="71">
        <f>Меню!B400</f>
        <v>5</v>
      </c>
      <c r="H7" s="71">
        <f>Меню!B402</f>
        <v>5</v>
      </c>
      <c r="I7" s="71"/>
      <c r="J7" s="71"/>
      <c r="K7" s="71"/>
      <c r="L7" s="71"/>
      <c r="M7" s="71"/>
      <c r="N7" s="71"/>
      <c r="O7" s="71"/>
      <c r="P7" s="71"/>
      <c r="Q7" s="71">
        <f>Меню!B403</f>
        <v>1.4</v>
      </c>
      <c r="R7" s="71"/>
      <c r="S7" s="71"/>
      <c r="T7" s="71"/>
      <c r="U7" s="71"/>
      <c r="V7" s="71">
        <f>Меню!B404</f>
        <v>5</v>
      </c>
      <c r="W7" s="71"/>
      <c r="X7" s="71"/>
    </row>
    <row r="8" spans="1:24" ht="29.25" customHeight="1" x14ac:dyDescent="0.25">
      <c r="A8" s="311" t="str">
        <f>Меню!A405</f>
        <v>Гречка по-купечески</v>
      </c>
      <c r="B8" s="327" t="str">
        <f>Меню!D405</f>
        <v>200</v>
      </c>
      <c r="C8" s="360"/>
      <c r="D8" s="360"/>
      <c r="E8" s="360"/>
      <c r="F8" s="360"/>
      <c r="G8" s="360">
        <f>Меню!B411</f>
        <v>5</v>
      </c>
      <c r="H8" s="360"/>
      <c r="I8" s="360"/>
      <c r="J8" s="360">
        <f>Меню!B410+Меню!B415</f>
        <v>1.2</v>
      </c>
      <c r="K8" s="360">
        <f>Меню!B406</f>
        <v>50</v>
      </c>
      <c r="L8" s="360">
        <f>Меню!B407</f>
        <v>48.6</v>
      </c>
      <c r="M8" s="360">
        <f>Меню!B408</f>
        <v>27.6875</v>
      </c>
      <c r="N8" s="360">
        <f>Меню!B409</f>
        <v>23.799999999999997</v>
      </c>
      <c r="O8" s="360"/>
      <c r="P8" s="360">
        <f>Меню!B413</f>
        <v>27</v>
      </c>
      <c r="Q8" s="360">
        <f>Меню!B416</f>
        <v>0.5</v>
      </c>
      <c r="R8" s="360">
        <f>Меню!B417</f>
        <v>0.2</v>
      </c>
      <c r="S8" s="71">
        <f>Меню!B418</f>
        <v>0.1</v>
      </c>
      <c r="T8" s="71">
        <f>Меню!B419</f>
        <v>1.2</v>
      </c>
      <c r="U8" s="71"/>
      <c r="V8" s="71"/>
      <c r="W8" s="71"/>
      <c r="X8" s="71"/>
    </row>
    <row r="9" spans="1:24" ht="23.25" customHeight="1" x14ac:dyDescent="0.25">
      <c r="A9" s="387" t="str">
        <f>Меню!A420</f>
        <v>Напиток клубничный</v>
      </c>
      <c r="B9" s="289">
        <f>Меню!D420</f>
        <v>200</v>
      </c>
      <c r="C9" s="254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>
        <f>Меню!B422</f>
        <v>8</v>
      </c>
      <c r="R9" s="386"/>
      <c r="S9" s="29"/>
      <c r="T9" s="29"/>
      <c r="U9" s="386">
        <f>Меню!B421</f>
        <v>23</v>
      </c>
      <c r="V9" s="386">
        <f>Меню!B423</f>
        <v>220</v>
      </c>
      <c r="W9" s="29"/>
      <c r="X9" s="29"/>
    </row>
    <row r="10" spans="1:24" ht="23.25" customHeight="1" x14ac:dyDescent="0.25">
      <c r="A10" s="345" t="str">
        <f>Меню!A425</f>
        <v>Хлеб "Дарницкий" (нарезной)</v>
      </c>
      <c r="B10" s="289">
        <f>Меню!D425</f>
        <v>28</v>
      </c>
      <c r="C10" s="391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386"/>
      <c r="P10" s="386"/>
      <c r="Q10" s="29"/>
      <c r="R10" s="29"/>
      <c r="S10" s="29"/>
      <c r="T10" s="29"/>
      <c r="U10" s="29"/>
      <c r="V10" s="29"/>
      <c r="W10" s="29"/>
      <c r="X10" s="29">
        <f>Меню!D425</f>
        <v>28</v>
      </c>
    </row>
    <row r="11" spans="1:24" ht="23.25" customHeight="1" x14ac:dyDescent="0.25">
      <c r="A11" s="345" t="str">
        <f>Меню!A424</f>
        <v>Фрукт (Яблоко)</v>
      </c>
      <c r="B11" s="289">
        <f>Меню!D424</f>
        <v>150</v>
      </c>
      <c r="C11" s="391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386"/>
      <c r="P11" s="386"/>
      <c r="Q11" s="29"/>
      <c r="R11" s="29"/>
      <c r="S11" s="29"/>
      <c r="T11" s="29"/>
      <c r="U11" s="29"/>
      <c r="V11" s="29"/>
      <c r="W11" s="29">
        <f>Меню!D424</f>
        <v>150</v>
      </c>
      <c r="X11" s="29"/>
    </row>
    <row r="12" spans="1:24" x14ac:dyDescent="0.25">
      <c r="A12" s="264" t="s">
        <v>279</v>
      </c>
      <c r="B12" s="390"/>
      <c r="C12" s="363">
        <f>ROUND(C7+C8+C9+C10+C11,2)</f>
        <v>15.4</v>
      </c>
      <c r="D12" s="363">
        <f t="shared" ref="D12:X12" si="0">ROUND(D7+D8+D9+D10+D11,2)</f>
        <v>25</v>
      </c>
      <c r="E12" s="363">
        <f t="shared" si="0"/>
        <v>13.3</v>
      </c>
      <c r="F12" s="363">
        <f t="shared" si="0"/>
        <v>10.5</v>
      </c>
      <c r="G12" s="363">
        <f t="shared" si="0"/>
        <v>10</v>
      </c>
      <c r="H12" s="363">
        <f t="shared" si="0"/>
        <v>5</v>
      </c>
      <c r="I12" s="363">
        <f t="shared" si="0"/>
        <v>0</v>
      </c>
      <c r="J12" s="363">
        <f t="shared" si="0"/>
        <v>1.2</v>
      </c>
      <c r="K12" s="363">
        <f t="shared" si="0"/>
        <v>50</v>
      </c>
      <c r="L12" s="363">
        <f t="shared" si="0"/>
        <v>48.6</v>
      </c>
      <c r="M12" s="363">
        <f t="shared" si="0"/>
        <v>27.69</v>
      </c>
      <c r="N12" s="363">
        <f t="shared" si="0"/>
        <v>23.8</v>
      </c>
      <c r="O12" s="363">
        <f t="shared" si="0"/>
        <v>0</v>
      </c>
      <c r="P12" s="363">
        <f t="shared" si="0"/>
        <v>27</v>
      </c>
      <c r="Q12" s="363">
        <f t="shared" si="0"/>
        <v>9.9</v>
      </c>
      <c r="R12" s="363">
        <f t="shared" si="0"/>
        <v>0.2</v>
      </c>
      <c r="S12" s="363">
        <f t="shared" si="0"/>
        <v>0.1</v>
      </c>
      <c r="T12" s="363">
        <f>ROUND(T7+T8+T9+T10+T11,2)</f>
        <v>1.2</v>
      </c>
      <c r="U12" s="363">
        <f>ROUND(U7+U8+U9+U10+U11,2)</f>
        <v>23</v>
      </c>
      <c r="V12" s="363">
        <f>ROUND(V7+V8+V9+V10+V11,2)</f>
        <v>225</v>
      </c>
      <c r="W12" s="363">
        <f>ROUND(W7+W8+W9+W10+W11,2)</f>
        <v>150</v>
      </c>
      <c r="X12" s="363">
        <f t="shared" si="0"/>
        <v>28</v>
      </c>
    </row>
    <row r="13" spans="1:24" x14ac:dyDescent="0.25">
      <c r="A13" s="264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S13" si="1">D13</f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  <c r="I13" s="29">
        <f t="shared" si="1"/>
        <v>0</v>
      </c>
      <c r="J13" s="29">
        <f>F13</f>
        <v>0</v>
      </c>
      <c r="K13" s="29">
        <f t="shared" ref="K13:N13" si="2">G13</f>
        <v>0</v>
      </c>
      <c r="L13" s="29">
        <f t="shared" si="2"/>
        <v>0</v>
      </c>
      <c r="M13" s="29">
        <f t="shared" si="2"/>
        <v>0</v>
      </c>
      <c r="N13" s="29">
        <f t="shared" si="2"/>
        <v>0</v>
      </c>
      <c r="O13" s="29">
        <f>J13</f>
        <v>0</v>
      </c>
      <c r="P13" s="29">
        <f t="shared" si="1"/>
        <v>0</v>
      </c>
      <c r="Q13" s="29">
        <f t="shared" si="1"/>
        <v>0</v>
      </c>
      <c r="R13" s="29">
        <f t="shared" si="1"/>
        <v>0</v>
      </c>
      <c r="S13" s="29">
        <f t="shared" si="1"/>
        <v>0</v>
      </c>
      <c r="T13" s="29">
        <f>S13</f>
        <v>0</v>
      </c>
      <c r="U13" s="29">
        <f>T13</f>
        <v>0</v>
      </c>
      <c r="V13" s="29">
        <f>U13</f>
        <v>0</v>
      </c>
      <c r="W13" s="29">
        <f>V13</f>
        <v>0</v>
      </c>
      <c r="X13" s="29">
        <f>S13</f>
        <v>0</v>
      </c>
    </row>
    <row r="14" spans="1:24" x14ac:dyDescent="0.25">
      <c r="A14" s="264" t="s">
        <v>280</v>
      </c>
      <c r="B14" s="390"/>
      <c r="C14" s="269">
        <f t="shared" ref="C14:X14" si="3">C13*C12/1000</f>
        <v>0</v>
      </c>
      <c r="D14" s="269">
        <f t="shared" si="3"/>
        <v>0</v>
      </c>
      <c r="E14" s="269">
        <f t="shared" si="3"/>
        <v>0</v>
      </c>
      <c r="F14" s="269">
        <f t="shared" si="3"/>
        <v>0</v>
      </c>
      <c r="G14" s="269">
        <f t="shared" si="3"/>
        <v>0</v>
      </c>
      <c r="H14" s="269">
        <f t="shared" si="3"/>
        <v>0</v>
      </c>
      <c r="I14" s="269">
        <f t="shared" si="3"/>
        <v>0</v>
      </c>
      <c r="J14" s="269">
        <f t="shared" si="3"/>
        <v>0</v>
      </c>
      <c r="K14" s="269">
        <f t="shared" si="3"/>
        <v>0</v>
      </c>
      <c r="L14" s="269">
        <f t="shared" si="3"/>
        <v>0</v>
      </c>
      <c r="M14" s="269">
        <f t="shared" si="3"/>
        <v>0</v>
      </c>
      <c r="N14" s="269">
        <f t="shared" si="3"/>
        <v>0</v>
      </c>
      <c r="O14" s="269">
        <f t="shared" si="3"/>
        <v>0</v>
      </c>
      <c r="P14" s="269">
        <f t="shared" si="3"/>
        <v>0</v>
      </c>
      <c r="Q14" s="269">
        <f t="shared" si="3"/>
        <v>0</v>
      </c>
      <c r="R14" s="269">
        <f t="shared" si="3"/>
        <v>0</v>
      </c>
      <c r="S14" s="269">
        <f t="shared" si="3"/>
        <v>0</v>
      </c>
      <c r="T14" s="269">
        <f t="shared" si="3"/>
        <v>0</v>
      </c>
      <c r="U14" s="269">
        <f t="shared" si="3"/>
        <v>0</v>
      </c>
      <c r="V14" s="269">
        <f t="shared" si="3"/>
        <v>0</v>
      </c>
      <c r="W14" s="269">
        <f t="shared" si="3"/>
        <v>0</v>
      </c>
      <c r="X14" s="269">
        <f t="shared" si="3"/>
        <v>0</v>
      </c>
    </row>
    <row r="15" spans="1:24" x14ac:dyDescent="0.2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</row>
  </sheetData>
  <mergeCells count="2">
    <mergeCell ref="P2:R2"/>
    <mergeCell ref="P4:R4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"/>
  </sheetPr>
  <dimension ref="A1:L786"/>
  <sheetViews>
    <sheetView tabSelected="1" zoomScale="130" workbookViewId="0">
      <selection activeCell="A85" sqref="A85:A733"/>
    </sheetView>
  </sheetViews>
  <sheetFormatPr defaultRowHeight="15" x14ac:dyDescent="0.25"/>
  <cols>
    <col min="1" max="1" width="38.5703125" style="80" customWidth="1"/>
    <col min="2" max="2" width="7.28515625" style="81" customWidth="1"/>
    <col min="3" max="3" width="7.28515625" style="82" customWidth="1"/>
    <col min="4" max="4" width="8.42578125" style="83" customWidth="1"/>
    <col min="5" max="5" width="9.140625" customWidth="1"/>
  </cols>
  <sheetData>
    <row r="1" spans="1:4" s="1" customFormat="1" ht="10.5" customHeight="1" x14ac:dyDescent="0.25">
      <c r="A1" s="84"/>
      <c r="B1" s="85"/>
      <c r="C1" s="86"/>
      <c r="D1" s="87"/>
    </row>
    <row r="2" spans="1:4" s="88" customFormat="1" ht="10.5" customHeight="1" x14ac:dyDescent="0.3">
      <c r="A2" s="89"/>
      <c r="B2" s="488" t="s">
        <v>129</v>
      </c>
      <c r="C2" s="488"/>
      <c r="D2" s="488"/>
    </row>
    <row r="3" spans="1:4" s="91" customFormat="1" ht="10.5" customHeight="1" x14ac:dyDescent="0.25">
      <c r="A3" s="90"/>
      <c r="B3" s="489" t="s">
        <v>130</v>
      </c>
      <c r="C3" s="489"/>
      <c r="D3" s="489"/>
    </row>
    <row r="4" spans="1:4" s="91" customFormat="1" ht="10.5" customHeight="1" x14ac:dyDescent="0.25">
      <c r="A4" s="90"/>
      <c r="B4" s="489" t="s">
        <v>131</v>
      </c>
      <c r="C4" s="489"/>
      <c r="D4" s="489"/>
    </row>
    <row r="5" spans="1:4" s="91" customFormat="1" ht="10.5" customHeight="1" x14ac:dyDescent="0.25">
      <c r="A5" s="92"/>
      <c r="B5" s="93"/>
      <c r="C5" s="488" t="s">
        <v>132</v>
      </c>
      <c r="D5" s="488"/>
    </row>
    <row r="6" spans="1:4" s="91" customFormat="1" ht="10.5" customHeight="1" x14ac:dyDescent="0.25">
      <c r="A6" s="92"/>
      <c r="B6" s="93"/>
      <c r="C6" s="490" t="s">
        <v>357</v>
      </c>
      <c r="D6" s="490"/>
    </row>
    <row r="7" spans="1:4" s="23" customFormat="1" ht="10.5" customHeight="1" x14ac:dyDescent="0.25">
      <c r="A7" s="491" t="s">
        <v>133</v>
      </c>
      <c r="B7" s="491"/>
      <c r="C7" s="491"/>
      <c r="D7" s="491"/>
    </row>
    <row r="8" spans="1:4" s="23" customFormat="1" ht="10.5" customHeight="1" x14ac:dyDescent="0.25">
      <c r="A8" s="491" t="s">
        <v>300</v>
      </c>
      <c r="B8" s="491"/>
      <c r="C8" s="491"/>
      <c r="D8" s="491"/>
    </row>
    <row r="9" spans="1:4" s="23" customFormat="1" ht="10.5" customHeight="1" x14ac:dyDescent="0.25">
      <c r="A9" s="491" t="s">
        <v>358</v>
      </c>
      <c r="B9" s="491"/>
      <c r="C9" s="491"/>
      <c r="D9" s="491"/>
    </row>
    <row r="10" spans="1:4" s="23" customFormat="1" ht="10.5" customHeight="1" x14ac:dyDescent="0.25">
      <c r="A10" s="491" t="s">
        <v>361</v>
      </c>
      <c r="B10" s="491"/>
      <c r="C10" s="491"/>
      <c r="D10" s="491"/>
    </row>
    <row r="11" spans="1:4" s="23" customFormat="1" ht="10.5" customHeight="1" x14ac:dyDescent="0.25">
      <c r="A11" s="491" t="s">
        <v>134</v>
      </c>
      <c r="B11" s="491"/>
      <c r="C11" s="491"/>
      <c r="D11" s="491"/>
    </row>
    <row r="12" spans="1:4" s="94" customFormat="1" ht="21.95" customHeight="1" x14ac:dyDescent="0.3">
      <c r="A12" s="95" t="s">
        <v>117</v>
      </c>
      <c r="B12" s="96"/>
      <c r="C12" s="96"/>
      <c r="D12" s="96"/>
    </row>
    <row r="13" spans="1:4" s="97" customFormat="1" ht="12.95" customHeight="1" x14ac:dyDescent="0.25">
      <c r="A13" s="495" t="s">
        <v>135</v>
      </c>
      <c r="B13" s="495" t="s">
        <v>136</v>
      </c>
      <c r="C13" s="495" t="s">
        <v>137</v>
      </c>
      <c r="D13" s="497" t="s">
        <v>138</v>
      </c>
    </row>
    <row r="14" spans="1:4" s="100" customFormat="1" ht="12.95" customHeight="1" x14ac:dyDescent="0.2">
      <c r="A14" s="496"/>
      <c r="B14" s="496"/>
      <c r="C14" s="496"/>
      <c r="D14" s="498"/>
    </row>
    <row r="15" spans="1:4" s="100" customFormat="1" ht="12.95" customHeight="1" x14ac:dyDescent="0.2">
      <c r="A15" s="103" t="s">
        <v>322</v>
      </c>
      <c r="B15" s="104"/>
      <c r="C15" s="104"/>
      <c r="D15" s="105" t="s">
        <v>140</v>
      </c>
    </row>
    <row r="16" spans="1:4" s="100" customFormat="1" ht="12.95" customHeight="1" x14ac:dyDescent="0.2">
      <c r="A16" s="107" t="s">
        <v>141</v>
      </c>
      <c r="B16" s="108">
        <f t="shared" ref="B16:B43" si="0">C16</f>
        <v>23</v>
      </c>
      <c r="C16" s="109">
        <v>23</v>
      </c>
      <c r="D16" s="110"/>
    </row>
    <row r="17" spans="1:4" s="100" customFormat="1" ht="12.95" customHeight="1" x14ac:dyDescent="0.2">
      <c r="A17" s="107" t="s">
        <v>142</v>
      </c>
      <c r="B17" s="108">
        <f t="shared" si="0"/>
        <v>7</v>
      </c>
      <c r="C17" s="109">
        <v>7</v>
      </c>
      <c r="D17" s="110"/>
    </row>
    <row r="18" spans="1:4" s="100" customFormat="1" ht="12.95" customHeight="1" x14ac:dyDescent="0.2">
      <c r="A18" s="111" t="s">
        <v>143</v>
      </c>
      <c r="B18" s="108">
        <f t="shared" si="0"/>
        <v>5</v>
      </c>
      <c r="C18" s="108">
        <v>5</v>
      </c>
      <c r="D18" s="110"/>
    </row>
    <row r="19" spans="1:4" s="100" customFormat="1" ht="12.95" customHeight="1" x14ac:dyDescent="0.2">
      <c r="A19" s="111" t="s">
        <v>144</v>
      </c>
      <c r="B19" s="108">
        <f t="shared" si="0"/>
        <v>3</v>
      </c>
      <c r="C19" s="108">
        <v>3</v>
      </c>
      <c r="D19" s="110"/>
    </row>
    <row r="20" spans="1:4" s="100" customFormat="1" ht="12.95" customHeight="1" x14ac:dyDescent="0.2">
      <c r="A20" s="112" t="s">
        <v>145</v>
      </c>
      <c r="B20" s="113">
        <f t="shared" si="0"/>
        <v>5</v>
      </c>
      <c r="C20" s="113">
        <v>5</v>
      </c>
      <c r="D20" s="110"/>
    </row>
    <row r="21" spans="1:4" s="100" customFormat="1" ht="12.95" customHeight="1" x14ac:dyDescent="0.2">
      <c r="A21" s="107" t="s">
        <v>146</v>
      </c>
      <c r="B21" s="108">
        <f t="shared" si="0"/>
        <v>90</v>
      </c>
      <c r="C21" s="108">
        <v>90</v>
      </c>
      <c r="D21" s="110"/>
    </row>
    <row r="22" spans="1:4" s="100" customFormat="1" ht="12.95" customHeight="1" x14ac:dyDescent="0.2">
      <c r="A22" s="107" t="s">
        <v>147</v>
      </c>
      <c r="B22" s="108">
        <f t="shared" si="0"/>
        <v>150</v>
      </c>
      <c r="C22" s="108">
        <v>150</v>
      </c>
      <c r="D22" s="110"/>
    </row>
    <row r="23" spans="1:4" s="100" customFormat="1" ht="12.95" customHeight="1" x14ac:dyDescent="0.2">
      <c r="A23" s="115" t="s">
        <v>148</v>
      </c>
      <c r="B23" s="108">
        <f t="shared" si="0"/>
        <v>0.6</v>
      </c>
      <c r="C23" s="108">
        <v>0.6</v>
      </c>
      <c r="D23" s="110"/>
    </row>
    <row r="24" spans="1:4" s="100" customFormat="1" ht="12.95" customHeight="1" x14ac:dyDescent="0.2">
      <c r="A24" s="117" t="s">
        <v>149</v>
      </c>
      <c r="B24" s="108"/>
      <c r="C24" s="118">
        <v>20</v>
      </c>
      <c r="D24" s="110"/>
    </row>
    <row r="25" spans="1:4" s="100" customFormat="1" ht="12.95" customHeight="1" x14ac:dyDescent="0.2">
      <c r="A25" s="119" t="s">
        <v>150</v>
      </c>
      <c r="B25" s="108">
        <f t="shared" si="0"/>
        <v>10</v>
      </c>
      <c r="C25" s="108">
        <v>10</v>
      </c>
      <c r="D25" s="110"/>
    </row>
    <row r="26" spans="1:4" s="100" customFormat="1" ht="12.95" customHeight="1" x14ac:dyDescent="0.2">
      <c r="A26" s="107" t="s">
        <v>147</v>
      </c>
      <c r="B26" s="108">
        <f t="shared" si="0"/>
        <v>9</v>
      </c>
      <c r="C26" s="108">
        <v>9</v>
      </c>
      <c r="D26" s="110"/>
    </row>
    <row r="27" spans="1:4" s="100" customFormat="1" ht="12.95" customHeight="1" x14ac:dyDescent="0.2">
      <c r="A27" s="111" t="s">
        <v>144</v>
      </c>
      <c r="B27" s="108">
        <f t="shared" si="0"/>
        <v>1.6</v>
      </c>
      <c r="C27" s="108">
        <v>1.6</v>
      </c>
      <c r="D27" s="110"/>
    </row>
    <row r="28" spans="1:4" s="100" customFormat="1" ht="12.95" customHeight="1" x14ac:dyDescent="0.2">
      <c r="A28" s="111" t="s">
        <v>321</v>
      </c>
      <c r="B28" s="108">
        <f t="shared" si="0"/>
        <v>0.3</v>
      </c>
      <c r="C28" s="108">
        <v>0.3</v>
      </c>
      <c r="D28" s="110"/>
    </row>
    <row r="29" spans="1:4" s="100" customFormat="1" ht="12.95" customHeight="1" x14ac:dyDescent="0.2">
      <c r="A29" s="103" t="s">
        <v>151</v>
      </c>
      <c r="B29" s="104"/>
      <c r="C29" s="106"/>
      <c r="D29" s="105" t="s">
        <v>152</v>
      </c>
    </row>
    <row r="30" spans="1:4" s="100" customFormat="1" ht="12.95" customHeight="1" x14ac:dyDescent="0.2">
      <c r="A30" s="120" t="s">
        <v>309</v>
      </c>
      <c r="B30" s="108">
        <f t="shared" si="0"/>
        <v>116</v>
      </c>
      <c r="C30" s="109">
        <v>116</v>
      </c>
      <c r="D30" s="110"/>
    </row>
    <row r="31" spans="1:4" s="100" customFormat="1" ht="12.95" customHeight="1" x14ac:dyDescent="0.2">
      <c r="A31" s="119" t="s">
        <v>264</v>
      </c>
      <c r="B31" s="108">
        <f>C31</f>
        <v>5</v>
      </c>
      <c r="C31" s="108">
        <v>5</v>
      </c>
      <c r="D31" s="123"/>
    </row>
    <row r="32" spans="1:4" s="100" customFormat="1" ht="12.95" customHeight="1" x14ac:dyDescent="0.2">
      <c r="A32" s="121" t="s">
        <v>153</v>
      </c>
      <c r="B32" s="108"/>
      <c r="C32" s="122">
        <f>SUM(C30:C31)</f>
        <v>121</v>
      </c>
      <c r="D32" s="110"/>
    </row>
    <row r="33" spans="1:4" s="100" customFormat="1" ht="12.95" customHeight="1" x14ac:dyDescent="0.2">
      <c r="A33" s="107" t="s">
        <v>65</v>
      </c>
      <c r="B33" s="108">
        <f t="shared" si="0"/>
        <v>2</v>
      </c>
      <c r="C33" s="108">
        <v>2</v>
      </c>
      <c r="D33" s="110"/>
    </row>
    <row r="34" spans="1:4" s="100" customFormat="1" ht="12.95" customHeight="1" x14ac:dyDescent="0.2">
      <c r="A34" s="121" t="s">
        <v>149</v>
      </c>
      <c r="B34" s="108"/>
      <c r="C34" s="122">
        <v>50</v>
      </c>
      <c r="D34" s="110"/>
    </row>
    <row r="35" spans="1:4" s="100" customFormat="1" ht="12.95" customHeight="1" x14ac:dyDescent="0.2">
      <c r="A35" s="119" t="s">
        <v>155</v>
      </c>
      <c r="B35" s="108">
        <f t="shared" si="0"/>
        <v>18</v>
      </c>
      <c r="C35" s="108">
        <v>18</v>
      </c>
      <c r="D35" s="110"/>
    </row>
    <row r="36" spans="1:4" s="100" customFormat="1" ht="12.95" customHeight="1" x14ac:dyDescent="0.2">
      <c r="A36" s="107" t="s">
        <v>147</v>
      </c>
      <c r="B36" s="108">
        <f t="shared" si="0"/>
        <v>20</v>
      </c>
      <c r="C36" s="404">
        <v>20</v>
      </c>
      <c r="D36" s="110"/>
    </row>
    <row r="37" spans="1:4" s="100" customFormat="1" ht="12.95" customHeight="1" x14ac:dyDescent="0.2">
      <c r="A37" s="111" t="s">
        <v>144</v>
      </c>
      <c r="B37" s="108">
        <f t="shared" si="0"/>
        <v>4</v>
      </c>
      <c r="C37" s="404">
        <v>4</v>
      </c>
      <c r="D37" s="110"/>
    </row>
    <row r="38" spans="1:4" s="100" customFormat="1" ht="12.95" customHeight="1" x14ac:dyDescent="0.2">
      <c r="A38" s="111" t="s">
        <v>321</v>
      </c>
      <c r="B38" s="108">
        <f t="shared" si="0"/>
        <v>2.15</v>
      </c>
      <c r="C38" s="404">
        <v>2.15</v>
      </c>
      <c r="D38" s="110"/>
    </row>
    <row r="39" spans="1:4" s="100" customFormat="1" ht="12.95" customHeight="1" x14ac:dyDescent="0.2">
      <c r="A39" s="124" t="s">
        <v>339</v>
      </c>
      <c r="B39" s="125"/>
      <c r="C39" s="430"/>
      <c r="D39" s="104">
        <v>200</v>
      </c>
    </row>
    <row r="40" spans="1:4" s="100" customFormat="1" ht="12.95" customHeight="1" x14ac:dyDescent="0.2">
      <c r="A40" s="107" t="s">
        <v>155</v>
      </c>
      <c r="B40" s="108">
        <f t="shared" si="0"/>
        <v>20</v>
      </c>
      <c r="C40" s="109">
        <v>20</v>
      </c>
      <c r="D40" s="110"/>
    </row>
    <row r="41" spans="1:4" s="100" customFormat="1" ht="12.95" customHeight="1" x14ac:dyDescent="0.2">
      <c r="A41" s="107" t="s">
        <v>156</v>
      </c>
      <c r="B41" s="108">
        <f t="shared" si="0"/>
        <v>10</v>
      </c>
      <c r="C41" s="109">
        <v>10</v>
      </c>
      <c r="D41" s="110"/>
    </row>
    <row r="42" spans="1:4" s="100" customFormat="1" ht="12.95" customHeight="1" x14ac:dyDescent="0.2">
      <c r="A42" s="111" t="s">
        <v>144</v>
      </c>
      <c r="B42" s="108">
        <f t="shared" si="0"/>
        <v>8</v>
      </c>
      <c r="C42" s="108">
        <v>8</v>
      </c>
      <c r="D42" s="110"/>
    </row>
    <row r="43" spans="1:4" s="100" customFormat="1" ht="12.95" customHeight="1" x14ac:dyDescent="0.2">
      <c r="A43" s="107" t="s">
        <v>147</v>
      </c>
      <c r="B43" s="128">
        <f t="shared" si="0"/>
        <v>220</v>
      </c>
      <c r="C43" s="109">
        <v>220</v>
      </c>
      <c r="D43" s="110"/>
    </row>
    <row r="44" spans="1:4" s="100" customFormat="1" ht="12.95" customHeight="1" x14ac:dyDescent="0.2">
      <c r="A44" s="129" t="s">
        <v>311</v>
      </c>
      <c r="B44" s="104"/>
      <c r="C44" s="130"/>
      <c r="D44" s="105" t="s">
        <v>157</v>
      </c>
    </row>
    <row r="45" spans="1:4" s="1" customFormat="1" ht="11.25" customHeight="1" x14ac:dyDescent="0.25">
      <c r="A45" s="131"/>
      <c r="B45" s="104"/>
      <c r="C45" s="130"/>
      <c r="D45" s="132"/>
    </row>
    <row r="46" spans="1:4" s="100" customFormat="1" ht="16.5" customHeight="1" x14ac:dyDescent="0.2">
      <c r="A46" s="133" t="s">
        <v>158</v>
      </c>
      <c r="B46" s="134"/>
      <c r="C46" s="135"/>
      <c r="D46" s="136"/>
    </row>
    <row r="47" spans="1:4" s="100" customFormat="1" ht="20.25" customHeight="1" x14ac:dyDescent="0.3">
      <c r="A47" s="137" t="s">
        <v>119</v>
      </c>
      <c r="B47" s="138"/>
      <c r="C47" s="138"/>
      <c r="D47" s="138"/>
    </row>
    <row r="48" spans="1:4" s="100" customFormat="1" ht="11.25" customHeight="1" x14ac:dyDescent="0.2">
      <c r="A48" s="98" t="s">
        <v>135</v>
      </c>
      <c r="B48" s="98" t="s">
        <v>136</v>
      </c>
      <c r="C48" s="98" t="s">
        <v>137</v>
      </c>
      <c r="D48" s="99" t="s">
        <v>138</v>
      </c>
    </row>
    <row r="49" spans="1:4" s="100" customFormat="1" ht="11.25" customHeight="1" x14ac:dyDescent="0.2">
      <c r="A49" s="101"/>
      <c r="B49" s="101"/>
      <c r="C49" s="101"/>
      <c r="D49" s="102"/>
    </row>
    <row r="50" spans="1:4" ht="11.25" customHeight="1" x14ac:dyDescent="0.25">
      <c r="A50" s="492" t="s">
        <v>159</v>
      </c>
      <c r="B50" s="493"/>
      <c r="C50" s="494"/>
      <c r="D50" s="104">
        <v>240</v>
      </c>
    </row>
    <row r="51" spans="1:4" s="1" customFormat="1" ht="11.25" customHeight="1" x14ac:dyDescent="0.25">
      <c r="A51" s="107" t="s">
        <v>160</v>
      </c>
      <c r="B51" s="108">
        <f>C51*1.1</f>
        <v>46.2</v>
      </c>
      <c r="C51" s="108">
        <v>42</v>
      </c>
      <c r="D51" s="110"/>
    </row>
    <row r="52" spans="1:4" s="84" customFormat="1" ht="11.25" customHeight="1" x14ac:dyDescent="0.2">
      <c r="A52" s="107" t="s">
        <v>161</v>
      </c>
      <c r="B52" s="108">
        <f>C52</f>
        <v>78</v>
      </c>
      <c r="C52" s="404">
        <v>78</v>
      </c>
      <c r="D52" s="142"/>
    </row>
    <row r="53" spans="1:4" ht="11.25" customHeight="1" x14ac:dyDescent="0.25">
      <c r="A53" s="143" t="s">
        <v>90</v>
      </c>
      <c r="B53" s="108">
        <f>C53*1.25</f>
        <v>30</v>
      </c>
      <c r="C53" s="404">
        <v>24</v>
      </c>
      <c r="D53" s="110"/>
    </row>
    <row r="54" spans="1:4" ht="11.25" customHeight="1" x14ac:dyDescent="0.25">
      <c r="A54" s="119" t="s">
        <v>92</v>
      </c>
      <c r="B54" s="108">
        <f>C54*1.19</f>
        <v>28.56</v>
      </c>
      <c r="C54" s="404">
        <v>24</v>
      </c>
      <c r="D54" s="104"/>
    </row>
    <row r="55" spans="1:4" s="1" customFormat="1" ht="11.25" customHeight="1" x14ac:dyDescent="0.25">
      <c r="A55" s="119" t="s">
        <v>65</v>
      </c>
      <c r="B55" s="108">
        <f>C55</f>
        <v>7.2</v>
      </c>
      <c r="C55" s="108">
        <v>7.2</v>
      </c>
      <c r="D55" s="142"/>
    </row>
    <row r="56" spans="1:4" ht="11.25" customHeight="1" x14ac:dyDescent="0.25">
      <c r="A56" s="120" t="s">
        <v>77</v>
      </c>
      <c r="B56" s="108">
        <f>C56*1.01</f>
        <v>8.08</v>
      </c>
      <c r="C56" s="108">
        <v>8</v>
      </c>
      <c r="D56" s="110"/>
    </row>
    <row r="57" spans="1:4" s="1" customFormat="1" ht="11.25" customHeight="1" x14ac:dyDescent="0.25">
      <c r="A57" s="144" t="s">
        <v>162</v>
      </c>
      <c r="B57" s="108"/>
      <c r="C57" s="145">
        <f>C58+C59+C60+C61+C62+C63+C64</f>
        <v>64.2</v>
      </c>
      <c r="D57" s="110"/>
    </row>
    <row r="58" spans="1:4" ht="11.25" customHeight="1" x14ac:dyDescent="0.25">
      <c r="A58" s="107" t="s">
        <v>163</v>
      </c>
      <c r="B58" s="113">
        <f t="shared" ref="B58:B82" si="1">C58</f>
        <v>33</v>
      </c>
      <c r="C58" s="108">
        <v>33</v>
      </c>
      <c r="D58" s="110"/>
    </row>
    <row r="59" spans="1:4" ht="11.25" customHeight="1" x14ac:dyDescent="0.25">
      <c r="A59" s="107" t="s">
        <v>147</v>
      </c>
      <c r="B59" s="113">
        <f t="shared" si="1"/>
        <v>28</v>
      </c>
      <c r="C59" s="108">
        <v>28</v>
      </c>
      <c r="D59" s="110"/>
    </row>
    <row r="60" spans="1:4" s="1" customFormat="1" ht="11.25" customHeight="1" x14ac:dyDescent="0.25">
      <c r="A60" s="115" t="s">
        <v>148</v>
      </c>
      <c r="B60" s="113">
        <f t="shared" si="1"/>
        <v>1.2</v>
      </c>
      <c r="C60" s="108">
        <v>1.2</v>
      </c>
      <c r="D60" s="110"/>
    </row>
    <row r="61" spans="1:4" s="1" customFormat="1" ht="11.25" customHeight="1" x14ac:dyDescent="0.25">
      <c r="A61" s="111" t="s">
        <v>144</v>
      </c>
      <c r="B61" s="146">
        <f t="shared" si="1"/>
        <v>0.65</v>
      </c>
      <c r="C61" s="146">
        <v>0.65</v>
      </c>
      <c r="D61" s="147"/>
    </row>
    <row r="62" spans="1:4" s="1" customFormat="1" ht="11.25" customHeight="1" x14ac:dyDescent="0.25">
      <c r="A62" s="115" t="s">
        <v>39</v>
      </c>
      <c r="B62" s="146">
        <f t="shared" si="1"/>
        <v>0.24</v>
      </c>
      <c r="C62" s="146">
        <v>0.24</v>
      </c>
      <c r="D62" s="147"/>
    </row>
    <row r="63" spans="1:4" s="1" customFormat="1" ht="11.25" customHeight="1" x14ac:dyDescent="0.25">
      <c r="A63" s="111" t="s">
        <v>40</v>
      </c>
      <c r="B63" s="146">
        <f t="shared" si="1"/>
        <v>0.11</v>
      </c>
      <c r="C63" s="146">
        <v>0.11</v>
      </c>
      <c r="D63" s="147"/>
    </row>
    <row r="64" spans="1:4" s="1" customFormat="1" ht="11.25" customHeight="1" x14ac:dyDescent="0.25">
      <c r="A64" s="111" t="s">
        <v>85</v>
      </c>
      <c r="B64" s="146">
        <f>C64*1.2</f>
        <v>1.2</v>
      </c>
      <c r="C64" s="146">
        <v>1</v>
      </c>
      <c r="D64" s="147"/>
    </row>
    <row r="65" spans="1:5" ht="11.25" customHeight="1" x14ac:dyDescent="0.25">
      <c r="A65" s="148" t="s">
        <v>164</v>
      </c>
      <c r="B65" s="104"/>
      <c r="C65" s="104"/>
      <c r="D65" s="104">
        <v>180</v>
      </c>
    </row>
    <row r="66" spans="1:5" s="1" customFormat="1" ht="11.25" customHeight="1" x14ac:dyDescent="0.25">
      <c r="A66" s="117" t="s">
        <v>165</v>
      </c>
      <c r="B66" s="149"/>
      <c r="C66" s="118">
        <f>C67+C68+C69+C70+C71</f>
        <v>53.75</v>
      </c>
      <c r="D66" s="104"/>
    </row>
    <row r="67" spans="1:5" s="84" customFormat="1" ht="11.25" customHeight="1" x14ac:dyDescent="0.2">
      <c r="A67" s="107" t="s">
        <v>150</v>
      </c>
      <c r="B67" s="108">
        <f t="shared" ref="B67:B68" si="2">C67*1.2</f>
        <v>24</v>
      </c>
      <c r="C67" s="108">
        <v>20</v>
      </c>
      <c r="D67" s="110"/>
    </row>
    <row r="68" spans="1:5" s="84" customFormat="1" ht="11.25" customHeight="1" x14ac:dyDescent="0.2">
      <c r="A68" s="119" t="s">
        <v>156</v>
      </c>
      <c r="B68" s="108">
        <f t="shared" si="2"/>
        <v>24</v>
      </c>
      <c r="C68" s="108">
        <v>20</v>
      </c>
      <c r="D68" s="110"/>
    </row>
    <row r="69" spans="1:5" s="84" customFormat="1" ht="11.25" customHeight="1" x14ac:dyDescent="0.2">
      <c r="A69" s="107" t="s">
        <v>147</v>
      </c>
      <c r="B69" s="108">
        <f t="shared" ref="B69:B75" si="3">C69</f>
        <v>9</v>
      </c>
      <c r="C69" s="108">
        <v>9</v>
      </c>
      <c r="D69" s="110"/>
    </row>
    <row r="70" spans="1:5" s="84" customFormat="1" ht="11.25" customHeight="1" x14ac:dyDescent="0.2">
      <c r="A70" s="111" t="s">
        <v>144</v>
      </c>
      <c r="B70" s="108">
        <f t="shared" si="3"/>
        <v>4</v>
      </c>
      <c r="C70" s="108">
        <v>4</v>
      </c>
      <c r="D70" s="110"/>
    </row>
    <row r="71" spans="1:5" s="84" customFormat="1" ht="11.25" customHeight="1" x14ac:dyDescent="0.2">
      <c r="A71" s="111" t="s">
        <v>321</v>
      </c>
      <c r="B71" s="108">
        <f t="shared" si="3"/>
        <v>0.75</v>
      </c>
      <c r="C71" s="108">
        <v>0.75</v>
      </c>
      <c r="D71" s="110"/>
    </row>
    <row r="72" spans="1:5" s="84" customFormat="1" ht="11.25" customHeight="1" x14ac:dyDescent="0.2">
      <c r="A72" s="144" t="s">
        <v>166</v>
      </c>
      <c r="B72" s="108"/>
      <c r="C72" s="145">
        <v>20</v>
      </c>
      <c r="D72" s="110"/>
    </row>
    <row r="73" spans="1:5" s="84" customFormat="1" ht="11.25" customHeight="1" x14ac:dyDescent="0.2">
      <c r="A73" s="115" t="s">
        <v>167</v>
      </c>
      <c r="B73" s="108">
        <f t="shared" si="3"/>
        <v>13.33</v>
      </c>
      <c r="C73" s="108">
        <v>13.33</v>
      </c>
      <c r="D73" s="110"/>
    </row>
    <row r="74" spans="1:5" s="84" customFormat="1" ht="11.25" customHeight="1" x14ac:dyDescent="0.2">
      <c r="A74" s="144" t="s">
        <v>168</v>
      </c>
      <c r="B74" s="108"/>
      <c r="C74" s="145">
        <v>10</v>
      </c>
      <c r="D74" s="110"/>
    </row>
    <row r="75" spans="1:5" s="84" customFormat="1" ht="11.25" customHeight="1" x14ac:dyDescent="0.2">
      <c r="A75" s="111" t="s">
        <v>144</v>
      </c>
      <c r="B75" s="146">
        <f t="shared" si="3"/>
        <v>8</v>
      </c>
      <c r="C75" s="146">
        <v>8</v>
      </c>
      <c r="D75" s="147"/>
    </row>
    <row r="76" spans="1:5" ht="11.25" customHeight="1" x14ac:dyDescent="0.25">
      <c r="A76" s="107" t="s">
        <v>147</v>
      </c>
      <c r="B76" s="108">
        <f t="shared" si="1"/>
        <v>10</v>
      </c>
      <c r="C76" s="108">
        <v>10</v>
      </c>
      <c r="D76" s="110"/>
    </row>
    <row r="77" spans="1:5" ht="11.25" customHeight="1" x14ac:dyDescent="0.25">
      <c r="A77" s="112" t="s">
        <v>169</v>
      </c>
      <c r="B77" s="108">
        <f t="shared" si="1"/>
        <v>15</v>
      </c>
      <c r="C77" s="108">
        <v>15</v>
      </c>
      <c r="D77" s="110"/>
      <c r="E77" s="417"/>
    </row>
    <row r="78" spans="1:5" s="1" customFormat="1" ht="11.25" customHeight="1" x14ac:dyDescent="0.25">
      <c r="A78" s="112" t="s">
        <v>78</v>
      </c>
      <c r="B78" s="108">
        <f t="shared" ref="B78" si="4">C78</f>
        <v>100</v>
      </c>
      <c r="C78" s="108">
        <v>100</v>
      </c>
      <c r="D78" s="110"/>
    </row>
    <row r="79" spans="1:5" ht="11.25" customHeight="1" x14ac:dyDescent="0.25">
      <c r="A79" s="131" t="s">
        <v>305</v>
      </c>
      <c r="B79" s="150"/>
      <c r="C79" s="151"/>
      <c r="D79" s="104">
        <v>200</v>
      </c>
    </row>
    <row r="80" spans="1:5" s="1" customFormat="1" ht="11.25" customHeight="1" x14ac:dyDescent="0.25">
      <c r="A80" s="119" t="s">
        <v>150</v>
      </c>
      <c r="B80" s="108">
        <f t="shared" si="1"/>
        <v>27.35</v>
      </c>
      <c r="C80" s="108">
        <v>27.35</v>
      </c>
      <c r="D80" s="153"/>
    </row>
    <row r="81" spans="1:7" s="1" customFormat="1" ht="11.25" customHeight="1" x14ac:dyDescent="0.25">
      <c r="A81" s="111" t="s">
        <v>144</v>
      </c>
      <c r="B81" s="146">
        <f t="shared" si="1"/>
        <v>6</v>
      </c>
      <c r="C81" s="146">
        <v>6</v>
      </c>
      <c r="D81" s="147"/>
    </row>
    <row r="82" spans="1:7" s="1" customFormat="1" ht="11.25" customHeight="1" x14ac:dyDescent="0.25">
      <c r="A82" s="154" t="s">
        <v>170</v>
      </c>
      <c r="B82" s="109">
        <f t="shared" si="1"/>
        <v>220</v>
      </c>
      <c r="C82" s="109">
        <v>220</v>
      </c>
      <c r="D82" s="155"/>
    </row>
    <row r="83" spans="1:7" s="1" customFormat="1" ht="11.25" customHeight="1" x14ac:dyDescent="0.25">
      <c r="A83" s="154"/>
      <c r="B83" s="109"/>
      <c r="C83" s="109"/>
      <c r="D83" s="155"/>
    </row>
    <row r="84" spans="1:7" s="191" customFormat="1" ht="11.25" customHeight="1" x14ac:dyDescent="0.2">
      <c r="A84" s="466" t="s">
        <v>311</v>
      </c>
      <c r="B84" s="464"/>
      <c r="C84" s="467"/>
      <c r="D84" s="463">
        <v>18</v>
      </c>
      <c r="E84" s="468"/>
      <c r="F84" s="468"/>
      <c r="G84" s="468"/>
    </row>
    <row r="85" spans="1:7" ht="11.25" customHeight="1" x14ac:dyDescent="0.25">
      <c r="A85" s="129" t="s">
        <v>363</v>
      </c>
      <c r="B85" s="104"/>
      <c r="C85" s="130"/>
      <c r="D85" s="104">
        <v>20</v>
      </c>
    </row>
    <row r="86" spans="1:7" ht="15.75" customHeight="1" x14ac:dyDescent="0.25">
      <c r="A86" s="156" t="s">
        <v>158</v>
      </c>
      <c r="B86" s="157"/>
      <c r="C86" s="157"/>
      <c r="D86" s="136"/>
    </row>
    <row r="87" spans="1:7" ht="18.75" customHeight="1" x14ac:dyDescent="0.3">
      <c r="A87" s="137" t="s">
        <v>120</v>
      </c>
      <c r="B87" s="138"/>
      <c r="C87" s="138"/>
      <c r="D87" s="138"/>
    </row>
    <row r="88" spans="1:7" ht="23.25" customHeight="1" x14ac:dyDescent="0.25">
      <c r="A88" s="158" t="s">
        <v>135</v>
      </c>
      <c r="B88" s="158" t="s">
        <v>136</v>
      </c>
      <c r="C88" s="158" t="s">
        <v>137</v>
      </c>
      <c r="D88" s="159" t="s">
        <v>138</v>
      </c>
    </row>
    <row r="89" spans="1:7" ht="11.25" customHeight="1" x14ac:dyDescent="0.25">
      <c r="A89" s="160" t="s">
        <v>171</v>
      </c>
      <c r="B89" s="160"/>
      <c r="C89" s="160"/>
      <c r="D89" s="104">
        <v>250</v>
      </c>
    </row>
    <row r="90" spans="1:7" ht="11.25" customHeight="1" x14ac:dyDescent="0.25">
      <c r="A90" s="119" t="s">
        <v>92</v>
      </c>
      <c r="B90" s="108">
        <f>C90*1.19</f>
        <v>17.849999999999998</v>
      </c>
      <c r="C90" s="108">
        <v>15</v>
      </c>
      <c r="D90" s="142"/>
    </row>
    <row r="91" spans="1:7" ht="11.25" customHeight="1" x14ac:dyDescent="0.25">
      <c r="A91" s="143" t="s">
        <v>90</v>
      </c>
      <c r="B91" s="108">
        <f>C91*1.25</f>
        <v>37.5</v>
      </c>
      <c r="C91" s="108">
        <v>30</v>
      </c>
      <c r="D91" s="142"/>
    </row>
    <row r="92" spans="1:7" ht="11.25" customHeight="1" x14ac:dyDescent="0.25">
      <c r="A92" s="115" t="s">
        <v>39</v>
      </c>
      <c r="B92" s="146">
        <f t="shared" ref="B92:B95" si="5">C92</f>
        <v>0.2</v>
      </c>
      <c r="C92" s="146">
        <v>0.2</v>
      </c>
      <c r="D92" s="147"/>
    </row>
    <row r="93" spans="1:7" s="1" customFormat="1" ht="11.25" customHeight="1" x14ac:dyDescent="0.25">
      <c r="A93" s="107" t="s">
        <v>172</v>
      </c>
      <c r="B93" s="108">
        <f t="shared" si="5"/>
        <v>10</v>
      </c>
      <c r="C93" s="108">
        <v>10</v>
      </c>
      <c r="D93" s="123"/>
    </row>
    <row r="94" spans="1:7" s="1" customFormat="1" ht="11.25" customHeight="1" x14ac:dyDescent="0.25">
      <c r="A94" s="107" t="s">
        <v>146</v>
      </c>
      <c r="B94" s="161">
        <f t="shared" si="5"/>
        <v>55</v>
      </c>
      <c r="C94" s="161">
        <v>55</v>
      </c>
      <c r="D94" s="162"/>
    </row>
    <row r="95" spans="1:7" s="1" customFormat="1" ht="11.25" customHeight="1" x14ac:dyDescent="0.25">
      <c r="A95" s="115" t="s">
        <v>148</v>
      </c>
      <c r="B95" s="108">
        <f t="shared" si="5"/>
        <v>0.5</v>
      </c>
      <c r="C95" s="108">
        <v>0.5</v>
      </c>
      <c r="D95" s="142"/>
    </row>
    <row r="96" spans="1:7" ht="11.25" customHeight="1" x14ac:dyDescent="0.25">
      <c r="A96" s="119" t="s">
        <v>91</v>
      </c>
      <c r="B96" s="108">
        <f>C96*1.43</f>
        <v>78.649999999999991</v>
      </c>
      <c r="C96" s="108">
        <v>55</v>
      </c>
      <c r="D96" s="142"/>
    </row>
    <row r="97" spans="1:4" s="1" customFormat="1" ht="11.25" customHeight="1" x14ac:dyDescent="0.25">
      <c r="A97" s="107" t="s">
        <v>147</v>
      </c>
      <c r="B97" s="108">
        <f>C97</f>
        <v>150</v>
      </c>
      <c r="C97" s="108">
        <v>150</v>
      </c>
      <c r="D97" s="142"/>
    </row>
    <row r="98" spans="1:4" s="1" customFormat="1" ht="11.25" customHeight="1" x14ac:dyDescent="0.25">
      <c r="A98" s="119" t="s">
        <v>83</v>
      </c>
      <c r="B98" s="108">
        <f>C98*1.02</f>
        <v>30.6</v>
      </c>
      <c r="C98" s="108">
        <v>30</v>
      </c>
      <c r="D98" s="142"/>
    </row>
    <row r="99" spans="1:4" ht="11.25" customHeight="1" x14ac:dyDescent="0.25">
      <c r="A99" s="111" t="s">
        <v>85</v>
      </c>
      <c r="B99" s="146">
        <f>C99*1.2</f>
        <v>1.2</v>
      </c>
      <c r="C99" s="146">
        <v>1</v>
      </c>
      <c r="D99" s="147"/>
    </row>
    <row r="100" spans="1:4" ht="11.25" customHeight="1" x14ac:dyDescent="0.25">
      <c r="A100" s="119" t="s">
        <v>65</v>
      </c>
      <c r="B100" s="108">
        <f>C100</f>
        <v>5</v>
      </c>
      <c r="C100" s="108">
        <v>5</v>
      </c>
      <c r="D100" s="123"/>
    </row>
    <row r="101" spans="1:4" s="1" customFormat="1" ht="11.25" customHeight="1" x14ac:dyDescent="0.25">
      <c r="A101" s="163" t="s">
        <v>173</v>
      </c>
      <c r="B101" s="164"/>
      <c r="C101" s="165">
        <v>10</v>
      </c>
      <c r="D101" s="142"/>
    </row>
    <row r="102" spans="1:4" s="1" customFormat="1" ht="11.25" customHeight="1" x14ac:dyDescent="0.25">
      <c r="A102" s="112" t="s">
        <v>362</v>
      </c>
      <c r="B102" s="164">
        <f>C102*1.6</f>
        <v>16</v>
      </c>
      <c r="C102" s="164">
        <v>10</v>
      </c>
      <c r="D102" s="142"/>
    </row>
    <row r="103" spans="1:4" s="1" customFormat="1" ht="11.25" customHeight="1" x14ac:dyDescent="0.25">
      <c r="A103" s="144" t="s">
        <v>174</v>
      </c>
      <c r="B103" s="108"/>
      <c r="C103" s="166">
        <v>3</v>
      </c>
      <c r="D103" s="147"/>
    </row>
    <row r="104" spans="1:4" s="1" customFormat="1" ht="11.25" customHeight="1" x14ac:dyDescent="0.25">
      <c r="A104" s="119" t="s">
        <v>65</v>
      </c>
      <c r="B104" s="113">
        <f>C104</f>
        <v>2.7</v>
      </c>
      <c r="C104" s="108">
        <v>2.7</v>
      </c>
      <c r="D104" s="123"/>
    </row>
    <row r="105" spans="1:4" s="1" customFormat="1" ht="11.25" customHeight="1" x14ac:dyDescent="0.25">
      <c r="A105" s="111" t="s">
        <v>85</v>
      </c>
      <c r="B105" s="146">
        <f>C105*1.28</f>
        <v>0.30719999999999997</v>
      </c>
      <c r="C105" s="146">
        <v>0.24</v>
      </c>
      <c r="D105" s="147"/>
    </row>
    <row r="106" spans="1:4" s="1" customFormat="1" ht="11.25" customHeight="1" x14ac:dyDescent="0.25">
      <c r="A106" s="112" t="s">
        <v>148</v>
      </c>
      <c r="B106" s="167">
        <f t="shared" ref="B106:B119" si="6">C106</f>
        <v>0.2</v>
      </c>
      <c r="C106" s="167">
        <v>0.2</v>
      </c>
      <c r="D106" s="168"/>
    </row>
    <row r="107" spans="1:4" s="1" customFormat="1" ht="11.25" customHeight="1" x14ac:dyDescent="0.25">
      <c r="A107" s="160" t="s">
        <v>356</v>
      </c>
      <c r="B107" s="160"/>
      <c r="C107" s="160"/>
      <c r="D107" s="104">
        <v>50</v>
      </c>
    </row>
    <row r="108" spans="1:4" s="1" customFormat="1" ht="11.25" customHeight="1" x14ac:dyDescent="0.25">
      <c r="A108" s="112" t="s">
        <v>175</v>
      </c>
      <c r="B108" s="108">
        <f t="shared" si="6"/>
        <v>50</v>
      </c>
      <c r="C108" s="108">
        <v>50</v>
      </c>
      <c r="D108" s="123"/>
    </row>
    <row r="109" spans="1:4" s="1" customFormat="1" ht="11.25" customHeight="1" x14ac:dyDescent="0.25">
      <c r="A109" s="119" t="s">
        <v>355</v>
      </c>
      <c r="B109" s="108">
        <f>C109</f>
        <v>11</v>
      </c>
      <c r="C109" s="108">
        <v>11</v>
      </c>
      <c r="D109" s="123"/>
    </row>
    <row r="110" spans="1:4" s="1" customFormat="1" ht="11.25" customHeight="1" x14ac:dyDescent="0.25">
      <c r="A110" s="111" t="s">
        <v>144</v>
      </c>
      <c r="B110" s="108">
        <f t="shared" ref="B110:B111" si="7">C110</f>
        <v>4</v>
      </c>
      <c r="C110" s="108">
        <v>4</v>
      </c>
      <c r="D110" s="123"/>
    </row>
    <row r="111" spans="1:4" s="1" customFormat="1" ht="11.25" customHeight="1" x14ac:dyDescent="0.25">
      <c r="A111" s="119" t="s">
        <v>172</v>
      </c>
      <c r="B111" s="108">
        <f t="shared" si="7"/>
        <v>2</v>
      </c>
      <c r="C111" s="108">
        <v>2</v>
      </c>
      <c r="D111" s="123"/>
    </row>
    <row r="112" spans="1:4" s="1" customFormat="1" ht="11.25" customHeight="1" x14ac:dyDescent="0.25">
      <c r="A112" s="121" t="s">
        <v>176</v>
      </c>
      <c r="B112" s="108"/>
      <c r="C112" s="153">
        <f>C108+C109+C110+C111</f>
        <v>67</v>
      </c>
      <c r="D112" s="123"/>
    </row>
    <row r="113" spans="1:12" s="1" customFormat="1" ht="11.25" customHeight="1" x14ac:dyDescent="0.25">
      <c r="A113" s="111" t="s">
        <v>45</v>
      </c>
      <c r="B113" s="108">
        <f t="shared" si="6"/>
        <v>2</v>
      </c>
      <c r="C113" s="108">
        <v>2</v>
      </c>
      <c r="D113" s="123"/>
    </row>
    <row r="114" spans="1:12" s="1" customFormat="1" ht="11.25" customHeight="1" x14ac:dyDescent="0.25">
      <c r="A114" s="119" t="s">
        <v>65</v>
      </c>
      <c r="B114" s="108">
        <f t="shared" si="6"/>
        <v>1</v>
      </c>
      <c r="C114" s="108">
        <v>1</v>
      </c>
      <c r="D114" s="123"/>
    </row>
    <row r="115" spans="1:12" s="1" customFormat="1" ht="15.75" customHeight="1" x14ac:dyDescent="0.25">
      <c r="A115" s="131" t="s">
        <v>177</v>
      </c>
      <c r="B115" s="150"/>
      <c r="C115" s="151"/>
      <c r="D115" s="104">
        <v>200</v>
      </c>
    </row>
    <row r="116" spans="1:12" s="1" customFormat="1" ht="15.75" customHeight="1" x14ac:dyDescent="0.25">
      <c r="A116" s="119" t="s">
        <v>154</v>
      </c>
      <c r="B116" s="108">
        <f t="shared" si="6"/>
        <v>17.11</v>
      </c>
      <c r="C116" s="108">
        <v>17.11</v>
      </c>
      <c r="D116" s="153"/>
    </row>
    <row r="117" spans="1:12" s="1" customFormat="1" ht="15.75" customHeight="1" x14ac:dyDescent="0.25">
      <c r="A117" s="119" t="s">
        <v>178</v>
      </c>
      <c r="B117" s="108">
        <f t="shared" si="6"/>
        <v>10</v>
      </c>
      <c r="C117" s="108">
        <v>10</v>
      </c>
      <c r="D117" s="153"/>
    </row>
    <row r="118" spans="1:12" s="1" customFormat="1" ht="15.75" customHeight="1" x14ac:dyDescent="0.25">
      <c r="A118" s="111" t="s">
        <v>144</v>
      </c>
      <c r="B118" s="146">
        <f t="shared" si="6"/>
        <v>8</v>
      </c>
      <c r="C118" s="146">
        <v>8</v>
      </c>
      <c r="D118" s="147"/>
    </row>
    <row r="119" spans="1:12" s="1" customFormat="1" ht="15.75" customHeight="1" x14ac:dyDescent="0.25">
      <c r="A119" s="154" t="s">
        <v>170</v>
      </c>
      <c r="B119" s="109">
        <f t="shared" si="6"/>
        <v>220</v>
      </c>
      <c r="C119" s="109">
        <v>220</v>
      </c>
      <c r="D119" s="155"/>
    </row>
    <row r="120" spans="1:12" s="191" customFormat="1" ht="15" customHeight="1" x14ac:dyDescent="0.2">
      <c r="A120" s="466" t="s">
        <v>337</v>
      </c>
      <c r="B120" s="464"/>
      <c r="C120" s="467"/>
      <c r="D120" s="463">
        <v>150</v>
      </c>
      <c r="E120" s="468"/>
      <c r="F120" s="468"/>
      <c r="G120" s="468"/>
      <c r="H120" s="468"/>
      <c r="I120" s="468"/>
      <c r="J120" s="468"/>
      <c r="K120" s="468"/>
      <c r="L120" s="468"/>
    </row>
    <row r="121" spans="1:12" s="1" customFormat="1" ht="11.25" customHeight="1" x14ac:dyDescent="0.25">
      <c r="A121" s="129" t="s">
        <v>363</v>
      </c>
      <c r="B121" s="104"/>
      <c r="C121" s="130"/>
      <c r="D121" s="104">
        <v>26</v>
      </c>
    </row>
    <row r="122" spans="1:12" ht="15" customHeight="1" x14ac:dyDescent="0.25">
      <c r="A122" s="169" t="s">
        <v>158</v>
      </c>
      <c r="B122" s="170"/>
      <c r="C122" s="171"/>
      <c r="D122" s="172"/>
    </row>
    <row r="123" spans="1:12" ht="18.75" customHeight="1" x14ac:dyDescent="0.25">
      <c r="A123" s="173" t="s">
        <v>121</v>
      </c>
      <c r="B123" s="173"/>
      <c r="C123" s="173"/>
      <c r="D123" s="173"/>
    </row>
    <row r="124" spans="1:12" ht="25.5" customHeight="1" x14ac:dyDescent="0.25">
      <c r="A124" s="158" t="s">
        <v>135</v>
      </c>
      <c r="B124" s="158" t="s">
        <v>136</v>
      </c>
      <c r="C124" s="158" t="s">
        <v>137</v>
      </c>
      <c r="D124" s="159" t="s">
        <v>138</v>
      </c>
    </row>
    <row r="125" spans="1:12" s="1" customFormat="1" ht="12.75" customHeight="1" x14ac:dyDescent="0.25">
      <c r="A125" s="174" t="s">
        <v>179</v>
      </c>
      <c r="B125" s="110"/>
      <c r="C125" s="110"/>
      <c r="D125" s="110">
        <v>90</v>
      </c>
    </row>
    <row r="126" spans="1:12" s="1" customFormat="1" ht="12.75" customHeight="1" x14ac:dyDescent="0.25">
      <c r="A126" s="119" t="s">
        <v>88</v>
      </c>
      <c r="B126" s="175">
        <f>C126*1.25</f>
        <v>48</v>
      </c>
      <c r="C126" s="175">
        <v>38.4</v>
      </c>
      <c r="D126" s="176"/>
    </row>
    <row r="127" spans="1:12" s="1" customFormat="1" ht="12.75" customHeight="1" x14ac:dyDescent="0.25">
      <c r="A127" s="119" t="s">
        <v>90</v>
      </c>
      <c r="B127" s="175">
        <f>C127*1.33</f>
        <v>39.900000000000006</v>
      </c>
      <c r="C127" s="175">
        <v>30</v>
      </c>
      <c r="D127" s="176"/>
    </row>
    <row r="128" spans="1:12" s="1" customFormat="1" ht="12.75" customHeight="1" x14ac:dyDescent="0.25">
      <c r="A128" s="119" t="s">
        <v>180</v>
      </c>
      <c r="B128" s="108">
        <f>C128*1.13</f>
        <v>15.819999999999999</v>
      </c>
      <c r="C128" s="108">
        <v>14</v>
      </c>
      <c r="D128" s="153"/>
    </row>
    <row r="129" spans="1:4" s="1" customFormat="1" ht="12.75" customHeight="1" x14ac:dyDescent="0.25">
      <c r="A129" s="119" t="s">
        <v>181</v>
      </c>
      <c r="B129" s="108">
        <f t="shared" ref="B129:B130" si="8">C129</f>
        <v>0.64</v>
      </c>
      <c r="C129" s="108">
        <v>0.64</v>
      </c>
      <c r="D129" s="108"/>
    </row>
    <row r="130" spans="1:4" s="1" customFormat="1" ht="12.75" customHeight="1" x14ac:dyDescent="0.25">
      <c r="A130" s="177" t="s">
        <v>65</v>
      </c>
      <c r="B130" s="178">
        <f t="shared" si="8"/>
        <v>5.4</v>
      </c>
      <c r="C130" s="178">
        <v>5.4</v>
      </c>
      <c r="D130" s="176"/>
    </row>
    <row r="131" spans="1:4" s="1" customFormat="1" ht="13.5" customHeight="1" x14ac:dyDescent="0.25">
      <c r="A131" s="119" t="s">
        <v>182</v>
      </c>
      <c r="B131" s="108">
        <f>C131*1.13</f>
        <v>4.3391999999999991</v>
      </c>
      <c r="C131" s="108">
        <v>3.84</v>
      </c>
      <c r="D131" s="153"/>
    </row>
    <row r="132" spans="1:4" s="1" customFormat="1" ht="12" customHeight="1" x14ac:dyDescent="0.25">
      <c r="A132" s="115" t="s">
        <v>148</v>
      </c>
      <c r="B132" s="178">
        <f t="shared" ref="B132:B135" si="9">C132</f>
        <v>0.26</v>
      </c>
      <c r="C132" s="178">
        <v>0.26</v>
      </c>
      <c r="D132" s="145"/>
    </row>
    <row r="133" spans="1:4" s="1" customFormat="1" ht="12" customHeight="1" x14ac:dyDescent="0.25">
      <c r="A133" s="111" t="s">
        <v>144</v>
      </c>
      <c r="B133" s="146">
        <f t="shared" si="9"/>
        <v>0.64</v>
      </c>
      <c r="C133" s="146">
        <v>0.64</v>
      </c>
      <c r="D133" s="147"/>
    </row>
    <row r="134" spans="1:4" s="1" customFormat="1" ht="12" customHeight="1" x14ac:dyDescent="0.25">
      <c r="A134" s="111" t="s">
        <v>143</v>
      </c>
      <c r="B134" s="108">
        <f t="shared" si="9"/>
        <v>2.56</v>
      </c>
      <c r="C134" s="108">
        <v>2.56</v>
      </c>
      <c r="D134" s="110"/>
    </row>
    <row r="135" spans="1:4" s="1" customFormat="1" ht="12" customHeight="1" x14ac:dyDescent="0.25">
      <c r="A135" s="119" t="s">
        <v>65</v>
      </c>
      <c r="B135" s="108">
        <f t="shared" si="9"/>
        <v>2.56</v>
      </c>
      <c r="C135" s="108">
        <v>2.56</v>
      </c>
      <c r="D135" s="108"/>
    </row>
    <row r="136" spans="1:4" ht="11.25" customHeight="1" x14ac:dyDescent="0.25">
      <c r="A136" s="179" t="s">
        <v>183</v>
      </c>
      <c r="B136" s="180"/>
      <c r="C136" s="431"/>
      <c r="D136" s="182">
        <v>90</v>
      </c>
    </row>
    <row r="137" spans="1:4" s="1" customFormat="1" ht="11.25" customHeight="1" x14ac:dyDescent="0.25">
      <c r="A137" s="183" t="s">
        <v>301</v>
      </c>
      <c r="B137" s="108">
        <f>C137*1.54</f>
        <v>92.4</v>
      </c>
      <c r="C137" s="113">
        <v>60</v>
      </c>
      <c r="D137" s="145"/>
    </row>
    <row r="138" spans="1:4" ht="11.25" customHeight="1" x14ac:dyDescent="0.25">
      <c r="A138" s="119" t="s">
        <v>92</v>
      </c>
      <c r="B138" s="113">
        <f>C138*1.19</f>
        <v>29.75</v>
      </c>
      <c r="C138" s="113">
        <f>C139*2</f>
        <v>25</v>
      </c>
      <c r="D138" s="145"/>
    </row>
    <row r="139" spans="1:4" s="1" customFormat="1" ht="11.25" customHeight="1" x14ac:dyDescent="0.25">
      <c r="A139" s="184" t="s">
        <v>184</v>
      </c>
      <c r="B139" s="185"/>
      <c r="C139" s="186">
        <v>12.5</v>
      </c>
      <c r="D139" s="187"/>
    </row>
    <row r="140" spans="1:4" s="1" customFormat="1" ht="11.25" customHeight="1" x14ac:dyDescent="0.25">
      <c r="A140" s="112" t="s">
        <v>362</v>
      </c>
      <c r="B140" s="108">
        <f t="shared" ref="B140:B168" si="10">C140</f>
        <v>15</v>
      </c>
      <c r="C140" s="161">
        <v>15</v>
      </c>
      <c r="D140" s="145"/>
    </row>
    <row r="141" spans="1:4" s="1" customFormat="1" ht="11.25" customHeight="1" x14ac:dyDescent="0.25">
      <c r="A141" s="107" t="s">
        <v>146</v>
      </c>
      <c r="B141" s="161">
        <f t="shared" si="10"/>
        <v>5.25</v>
      </c>
      <c r="C141" s="161">
        <v>5.25</v>
      </c>
      <c r="D141" s="162"/>
    </row>
    <row r="142" spans="1:4" ht="11.25" customHeight="1" x14ac:dyDescent="0.25">
      <c r="A142" s="115" t="s">
        <v>148</v>
      </c>
      <c r="B142" s="113">
        <f t="shared" si="10"/>
        <v>0.6</v>
      </c>
      <c r="C142" s="113">
        <v>0.6</v>
      </c>
      <c r="D142" s="145"/>
    </row>
    <row r="143" spans="1:4" ht="11.25" customHeight="1" x14ac:dyDescent="0.25">
      <c r="A143" s="120" t="s">
        <v>185</v>
      </c>
      <c r="B143" s="113">
        <f t="shared" si="10"/>
        <v>6.5</v>
      </c>
      <c r="C143" s="109">
        <v>6.5</v>
      </c>
      <c r="D143" s="145"/>
    </row>
    <row r="144" spans="1:4" s="1" customFormat="1" ht="11.25" customHeight="1" x14ac:dyDescent="0.25">
      <c r="A144" s="184" t="s">
        <v>340</v>
      </c>
      <c r="B144" s="185"/>
      <c r="C144" s="186">
        <f>C143*2.5</f>
        <v>16.25</v>
      </c>
      <c r="D144" s="145"/>
    </row>
    <row r="145" spans="1:4" s="1" customFormat="1" ht="11.25" customHeight="1" x14ac:dyDescent="0.25">
      <c r="A145" s="107" t="s">
        <v>186</v>
      </c>
      <c r="B145" s="108">
        <f t="shared" si="10"/>
        <v>8</v>
      </c>
      <c r="C145" s="108">
        <v>8</v>
      </c>
      <c r="D145" s="123"/>
    </row>
    <row r="146" spans="1:4" s="1" customFormat="1" ht="11.25" customHeight="1" x14ac:dyDescent="0.25">
      <c r="A146" s="184" t="s">
        <v>176</v>
      </c>
      <c r="B146" s="185"/>
      <c r="C146" s="186">
        <f>SUM(C139:C142)+C144+C137+C145</f>
        <v>117.6</v>
      </c>
      <c r="D146" s="123"/>
    </row>
    <row r="147" spans="1:4" s="1" customFormat="1" ht="11.25" customHeight="1" x14ac:dyDescent="0.25">
      <c r="A147" s="120" t="s">
        <v>187</v>
      </c>
      <c r="B147" s="113">
        <f t="shared" si="10"/>
        <v>5</v>
      </c>
      <c r="C147" s="109">
        <v>5</v>
      </c>
      <c r="D147" s="123"/>
    </row>
    <row r="148" spans="1:4" s="1" customFormat="1" ht="11.25" customHeight="1" x14ac:dyDescent="0.25">
      <c r="A148" s="184" t="s">
        <v>176</v>
      </c>
      <c r="B148" s="185"/>
      <c r="C148" s="186">
        <f>C147+C146</f>
        <v>122.6</v>
      </c>
      <c r="D148" s="123"/>
    </row>
    <row r="149" spans="1:4" s="84" customFormat="1" ht="11.25" customHeight="1" x14ac:dyDescent="0.2">
      <c r="A149" s="120" t="s">
        <v>188</v>
      </c>
      <c r="B149" s="164">
        <f t="shared" si="10"/>
        <v>1</v>
      </c>
      <c r="C149" s="108">
        <v>1</v>
      </c>
      <c r="D149" s="145"/>
    </row>
    <row r="150" spans="1:4" s="84" customFormat="1" ht="11.25" customHeight="1" x14ac:dyDescent="0.2">
      <c r="A150" s="179" t="s">
        <v>189</v>
      </c>
      <c r="B150" s="180"/>
      <c r="C150" s="181"/>
      <c r="D150" s="182">
        <v>50</v>
      </c>
    </row>
    <row r="151" spans="1:4" s="84" customFormat="1" ht="11.25" customHeight="1" x14ac:dyDescent="0.2">
      <c r="A151" s="119" t="s">
        <v>92</v>
      </c>
      <c r="B151" s="113">
        <f>C151*1.19</f>
        <v>5.9499999999999993</v>
      </c>
      <c r="C151" s="113">
        <v>5</v>
      </c>
      <c r="D151" s="145"/>
    </row>
    <row r="152" spans="1:4" s="84" customFormat="1" ht="11.25" customHeight="1" x14ac:dyDescent="0.2">
      <c r="A152" s="143" t="s">
        <v>90</v>
      </c>
      <c r="B152" s="108">
        <f>C152*1.25</f>
        <v>12.5</v>
      </c>
      <c r="C152" s="161">
        <v>10</v>
      </c>
      <c r="D152" s="114"/>
    </row>
    <row r="153" spans="1:4" s="84" customFormat="1" ht="11.25" customHeight="1" x14ac:dyDescent="0.2">
      <c r="A153" s="120" t="s">
        <v>190</v>
      </c>
      <c r="B153" s="164">
        <f t="shared" ref="B153:B158" si="11">C153</f>
        <v>3.25</v>
      </c>
      <c r="C153" s="108">
        <v>3.25</v>
      </c>
      <c r="D153" s="145"/>
    </row>
    <row r="154" spans="1:4" s="84" customFormat="1" ht="11.25" customHeight="1" x14ac:dyDescent="0.2">
      <c r="A154" s="120" t="s">
        <v>69</v>
      </c>
      <c r="B154" s="164">
        <f t="shared" si="11"/>
        <v>3.75</v>
      </c>
      <c r="C154" s="108">
        <v>3.75</v>
      </c>
      <c r="D154" s="145"/>
    </row>
    <row r="155" spans="1:4" s="84" customFormat="1" ht="11.25" customHeight="1" x14ac:dyDescent="0.2">
      <c r="A155" s="107" t="s">
        <v>172</v>
      </c>
      <c r="B155" s="108">
        <f t="shared" si="11"/>
        <v>3.5</v>
      </c>
      <c r="C155" s="108">
        <v>3.5</v>
      </c>
      <c r="D155" s="123"/>
    </row>
    <row r="156" spans="1:4" s="84" customFormat="1" ht="11.25" customHeight="1" x14ac:dyDescent="0.2">
      <c r="A156" s="107" t="s">
        <v>147</v>
      </c>
      <c r="B156" s="108">
        <f t="shared" si="11"/>
        <v>50</v>
      </c>
      <c r="C156" s="109">
        <v>50</v>
      </c>
      <c r="D156" s="145"/>
    </row>
    <row r="157" spans="1:4" s="84" customFormat="1" ht="11.25" customHeight="1" x14ac:dyDescent="0.2">
      <c r="A157" s="115" t="s">
        <v>148</v>
      </c>
      <c r="B157" s="113">
        <f t="shared" si="11"/>
        <v>0.1</v>
      </c>
      <c r="C157" s="113">
        <v>0.1</v>
      </c>
      <c r="D157" s="145"/>
    </row>
    <row r="158" spans="1:4" s="84" customFormat="1" ht="11.25" customHeight="1" x14ac:dyDescent="0.2">
      <c r="A158" s="111" t="s">
        <v>144</v>
      </c>
      <c r="B158" s="108">
        <f t="shared" si="11"/>
        <v>1.25</v>
      </c>
      <c r="C158" s="108">
        <v>1.25</v>
      </c>
      <c r="D158" s="153"/>
    </row>
    <row r="159" spans="1:4" ht="11.25" customHeight="1" x14ac:dyDescent="0.25">
      <c r="A159" s="188" t="s">
        <v>191</v>
      </c>
      <c r="B159" s="189"/>
      <c r="C159" s="190"/>
      <c r="D159" s="104">
        <v>150</v>
      </c>
    </row>
    <row r="160" spans="1:4" ht="11.25" customHeight="1" x14ac:dyDescent="0.25">
      <c r="A160" s="107" t="s">
        <v>192</v>
      </c>
      <c r="B160" s="108">
        <f t="shared" si="10"/>
        <v>55</v>
      </c>
      <c r="C160" s="109">
        <v>55</v>
      </c>
      <c r="D160" s="145"/>
    </row>
    <row r="161" spans="1:6" s="1" customFormat="1" ht="11.25" customHeight="1" x14ac:dyDescent="0.25">
      <c r="A161" s="119" t="s">
        <v>92</v>
      </c>
      <c r="B161" s="113">
        <f>C161*1.19</f>
        <v>28.56</v>
      </c>
      <c r="C161" s="113">
        <v>24</v>
      </c>
      <c r="D161" s="145"/>
    </row>
    <row r="162" spans="1:6" s="1" customFormat="1" ht="11.25" customHeight="1" x14ac:dyDescent="0.25">
      <c r="A162" s="107" t="s">
        <v>147</v>
      </c>
      <c r="B162" s="108">
        <f t="shared" si="10"/>
        <v>165</v>
      </c>
      <c r="C162" s="109">
        <v>165</v>
      </c>
      <c r="D162" s="145"/>
    </row>
    <row r="163" spans="1:6" ht="11.25" customHeight="1" x14ac:dyDescent="0.25">
      <c r="A163" s="112" t="s">
        <v>145</v>
      </c>
      <c r="B163" s="108">
        <f t="shared" si="10"/>
        <v>7</v>
      </c>
      <c r="C163" s="109">
        <v>7</v>
      </c>
      <c r="D163" s="145"/>
    </row>
    <row r="164" spans="1:6" s="1" customFormat="1" ht="11.25" customHeight="1" x14ac:dyDescent="0.25">
      <c r="A164" s="115" t="s">
        <v>148</v>
      </c>
      <c r="B164" s="108">
        <f t="shared" si="10"/>
        <v>0.5</v>
      </c>
      <c r="C164" s="109">
        <v>0.5</v>
      </c>
      <c r="D164" s="145"/>
    </row>
    <row r="165" spans="1:6" s="191" customFormat="1" ht="11.25" customHeight="1" x14ac:dyDescent="0.2">
      <c r="A165" s="124" t="s">
        <v>332</v>
      </c>
      <c r="B165" s="106"/>
      <c r="C165" s="192"/>
      <c r="D165" s="104">
        <v>200</v>
      </c>
    </row>
    <row r="166" spans="1:6" s="1" customFormat="1" ht="11.25" customHeight="1" x14ac:dyDescent="0.25">
      <c r="A166" s="119" t="s">
        <v>333</v>
      </c>
      <c r="B166" s="108">
        <f t="shared" si="10"/>
        <v>20</v>
      </c>
      <c r="C166" s="108">
        <v>20</v>
      </c>
      <c r="D166" s="153"/>
    </row>
    <row r="167" spans="1:6" s="1" customFormat="1" ht="11.25" customHeight="1" x14ac:dyDescent="0.25">
      <c r="A167" s="111" t="s">
        <v>144</v>
      </c>
      <c r="B167" s="108">
        <f t="shared" si="10"/>
        <v>8</v>
      </c>
      <c r="C167" s="108">
        <v>8</v>
      </c>
      <c r="D167" s="153"/>
    </row>
    <row r="168" spans="1:6" s="1" customFormat="1" ht="11.25" customHeight="1" x14ac:dyDescent="0.25">
      <c r="A168" s="107" t="s">
        <v>147</v>
      </c>
      <c r="B168" s="108">
        <f t="shared" si="10"/>
        <v>220</v>
      </c>
      <c r="C168" s="109">
        <v>220</v>
      </c>
      <c r="D168" s="153"/>
    </row>
    <row r="169" spans="1:6" s="191" customFormat="1" ht="11.25" customHeight="1" x14ac:dyDescent="0.2">
      <c r="A169" s="129" t="s">
        <v>311</v>
      </c>
      <c r="B169" s="106"/>
      <c r="C169" s="192"/>
      <c r="D169" s="104">
        <v>18</v>
      </c>
    </row>
    <row r="170" spans="1:6" s="1" customFormat="1" ht="14.25" customHeight="1" x14ac:dyDescent="0.25">
      <c r="A170" s="193" t="s">
        <v>158</v>
      </c>
      <c r="B170" s="136"/>
      <c r="C170" s="135"/>
      <c r="D170" s="136"/>
      <c r="E170" s="417"/>
      <c r="F170" s="417"/>
    </row>
    <row r="171" spans="1:6" ht="15.75" customHeight="1" x14ac:dyDescent="0.25">
      <c r="A171" s="173" t="s">
        <v>122</v>
      </c>
      <c r="B171" s="173"/>
      <c r="C171" s="173"/>
      <c r="D171" s="173"/>
    </row>
    <row r="172" spans="1:6" ht="29.25" customHeight="1" x14ac:dyDescent="0.25">
      <c r="A172" s="158" t="s">
        <v>135</v>
      </c>
      <c r="B172" s="158" t="s">
        <v>136</v>
      </c>
      <c r="C172" s="158" t="s">
        <v>137</v>
      </c>
      <c r="D172" s="159" t="s">
        <v>138</v>
      </c>
    </row>
    <row r="173" spans="1:6" s="1" customFormat="1" ht="11.25" customHeight="1" x14ac:dyDescent="0.25">
      <c r="A173" s="139" t="s">
        <v>341</v>
      </c>
      <c r="B173" s="140"/>
      <c r="C173" s="141"/>
      <c r="D173" s="105" t="s">
        <v>335</v>
      </c>
    </row>
    <row r="174" spans="1:6" ht="11.25" customHeight="1" x14ac:dyDescent="0.25">
      <c r="A174" s="119" t="s">
        <v>88</v>
      </c>
      <c r="B174" s="175">
        <f>C174*1.25</f>
        <v>25</v>
      </c>
      <c r="C174" s="175">
        <v>20</v>
      </c>
      <c r="D174" s="176"/>
    </row>
    <row r="175" spans="1:6" s="1" customFormat="1" ht="11.25" customHeight="1" x14ac:dyDescent="0.25">
      <c r="A175" s="119" t="s">
        <v>90</v>
      </c>
      <c r="B175" s="175">
        <f>C175*1.25</f>
        <v>12.5</v>
      </c>
      <c r="C175" s="175">
        <v>10</v>
      </c>
      <c r="D175" s="176"/>
    </row>
    <row r="176" spans="1:6" ht="11.25" customHeight="1" x14ac:dyDescent="0.25">
      <c r="A176" s="119" t="s">
        <v>194</v>
      </c>
      <c r="B176" s="108">
        <f t="shared" ref="B176:B225" si="12">C176</f>
        <v>1.3</v>
      </c>
      <c r="C176" s="161">
        <v>1.3</v>
      </c>
      <c r="D176" s="145"/>
    </row>
    <row r="177" spans="1:4" s="1" customFormat="1" ht="11.25" customHeight="1" x14ac:dyDescent="0.25">
      <c r="A177" s="119" t="s">
        <v>180</v>
      </c>
      <c r="B177" s="108">
        <f>C177*1.13</f>
        <v>10.509</v>
      </c>
      <c r="C177" s="108">
        <v>9.3000000000000007</v>
      </c>
      <c r="D177" s="153"/>
    </row>
    <row r="178" spans="1:4" s="1" customFormat="1" ht="11.25" customHeight="1" x14ac:dyDescent="0.25">
      <c r="A178" s="107" t="s">
        <v>87</v>
      </c>
      <c r="B178" s="161">
        <f>C178*1.01</f>
        <v>2.7270000000000003</v>
      </c>
      <c r="C178" s="161">
        <v>2.7</v>
      </c>
      <c r="D178" s="162"/>
    </row>
    <row r="179" spans="1:4" s="1" customFormat="1" ht="11.25" customHeight="1" x14ac:dyDescent="0.25">
      <c r="A179" s="184" t="s">
        <v>195</v>
      </c>
      <c r="B179" s="185"/>
      <c r="C179" s="186">
        <f>C180+C181+C182+C183</f>
        <v>15.919999999999998</v>
      </c>
      <c r="D179" s="145"/>
    </row>
    <row r="180" spans="1:4" s="1" customFormat="1" ht="11.25" customHeight="1" x14ac:dyDescent="0.25">
      <c r="A180" s="120" t="s">
        <v>190</v>
      </c>
      <c r="B180" s="164">
        <f t="shared" ref="B180:B183" si="13">C180</f>
        <v>8.9499999999999993</v>
      </c>
      <c r="C180" s="108">
        <v>8.9499999999999993</v>
      </c>
      <c r="D180" s="145"/>
    </row>
    <row r="181" spans="1:4" s="1" customFormat="1" ht="11.25" customHeight="1" x14ac:dyDescent="0.25">
      <c r="A181" s="111" t="s">
        <v>143</v>
      </c>
      <c r="B181" s="108">
        <f t="shared" si="13"/>
        <v>2</v>
      </c>
      <c r="C181" s="108">
        <v>2</v>
      </c>
      <c r="D181" s="110"/>
    </row>
    <row r="182" spans="1:4" s="1" customFormat="1" ht="11.25" customHeight="1" x14ac:dyDescent="0.25">
      <c r="A182" s="112" t="s">
        <v>182</v>
      </c>
      <c r="B182" s="108">
        <f t="shared" si="13"/>
        <v>4.7</v>
      </c>
      <c r="C182" s="161">
        <v>4.7</v>
      </c>
      <c r="D182" s="145"/>
    </row>
    <row r="183" spans="1:4" s="1" customFormat="1" ht="11.25" customHeight="1" x14ac:dyDescent="0.25">
      <c r="A183" s="115" t="s">
        <v>148</v>
      </c>
      <c r="B183" s="113">
        <f t="shared" si="13"/>
        <v>0.27</v>
      </c>
      <c r="C183" s="194">
        <v>0.27</v>
      </c>
      <c r="D183" s="145"/>
    </row>
    <row r="184" spans="1:4" s="1" customFormat="1" ht="11.25" customHeight="1" x14ac:dyDescent="0.25">
      <c r="A184" s="188" t="s">
        <v>196</v>
      </c>
      <c r="B184" s="104"/>
      <c r="C184" s="195"/>
      <c r="D184" s="104">
        <v>90</v>
      </c>
    </row>
    <row r="185" spans="1:4" ht="11.25" customHeight="1" x14ac:dyDescent="0.25">
      <c r="A185" s="196" t="s">
        <v>197</v>
      </c>
      <c r="B185" s="108">
        <f>C185*1.27</f>
        <v>133.35</v>
      </c>
      <c r="C185" s="109">
        <f>D185*1.5</f>
        <v>105</v>
      </c>
      <c r="D185" s="110">
        <v>70</v>
      </c>
    </row>
    <row r="186" spans="1:4" ht="11.25" customHeight="1" x14ac:dyDescent="0.25">
      <c r="A186" s="197" t="s">
        <v>65</v>
      </c>
      <c r="B186" s="113">
        <f>C186</f>
        <v>2</v>
      </c>
      <c r="C186" s="113">
        <v>2</v>
      </c>
      <c r="D186" s="145"/>
    </row>
    <row r="187" spans="1:4" ht="11.25" customHeight="1" x14ac:dyDescent="0.25">
      <c r="A187" s="111" t="s">
        <v>85</v>
      </c>
      <c r="B187" s="146">
        <f>C187*1.2</f>
        <v>1.2</v>
      </c>
      <c r="C187" s="146">
        <v>1</v>
      </c>
      <c r="D187" s="147"/>
    </row>
    <row r="188" spans="1:4" s="23" customFormat="1" ht="11.25" customHeight="1" x14ac:dyDescent="0.25">
      <c r="A188" s="144" t="s">
        <v>198</v>
      </c>
      <c r="B188" s="166"/>
      <c r="C188" s="185">
        <v>10</v>
      </c>
      <c r="D188" s="145"/>
    </row>
    <row r="189" spans="1:4" ht="11.25" customHeight="1" x14ac:dyDescent="0.25">
      <c r="A189" s="197" t="s">
        <v>199</v>
      </c>
      <c r="B189" s="113">
        <f t="shared" si="12"/>
        <v>5</v>
      </c>
      <c r="C189" s="113">
        <v>5</v>
      </c>
      <c r="D189" s="145"/>
    </row>
    <row r="190" spans="1:4" s="1" customFormat="1" ht="11.25" customHeight="1" x14ac:dyDescent="0.25">
      <c r="A190" s="111" t="s">
        <v>144</v>
      </c>
      <c r="B190" s="108">
        <f t="shared" si="12"/>
        <v>1</v>
      </c>
      <c r="C190" s="108">
        <v>1</v>
      </c>
      <c r="D190" s="145"/>
    </row>
    <row r="191" spans="1:4" s="1" customFormat="1" ht="11.25" customHeight="1" x14ac:dyDescent="0.25">
      <c r="A191" s="107" t="s">
        <v>147</v>
      </c>
      <c r="B191" s="108">
        <f t="shared" si="12"/>
        <v>5</v>
      </c>
      <c r="C191" s="109">
        <v>5</v>
      </c>
      <c r="D191" s="145"/>
    </row>
    <row r="192" spans="1:4" s="1" customFormat="1" ht="11.25" customHeight="1" x14ac:dyDescent="0.25">
      <c r="A192" s="144" t="s">
        <v>200</v>
      </c>
      <c r="B192" s="166"/>
      <c r="C192" s="185">
        <v>30</v>
      </c>
      <c r="D192" s="145"/>
    </row>
    <row r="193" spans="1:4" s="1" customFormat="1" ht="11.25" customHeight="1" x14ac:dyDescent="0.25">
      <c r="A193" s="119" t="s">
        <v>178</v>
      </c>
      <c r="B193" s="108">
        <f t="shared" si="12"/>
        <v>10</v>
      </c>
      <c r="C193" s="108">
        <v>10</v>
      </c>
      <c r="D193" s="153"/>
    </row>
    <row r="194" spans="1:4" s="1" customFormat="1" ht="11.25" customHeight="1" x14ac:dyDescent="0.25">
      <c r="A194" s="107" t="s">
        <v>147</v>
      </c>
      <c r="B194" s="108">
        <f t="shared" si="12"/>
        <v>6</v>
      </c>
      <c r="C194" s="109">
        <v>6</v>
      </c>
      <c r="D194" s="145"/>
    </row>
    <row r="195" spans="1:4" s="1" customFormat="1" ht="11.25" customHeight="1" x14ac:dyDescent="0.25">
      <c r="A195" s="120" t="s">
        <v>69</v>
      </c>
      <c r="B195" s="164">
        <f t="shared" si="12"/>
        <v>1.5</v>
      </c>
      <c r="C195" s="108">
        <v>1.5</v>
      </c>
      <c r="D195" s="145"/>
    </row>
    <row r="196" spans="1:4" s="1" customFormat="1" ht="11.25" customHeight="1" x14ac:dyDescent="0.25">
      <c r="A196" s="120" t="s">
        <v>201</v>
      </c>
      <c r="B196" s="164">
        <f t="shared" si="12"/>
        <v>0.3</v>
      </c>
      <c r="C196" s="108">
        <v>0.3</v>
      </c>
      <c r="D196" s="145"/>
    </row>
    <row r="197" spans="1:4" s="1" customFormat="1" ht="11.25" customHeight="1" x14ac:dyDescent="0.25">
      <c r="A197" s="120" t="s">
        <v>202</v>
      </c>
      <c r="B197" s="164">
        <f t="shared" si="12"/>
        <v>0.3</v>
      </c>
      <c r="C197" s="108">
        <v>0.3</v>
      </c>
      <c r="D197" s="145"/>
    </row>
    <row r="198" spans="1:4" s="1" customFormat="1" ht="11.25" customHeight="1" x14ac:dyDescent="0.25">
      <c r="A198" s="119" t="s">
        <v>92</v>
      </c>
      <c r="B198" s="113">
        <f>C198*1.19</f>
        <v>3.57</v>
      </c>
      <c r="C198" s="113">
        <v>3</v>
      </c>
      <c r="D198" s="145"/>
    </row>
    <row r="199" spans="1:4" s="1" customFormat="1" ht="11.25" customHeight="1" x14ac:dyDescent="0.25">
      <c r="A199" s="111" t="s">
        <v>85</v>
      </c>
      <c r="B199" s="146">
        <f>C199*1.2</f>
        <v>0.72</v>
      </c>
      <c r="C199" s="146">
        <v>0.6</v>
      </c>
      <c r="D199" s="147"/>
    </row>
    <row r="200" spans="1:4" s="1" customFormat="1" ht="11.25" customHeight="1" x14ac:dyDescent="0.25">
      <c r="A200" s="197" t="s">
        <v>65</v>
      </c>
      <c r="B200" s="113">
        <f>C200</f>
        <v>2</v>
      </c>
      <c r="C200" s="113">
        <v>2</v>
      </c>
      <c r="D200" s="145"/>
    </row>
    <row r="201" spans="1:4" s="1" customFormat="1" ht="11.25" customHeight="1" x14ac:dyDescent="0.25">
      <c r="A201" s="112"/>
      <c r="B201" s="108"/>
      <c r="C201" s="109"/>
      <c r="D201" s="145"/>
    </row>
    <row r="202" spans="1:4" s="1" customFormat="1" ht="11.25" customHeight="1" x14ac:dyDescent="0.25">
      <c r="A202" s="112" t="s">
        <v>182</v>
      </c>
      <c r="B202" s="108">
        <f>C202*1.18</f>
        <v>3.54</v>
      </c>
      <c r="C202" s="161">
        <v>3</v>
      </c>
      <c r="D202" s="145"/>
    </row>
    <row r="203" spans="1:4" s="1" customFormat="1" ht="11.25" customHeight="1" x14ac:dyDescent="0.25">
      <c r="A203" s="144" t="s">
        <v>198</v>
      </c>
      <c r="B203" s="166"/>
      <c r="C203" s="185">
        <v>6</v>
      </c>
      <c r="D203" s="145"/>
    </row>
    <row r="204" spans="1:4" s="1" customFormat="1" ht="11.25" customHeight="1" x14ac:dyDescent="0.25">
      <c r="A204" s="197" t="s">
        <v>199</v>
      </c>
      <c r="B204" s="113">
        <f t="shared" ref="B204:B206" si="14">C204</f>
        <v>3</v>
      </c>
      <c r="C204" s="113">
        <v>3</v>
      </c>
      <c r="D204" s="145"/>
    </row>
    <row r="205" spans="1:4" s="1" customFormat="1" ht="11.25" customHeight="1" x14ac:dyDescent="0.25">
      <c r="A205" s="111" t="s">
        <v>144</v>
      </c>
      <c r="B205" s="108">
        <f t="shared" si="14"/>
        <v>1</v>
      </c>
      <c r="C205" s="108">
        <v>1</v>
      </c>
      <c r="D205" s="145"/>
    </row>
    <row r="206" spans="1:4" s="1" customFormat="1" ht="11.25" customHeight="1" x14ac:dyDescent="0.25">
      <c r="A206" s="107" t="s">
        <v>147</v>
      </c>
      <c r="B206" s="108">
        <f t="shared" si="14"/>
        <v>3</v>
      </c>
      <c r="C206" s="109">
        <v>3</v>
      </c>
      <c r="D206" s="145"/>
    </row>
    <row r="207" spans="1:4" s="1" customFormat="1" ht="11.25" customHeight="1" x14ac:dyDescent="0.25">
      <c r="A207" s="148" t="s">
        <v>360</v>
      </c>
      <c r="B207" s="104"/>
      <c r="C207" s="104"/>
      <c r="D207" s="104">
        <v>150</v>
      </c>
    </row>
    <row r="208" spans="1:4" s="1" customFormat="1" ht="11.25" customHeight="1" x14ac:dyDescent="0.25">
      <c r="A208" s="107" t="s">
        <v>185</v>
      </c>
      <c r="B208" s="108">
        <f t="shared" ref="B208" si="15">C208</f>
        <v>58</v>
      </c>
      <c r="C208" s="113">
        <v>58</v>
      </c>
      <c r="D208" s="145"/>
    </row>
    <row r="209" spans="1:4" s="1" customFormat="1" ht="11.25" customHeight="1" x14ac:dyDescent="0.25">
      <c r="A209" s="115" t="s">
        <v>148</v>
      </c>
      <c r="B209" s="161">
        <f t="shared" ref="B209:B211" si="16">C209</f>
        <v>1</v>
      </c>
      <c r="C209" s="161">
        <v>1</v>
      </c>
      <c r="D209" s="114"/>
    </row>
    <row r="210" spans="1:4" s="1" customFormat="1" ht="11.25" customHeight="1" x14ac:dyDescent="0.25">
      <c r="A210" s="107" t="s">
        <v>147</v>
      </c>
      <c r="B210" s="108">
        <f t="shared" si="16"/>
        <v>125</v>
      </c>
      <c r="C210" s="109">
        <v>125</v>
      </c>
      <c r="D210" s="114"/>
    </row>
    <row r="211" spans="1:4" s="1" customFormat="1" ht="11.25" customHeight="1" x14ac:dyDescent="0.25">
      <c r="A211" s="112" t="s">
        <v>145</v>
      </c>
      <c r="B211" s="113">
        <f t="shared" si="16"/>
        <v>5</v>
      </c>
      <c r="C211" s="113">
        <v>5</v>
      </c>
      <c r="D211" s="110"/>
    </row>
    <row r="212" spans="1:4" ht="11.25" customHeight="1" x14ac:dyDescent="0.25">
      <c r="A212" s="148" t="s">
        <v>203</v>
      </c>
      <c r="B212" s="104"/>
      <c r="C212" s="104"/>
      <c r="D212" s="104">
        <v>200</v>
      </c>
    </row>
    <row r="213" spans="1:4" ht="11.25" customHeight="1" x14ac:dyDescent="0.25">
      <c r="A213" s="119" t="s">
        <v>37</v>
      </c>
      <c r="B213" s="108">
        <f t="shared" ref="B213:B215" si="17">C213</f>
        <v>0.5</v>
      </c>
      <c r="C213" s="108">
        <v>0.5</v>
      </c>
      <c r="D213" s="153"/>
    </row>
    <row r="214" spans="1:4" s="1" customFormat="1" ht="11.25" customHeight="1" x14ac:dyDescent="0.25">
      <c r="A214" s="111" t="s">
        <v>144</v>
      </c>
      <c r="B214" s="108">
        <f t="shared" si="17"/>
        <v>8</v>
      </c>
      <c r="C214" s="108">
        <v>8</v>
      </c>
      <c r="D214" s="145"/>
    </row>
    <row r="215" spans="1:4" s="1" customFormat="1" ht="11.25" customHeight="1" x14ac:dyDescent="0.25">
      <c r="A215" s="198" t="s">
        <v>204</v>
      </c>
      <c r="B215" s="161">
        <f t="shared" si="17"/>
        <v>0.2</v>
      </c>
      <c r="C215" s="161">
        <v>0.2</v>
      </c>
      <c r="D215" s="114"/>
    </row>
    <row r="216" spans="1:4" ht="11.25" customHeight="1" x14ac:dyDescent="0.25">
      <c r="A216" s="107" t="s">
        <v>147</v>
      </c>
      <c r="B216" s="108">
        <f t="shared" si="12"/>
        <v>220</v>
      </c>
      <c r="C216" s="109">
        <v>220</v>
      </c>
      <c r="D216" s="145"/>
    </row>
    <row r="217" spans="1:4" s="191" customFormat="1" ht="11.25" customHeight="1" x14ac:dyDescent="0.2">
      <c r="A217" s="129" t="s">
        <v>311</v>
      </c>
      <c r="B217" s="106"/>
      <c r="C217" s="192"/>
      <c r="D217" s="104">
        <v>18</v>
      </c>
    </row>
    <row r="218" spans="1:4" ht="16.5" customHeight="1" x14ac:dyDescent="0.25">
      <c r="A218" s="193" t="s">
        <v>158</v>
      </c>
      <c r="B218" s="134"/>
      <c r="C218" s="135"/>
      <c r="D218" s="136"/>
    </row>
    <row r="219" spans="1:4" ht="18.75" customHeight="1" x14ac:dyDescent="0.25">
      <c r="A219" s="199" t="s">
        <v>205</v>
      </c>
      <c r="B219" s="199"/>
      <c r="C219" s="199"/>
      <c r="D219" s="199"/>
    </row>
    <row r="220" spans="1:4" ht="24" customHeight="1" x14ac:dyDescent="0.25">
      <c r="A220" s="158" t="s">
        <v>135</v>
      </c>
      <c r="B220" s="158" t="s">
        <v>136</v>
      </c>
      <c r="C220" s="158" t="s">
        <v>137</v>
      </c>
      <c r="D220" s="159" t="s">
        <v>138</v>
      </c>
    </row>
    <row r="221" spans="1:4" s="1" customFormat="1" ht="12.75" customHeight="1" x14ac:dyDescent="0.25">
      <c r="A221" s="103" t="s">
        <v>206</v>
      </c>
      <c r="B221" s="104"/>
      <c r="C221" s="104"/>
      <c r="D221" s="105" t="s">
        <v>140</v>
      </c>
    </row>
    <row r="222" spans="1:4" s="1" customFormat="1" ht="12.75" customHeight="1" x14ac:dyDescent="0.25">
      <c r="A222" s="107" t="s">
        <v>167</v>
      </c>
      <c r="B222" s="108">
        <f t="shared" si="12"/>
        <v>35</v>
      </c>
      <c r="C222" s="109">
        <v>35</v>
      </c>
      <c r="D222" s="110"/>
    </row>
    <row r="223" spans="1:4" s="1" customFormat="1" ht="12.75" customHeight="1" x14ac:dyDescent="0.25">
      <c r="A223" s="111" t="s">
        <v>143</v>
      </c>
      <c r="B223" s="108">
        <f t="shared" si="12"/>
        <v>5</v>
      </c>
      <c r="C223" s="108">
        <v>5</v>
      </c>
      <c r="D223" s="110"/>
    </row>
    <row r="224" spans="1:4" s="1" customFormat="1" ht="12.75" customHeight="1" x14ac:dyDescent="0.25">
      <c r="A224" s="111" t="s">
        <v>144</v>
      </c>
      <c r="B224" s="108">
        <f t="shared" si="12"/>
        <v>3</v>
      </c>
      <c r="C224" s="108">
        <v>3</v>
      </c>
      <c r="D224" s="110"/>
    </row>
    <row r="225" spans="1:11" s="1" customFormat="1" ht="12.75" customHeight="1" x14ac:dyDescent="0.25">
      <c r="A225" s="112" t="s">
        <v>145</v>
      </c>
      <c r="B225" s="113">
        <f t="shared" si="12"/>
        <v>4</v>
      </c>
      <c r="C225" s="113">
        <v>4</v>
      </c>
      <c r="D225" s="110"/>
    </row>
    <row r="226" spans="1:11" s="1" customFormat="1" ht="12.75" customHeight="1" x14ac:dyDescent="0.25">
      <c r="A226" s="107" t="s">
        <v>146</v>
      </c>
      <c r="B226" s="108">
        <f>C226*1.05</f>
        <v>99.75</v>
      </c>
      <c r="C226" s="108">
        <v>95</v>
      </c>
      <c r="D226" s="110"/>
    </row>
    <row r="227" spans="1:11" s="1" customFormat="1" ht="12.75" customHeight="1" x14ac:dyDescent="0.25">
      <c r="A227" s="107" t="s">
        <v>147</v>
      </c>
      <c r="B227" s="108">
        <f t="shared" ref="B227:B248" si="18">C227</f>
        <v>145</v>
      </c>
      <c r="C227" s="108">
        <v>145</v>
      </c>
      <c r="D227" s="110"/>
    </row>
    <row r="228" spans="1:11" s="1" customFormat="1" ht="12.75" customHeight="1" x14ac:dyDescent="0.25">
      <c r="A228" s="115" t="s">
        <v>148</v>
      </c>
      <c r="B228" s="108">
        <f t="shared" si="18"/>
        <v>0.5</v>
      </c>
      <c r="C228" s="108">
        <v>0.5</v>
      </c>
      <c r="D228" s="110"/>
    </row>
    <row r="229" spans="1:11" s="1" customFormat="1" ht="12.75" customHeight="1" x14ac:dyDescent="0.25">
      <c r="A229" s="117" t="s">
        <v>207</v>
      </c>
      <c r="B229" s="149"/>
      <c r="C229" s="118">
        <v>20</v>
      </c>
      <c r="D229" s="110"/>
    </row>
    <row r="230" spans="1:11" s="1" customFormat="1" ht="12.75" customHeight="1" x14ac:dyDescent="0.25">
      <c r="A230" s="107" t="s">
        <v>156</v>
      </c>
      <c r="B230" s="108">
        <f t="shared" si="18"/>
        <v>12</v>
      </c>
      <c r="C230" s="109">
        <v>12</v>
      </c>
      <c r="D230" s="110"/>
    </row>
    <row r="231" spans="1:11" s="1" customFormat="1" ht="12.75" customHeight="1" x14ac:dyDescent="0.25">
      <c r="A231" s="107" t="s">
        <v>147</v>
      </c>
      <c r="B231" s="108">
        <f t="shared" si="18"/>
        <v>3</v>
      </c>
      <c r="C231" s="108">
        <v>3</v>
      </c>
      <c r="D231" s="110"/>
    </row>
    <row r="232" spans="1:11" s="1" customFormat="1" ht="12.75" customHeight="1" x14ac:dyDescent="0.25">
      <c r="A232" s="111" t="s">
        <v>144</v>
      </c>
      <c r="B232" s="108">
        <f t="shared" si="18"/>
        <v>1.6</v>
      </c>
      <c r="C232" s="108">
        <v>1.6</v>
      </c>
      <c r="D232" s="110"/>
    </row>
    <row r="233" spans="1:11" s="1" customFormat="1" ht="12.75" customHeight="1" x14ac:dyDescent="0.25">
      <c r="A233" s="111" t="s">
        <v>321</v>
      </c>
      <c r="B233" s="108">
        <f t="shared" si="18"/>
        <v>0.3</v>
      </c>
      <c r="C233" s="108">
        <v>0.3</v>
      </c>
      <c r="D233" s="110"/>
    </row>
    <row r="234" spans="1:11" s="1" customFormat="1" ht="11.25" customHeight="1" x14ac:dyDescent="0.25">
      <c r="A234" s="103" t="s">
        <v>151</v>
      </c>
      <c r="B234" s="104"/>
      <c r="C234" s="104"/>
      <c r="D234" s="105" t="s">
        <v>316</v>
      </c>
      <c r="E234" s="417"/>
      <c r="F234" s="417"/>
      <c r="G234" s="417"/>
      <c r="H234" s="417"/>
      <c r="I234" s="417"/>
      <c r="J234" s="417"/>
      <c r="K234" s="417"/>
    </row>
    <row r="235" spans="1:11" ht="11.25" customHeight="1" x14ac:dyDescent="0.25">
      <c r="A235" s="120" t="s">
        <v>309</v>
      </c>
      <c r="B235" s="108">
        <f t="shared" si="18"/>
        <v>116</v>
      </c>
      <c r="C235" s="109">
        <v>116</v>
      </c>
      <c r="D235" s="110"/>
    </row>
    <row r="236" spans="1:11" s="1" customFormat="1" ht="11.25" customHeight="1" x14ac:dyDescent="0.25">
      <c r="A236" s="119" t="s">
        <v>264</v>
      </c>
      <c r="B236" s="108">
        <f>C236</f>
        <v>5</v>
      </c>
      <c r="C236" s="109">
        <v>5</v>
      </c>
      <c r="D236" s="110"/>
    </row>
    <row r="237" spans="1:11" ht="11.25" customHeight="1" x14ac:dyDescent="0.25">
      <c r="A237" s="117" t="s">
        <v>338</v>
      </c>
      <c r="B237" s="149"/>
      <c r="C237" s="118">
        <f>SUM(C235:C236)</f>
        <v>121</v>
      </c>
      <c r="D237" s="110"/>
    </row>
    <row r="238" spans="1:11" ht="11.25" customHeight="1" x14ac:dyDescent="0.25">
      <c r="A238" s="107" t="s">
        <v>65</v>
      </c>
      <c r="B238" s="108">
        <f t="shared" si="18"/>
        <v>2</v>
      </c>
      <c r="C238" s="108">
        <v>2</v>
      </c>
      <c r="D238" s="110"/>
    </row>
    <row r="239" spans="1:11" ht="11.25" customHeight="1" x14ac:dyDescent="0.25">
      <c r="A239" s="117" t="s">
        <v>149</v>
      </c>
      <c r="B239" s="149"/>
      <c r="C239" s="118">
        <v>50</v>
      </c>
      <c r="D239" s="110"/>
    </row>
    <row r="240" spans="1:11" ht="11.25" customHeight="1" x14ac:dyDescent="0.25">
      <c r="A240" s="119" t="s">
        <v>150</v>
      </c>
      <c r="B240" s="108">
        <f t="shared" si="18"/>
        <v>18</v>
      </c>
      <c r="C240" s="108">
        <v>18</v>
      </c>
      <c r="D240" s="110"/>
    </row>
    <row r="241" spans="1:5" ht="11.25" customHeight="1" x14ac:dyDescent="0.25">
      <c r="A241" s="107" t="s">
        <v>147</v>
      </c>
      <c r="B241" s="108">
        <f t="shared" si="18"/>
        <v>19</v>
      </c>
      <c r="C241" s="108">
        <v>19</v>
      </c>
      <c r="D241" s="110"/>
    </row>
    <row r="242" spans="1:5" ht="11.25" customHeight="1" x14ac:dyDescent="0.25">
      <c r="A242" s="111" t="s">
        <v>144</v>
      </c>
      <c r="B242" s="108">
        <f t="shared" si="18"/>
        <v>4</v>
      </c>
      <c r="C242" s="108">
        <v>4</v>
      </c>
      <c r="D242" s="110"/>
    </row>
    <row r="243" spans="1:5" s="1" customFormat="1" ht="11.25" customHeight="1" x14ac:dyDescent="0.25">
      <c r="A243" s="111" t="s">
        <v>321</v>
      </c>
      <c r="B243" s="108">
        <f t="shared" si="18"/>
        <v>2.15</v>
      </c>
      <c r="C243" s="108">
        <v>2.15</v>
      </c>
      <c r="D243" s="110"/>
    </row>
    <row r="244" spans="1:5" s="1" customFormat="1" ht="11.25" customHeight="1" x14ac:dyDescent="0.25">
      <c r="A244" s="188" t="s">
        <v>349</v>
      </c>
      <c r="B244" s="125"/>
      <c r="C244" s="126"/>
      <c r="D244" s="104">
        <v>200</v>
      </c>
    </row>
    <row r="245" spans="1:5" s="1" customFormat="1" ht="11.25" customHeight="1" x14ac:dyDescent="0.25">
      <c r="A245" s="119" t="s">
        <v>347</v>
      </c>
      <c r="B245" s="108">
        <f t="shared" si="18"/>
        <v>15</v>
      </c>
      <c r="C245" s="108">
        <v>15</v>
      </c>
      <c r="D245" s="142"/>
      <c r="E245" s="242" t="e">
        <f>#REF!+#REF!</f>
        <v>#REF!</v>
      </c>
    </row>
    <row r="246" spans="1:5" s="1" customFormat="1" ht="11.25" customHeight="1" x14ac:dyDescent="0.25">
      <c r="A246" s="119" t="s">
        <v>348</v>
      </c>
      <c r="B246" s="108">
        <f t="shared" ref="B246" si="19">C246</f>
        <v>10</v>
      </c>
      <c r="C246" s="108">
        <v>10</v>
      </c>
      <c r="D246" s="142"/>
    </row>
    <row r="247" spans="1:5" s="1" customFormat="1" ht="11.25" customHeight="1" x14ac:dyDescent="0.25">
      <c r="A247" s="111" t="s">
        <v>144</v>
      </c>
      <c r="B247" s="108">
        <f t="shared" si="18"/>
        <v>8</v>
      </c>
      <c r="C247" s="108">
        <v>8</v>
      </c>
      <c r="D247" s="142"/>
    </row>
    <row r="248" spans="1:5" s="1" customFormat="1" ht="11.25" customHeight="1" x14ac:dyDescent="0.25">
      <c r="A248" s="107" t="s">
        <v>147</v>
      </c>
      <c r="B248" s="108">
        <f t="shared" si="18"/>
        <v>220</v>
      </c>
      <c r="C248" s="109">
        <v>220</v>
      </c>
      <c r="D248" s="110"/>
    </row>
    <row r="249" spans="1:5" s="1" customFormat="1" ht="11.25" customHeight="1" x14ac:dyDescent="0.25">
      <c r="A249" s="129" t="s">
        <v>363</v>
      </c>
      <c r="B249" s="104"/>
      <c r="C249" s="130"/>
      <c r="D249" s="104">
        <v>13</v>
      </c>
    </row>
    <row r="250" spans="1:5" ht="22.5" customHeight="1" x14ac:dyDescent="0.25">
      <c r="A250" s="133" t="s">
        <v>158</v>
      </c>
      <c r="B250" s="134"/>
      <c r="C250" s="135"/>
      <c r="D250" s="136"/>
    </row>
    <row r="251" spans="1:5" ht="18.75" customHeight="1" x14ac:dyDescent="0.3">
      <c r="A251" s="200" t="s">
        <v>124</v>
      </c>
      <c r="B251" s="200"/>
      <c r="C251" s="200"/>
      <c r="D251" s="200"/>
    </row>
    <row r="252" spans="1:5" ht="23.25" customHeight="1" x14ac:dyDescent="0.25">
      <c r="A252" s="201" t="s">
        <v>135</v>
      </c>
      <c r="B252" s="158" t="s">
        <v>136</v>
      </c>
      <c r="C252" s="158" t="s">
        <v>137</v>
      </c>
      <c r="D252" s="159" t="s">
        <v>138</v>
      </c>
    </row>
    <row r="253" spans="1:5" s="1" customFormat="1" ht="11.25" customHeight="1" x14ac:dyDescent="0.25">
      <c r="A253" s="188" t="s">
        <v>208</v>
      </c>
      <c r="B253" s="104"/>
      <c r="C253" s="195"/>
      <c r="D253" s="104">
        <v>180</v>
      </c>
    </row>
    <row r="254" spans="1:5" ht="11.25" customHeight="1" x14ac:dyDescent="0.25">
      <c r="A254" s="432" t="s">
        <v>323</v>
      </c>
      <c r="B254" s="108"/>
      <c r="C254" s="122">
        <v>20</v>
      </c>
      <c r="D254" s="110"/>
    </row>
    <row r="255" spans="1:5" s="23" customFormat="1" ht="11.25" customHeight="1" x14ac:dyDescent="0.25">
      <c r="A255" s="183" t="s">
        <v>150</v>
      </c>
      <c r="B255" s="108">
        <f>C255*1.2</f>
        <v>54</v>
      </c>
      <c r="C255" s="109">
        <v>45</v>
      </c>
      <c r="D255" s="110"/>
    </row>
    <row r="256" spans="1:5" s="1" customFormat="1" ht="11.25" customHeight="1" x14ac:dyDescent="0.25">
      <c r="A256" s="144" t="s">
        <v>166</v>
      </c>
      <c r="B256" s="108"/>
      <c r="C256" s="145">
        <v>20</v>
      </c>
      <c r="D256" s="110"/>
    </row>
    <row r="257" spans="1:4" ht="11.25" customHeight="1" x14ac:dyDescent="0.25">
      <c r="A257" s="115" t="s">
        <v>167</v>
      </c>
      <c r="B257" s="108">
        <f t="shared" ref="B257:B262" si="20">C257</f>
        <v>13.33</v>
      </c>
      <c r="C257" s="108">
        <v>13.33</v>
      </c>
      <c r="D257" s="110"/>
    </row>
    <row r="258" spans="1:4" s="84" customFormat="1" ht="11.25" customHeight="1" x14ac:dyDescent="0.2">
      <c r="A258" s="144" t="s">
        <v>168</v>
      </c>
      <c r="B258" s="108"/>
      <c r="C258" s="145">
        <v>10</v>
      </c>
      <c r="D258" s="110"/>
    </row>
    <row r="259" spans="1:4" ht="11.25" customHeight="1" x14ac:dyDescent="0.25">
      <c r="A259" s="111" t="s">
        <v>144</v>
      </c>
      <c r="B259" s="146">
        <f t="shared" si="20"/>
        <v>8</v>
      </c>
      <c r="C259" s="146">
        <v>8</v>
      </c>
      <c r="D259" s="147"/>
    </row>
    <row r="260" spans="1:4" s="84" customFormat="1" ht="11.25" customHeight="1" x14ac:dyDescent="0.2">
      <c r="A260" s="107" t="s">
        <v>147</v>
      </c>
      <c r="B260" s="108">
        <f t="shared" si="20"/>
        <v>10</v>
      </c>
      <c r="C260" s="108">
        <v>10</v>
      </c>
      <c r="D260" s="110"/>
    </row>
    <row r="261" spans="1:4" s="84" customFormat="1" ht="11.25" customHeight="1" x14ac:dyDescent="0.2">
      <c r="A261" s="112" t="s">
        <v>169</v>
      </c>
      <c r="B261" s="108">
        <f t="shared" si="20"/>
        <v>15</v>
      </c>
      <c r="C261" s="108">
        <v>15</v>
      </c>
      <c r="D261" s="110"/>
    </row>
    <row r="262" spans="1:4" s="84" customFormat="1" ht="11.25" customHeight="1" x14ac:dyDescent="0.2">
      <c r="A262" s="115" t="s">
        <v>78</v>
      </c>
      <c r="B262" s="108">
        <f t="shared" si="20"/>
        <v>120</v>
      </c>
      <c r="C262" s="108">
        <v>120</v>
      </c>
      <c r="D262" s="110"/>
    </row>
    <row r="263" spans="1:4" s="84" customFormat="1" ht="11.25" customHeight="1" x14ac:dyDescent="0.2">
      <c r="A263" s="179" t="s">
        <v>209</v>
      </c>
      <c r="B263" s="180"/>
      <c r="C263" s="181"/>
      <c r="D263" s="182">
        <v>90</v>
      </c>
    </row>
    <row r="264" spans="1:4" s="84" customFormat="1" ht="11.25" customHeight="1" x14ac:dyDescent="0.2">
      <c r="A264" s="107" t="s">
        <v>160</v>
      </c>
      <c r="B264" s="108">
        <f>C264*1.1</f>
        <v>55.000000000000007</v>
      </c>
      <c r="C264" s="113">
        <v>50</v>
      </c>
      <c r="D264" s="145"/>
    </row>
    <row r="265" spans="1:4" s="84" customFormat="1" ht="11.25" customHeight="1" x14ac:dyDescent="0.2">
      <c r="A265" s="107" t="s">
        <v>147</v>
      </c>
      <c r="B265" s="108">
        <f t="shared" ref="B265:B266" si="21">C265</f>
        <v>80</v>
      </c>
      <c r="C265" s="109">
        <v>80</v>
      </c>
      <c r="D265" s="145"/>
    </row>
    <row r="266" spans="1:4" s="84" customFormat="1" ht="11.25" customHeight="1" x14ac:dyDescent="0.2">
      <c r="A266" s="107" t="s">
        <v>65</v>
      </c>
      <c r="B266" s="108">
        <f t="shared" si="21"/>
        <v>6</v>
      </c>
      <c r="C266" s="108">
        <v>6</v>
      </c>
      <c r="D266" s="110"/>
    </row>
    <row r="267" spans="1:4" s="84" customFormat="1" ht="11.25" customHeight="1" x14ac:dyDescent="0.2">
      <c r="A267" s="119" t="s">
        <v>92</v>
      </c>
      <c r="B267" s="113">
        <f>C267*1.19</f>
        <v>11.899999999999999</v>
      </c>
      <c r="C267" s="113">
        <v>10</v>
      </c>
      <c r="D267" s="145"/>
    </row>
    <row r="268" spans="1:4" s="84" customFormat="1" ht="11.25" customHeight="1" x14ac:dyDescent="0.2">
      <c r="A268" s="107" t="s">
        <v>210</v>
      </c>
      <c r="B268" s="164">
        <f t="shared" ref="B268:B269" si="22">C268</f>
        <v>10</v>
      </c>
      <c r="C268" s="161">
        <v>10</v>
      </c>
      <c r="D268" s="114"/>
    </row>
    <row r="269" spans="1:4" s="84" customFormat="1" ht="11.25" customHeight="1" x14ac:dyDescent="0.2">
      <c r="A269" s="107" t="s">
        <v>211</v>
      </c>
      <c r="B269" s="164">
        <f t="shared" si="22"/>
        <v>10</v>
      </c>
      <c r="C269" s="161">
        <v>10</v>
      </c>
      <c r="D269" s="114"/>
    </row>
    <row r="270" spans="1:4" s="84" customFormat="1" ht="11.25" customHeight="1" x14ac:dyDescent="0.2">
      <c r="A270" s="107" t="s">
        <v>87</v>
      </c>
      <c r="B270" s="161">
        <f>C270*1.01</f>
        <v>2.02</v>
      </c>
      <c r="C270" s="161">
        <v>2</v>
      </c>
      <c r="D270" s="162"/>
    </row>
    <row r="271" spans="1:4" s="84" customFormat="1" ht="11.25" customHeight="1" x14ac:dyDescent="0.2">
      <c r="A271" s="184" t="s">
        <v>212</v>
      </c>
      <c r="B271" s="185"/>
      <c r="C271" s="186">
        <v>50</v>
      </c>
      <c r="D271" s="145"/>
    </row>
    <row r="272" spans="1:4" s="84" customFormat="1" ht="11.25" customHeight="1" x14ac:dyDescent="0.2">
      <c r="A272" s="107" t="s">
        <v>146</v>
      </c>
      <c r="B272" s="108">
        <f>C272*1.05</f>
        <v>31.5</v>
      </c>
      <c r="C272" s="108">
        <v>30</v>
      </c>
      <c r="D272" s="110"/>
    </row>
    <row r="273" spans="1:4" s="84" customFormat="1" ht="11.25" customHeight="1" x14ac:dyDescent="0.2">
      <c r="A273" s="107" t="s">
        <v>147</v>
      </c>
      <c r="B273" s="108">
        <f t="shared" ref="B273:B277" si="23">C273</f>
        <v>30</v>
      </c>
      <c r="C273" s="109">
        <v>30</v>
      </c>
      <c r="D273" s="110"/>
    </row>
    <row r="274" spans="1:4" s="84" customFormat="1" ht="11.25" customHeight="1" x14ac:dyDescent="0.2">
      <c r="A274" s="112" t="s">
        <v>145</v>
      </c>
      <c r="B274" s="113">
        <f t="shared" si="23"/>
        <v>2</v>
      </c>
      <c r="C274" s="113">
        <v>2</v>
      </c>
      <c r="D274" s="110"/>
    </row>
    <row r="275" spans="1:4" s="84" customFormat="1" ht="11.25" customHeight="1" x14ac:dyDescent="0.2">
      <c r="A275" s="107" t="s">
        <v>172</v>
      </c>
      <c r="B275" s="108">
        <f t="shared" si="23"/>
        <v>4.25</v>
      </c>
      <c r="C275" s="109">
        <v>4.25</v>
      </c>
      <c r="D275" s="110"/>
    </row>
    <row r="276" spans="1:4" s="84" customFormat="1" ht="11.25" customHeight="1" x14ac:dyDescent="0.2">
      <c r="A276" s="115" t="s">
        <v>148</v>
      </c>
      <c r="B276" s="113">
        <f t="shared" si="23"/>
        <v>0.3</v>
      </c>
      <c r="C276" s="108">
        <v>0.3</v>
      </c>
      <c r="D276" s="110"/>
    </row>
    <row r="277" spans="1:4" s="84" customFormat="1" ht="11.25" customHeight="1" x14ac:dyDescent="0.2">
      <c r="A277" s="111" t="s">
        <v>144</v>
      </c>
      <c r="B277" s="108">
        <f t="shared" si="23"/>
        <v>0.25</v>
      </c>
      <c r="C277" s="109">
        <v>0.25</v>
      </c>
      <c r="D277" s="110"/>
    </row>
    <row r="278" spans="1:4" s="84" customFormat="1" ht="11.25" customHeight="1" x14ac:dyDescent="0.2">
      <c r="A278" s="107" t="s">
        <v>213</v>
      </c>
      <c r="B278" s="161">
        <f>C278*1.1</f>
        <v>2.2000000000000002</v>
      </c>
      <c r="C278" s="161">
        <v>2</v>
      </c>
      <c r="D278" s="162"/>
    </row>
    <row r="279" spans="1:4" s="84" customFormat="1" ht="11.25" customHeight="1" x14ac:dyDescent="0.2">
      <c r="A279" s="111" t="s">
        <v>85</v>
      </c>
      <c r="B279" s="146">
        <f>C279*1.2</f>
        <v>1.2</v>
      </c>
      <c r="C279" s="146">
        <v>1</v>
      </c>
      <c r="D279" s="147"/>
    </row>
    <row r="280" spans="1:4" s="84" customFormat="1" ht="11.25" customHeight="1" x14ac:dyDescent="0.2">
      <c r="A280" s="124" t="s">
        <v>346</v>
      </c>
      <c r="B280" s="104"/>
      <c r="C280" s="195"/>
      <c r="D280" s="104">
        <v>150</v>
      </c>
    </row>
    <row r="281" spans="1:4" s="84" customFormat="1" ht="11.25" customHeight="1" x14ac:dyDescent="0.2">
      <c r="A281" s="107" t="s">
        <v>185</v>
      </c>
      <c r="B281" s="108">
        <f t="shared" ref="B281:B288" si="24">C281</f>
        <v>56</v>
      </c>
      <c r="C281" s="113">
        <v>56</v>
      </c>
      <c r="D281" s="145"/>
    </row>
    <row r="282" spans="1:4" s="84" customFormat="1" ht="11.25" customHeight="1" x14ac:dyDescent="0.2">
      <c r="A282" s="107" t="s">
        <v>147</v>
      </c>
      <c r="B282" s="108">
        <f t="shared" si="24"/>
        <v>140</v>
      </c>
      <c r="C282" s="109">
        <v>140</v>
      </c>
      <c r="D282" s="145"/>
    </row>
    <row r="283" spans="1:4" s="84" customFormat="1" ht="11.25" customHeight="1" x14ac:dyDescent="0.2">
      <c r="A283" s="107" t="s">
        <v>65</v>
      </c>
      <c r="B283" s="108">
        <f t="shared" si="24"/>
        <v>6</v>
      </c>
      <c r="C283" s="108">
        <v>6</v>
      </c>
      <c r="D283" s="110"/>
    </row>
    <row r="284" spans="1:4" s="84" customFormat="1" ht="11.25" customHeight="1" x14ac:dyDescent="0.2">
      <c r="A284" s="115" t="s">
        <v>148</v>
      </c>
      <c r="B284" s="113">
        <f t="shared" si="24"/>
        <v>1</v>
      </c>
      <c r="C284" s="109">
        <v>1</v>
      </c>
      <c r="D284" s="145"/>
    </row>
    <row r="285" spans="1:4" ht="11.25" customHeight="1" x14ac:dyDescent="0.25">
      <c r="A285" s="124" t="s">
        <v>214</v>
      </c>
      <c r="B285" s="106"/>
      <c r="C285" s="192"/>
      <c r="D285" s="104">
        <v>200</v>
      </c>
    </row>
    <row r="286" spans="1:4" ht="11.25" customHeight="1" x14ac:dyDescent="0.25">
      <c r="A286" s="119" t="s">
        <v>215</v>
      </c>
      <c r="B286" s="108">
        <f t="shared" si="24"/>
        <v>13</v>
      </c>
      <c r="C286" s="108">
        <v>13</v>
      </c>
      <c r="D286" s="153"/>
    </row>
    <row r="287" spans="1:4" s="1" customFormat="1" ht="11.25" customHeight="1" x14ac:dyDescent="0.25">
      <c r="A287" s="111" t="s">
        <v>144</v>
      </c>
      <c r="B287" s="108">
        <f t="shared" si="24"/>
        <v>8</v>
      </c>
      <c r="C287" s="108">
        <v>8</v>
      </c>
      <c r="D287" s="153"/>
    </row>
    <row r="288" spans="1:4" s="1" customFormat="1" ht="11.25" customHeight="1" x14ac:dyDescent="0.25">
      <c r="A288" s="107" t="s">
        <v>147</v>
      </c>
      <c r="B288" s="108">
        <f t="shared" si="24"/>
        <v>220</v>
      </c>
      <c r="C288" s="109">
        <v>220</v>
      </c>
      <c r="D288" s="153"/>
    </row>
    <row r="289" spans="1:4" s="191" customFormat="1" ht="12" customHeight="1" x14ac:dyDescent="0.2">
      <c r="A289" s="129" t="s">
        <v>311</v>
      </c>
      <c r="B289" s="106"/>
      <c r="C289" s="192"/>
      <c r="D289" s="104">
        <v>18</v>
      </c>
    </row>
    <row r="290" spans="1:4" ht="17.25" customHeight="1" x14ac:dyDescent="0.25">
      <c r="A290" s="193" t="s">
        <v>158</v>
      </c>
      <c r="B290" s="134"/>
      <c r="C290" s="135"/>
      <c r="D290" s="136"/>
    </row>
    <row r="291" spans="1:4" ht="18.75" customHeight="1" x14ac:dyDescent="0.3">
      <c r="A291" s="200" t="s">
        <v>125</v>
      </c>
      <c r="B291" s="200"/>
      <c r="C291" s="200"/>
      <c r="D291" s="200"/>
    </row>
    <row r="292" spans="1:4" ht="24.75" customHeight="1" x14ac:dyDescent="0.25">
      <c r="A292" s="158" t="s">
        <v>135</v>
      </c>
      <c r="B292" s="158" t="s">
        <v>136</v>
      </c>
      <c r="C292" s="158" t="s">
        <v>137</v>
      </c>
      <c r="D292" s="159" t="s">
        <v>138</v>
      </c>
    </row>
    <row r="293" spans="1:4" s="1" customFormat="1" ht="15" customHeight="1" x14ac:dyDescent="0.25">
      <c r="A293" s="139" t="s">
        <v>317</v>
      </c>
      <c r="B293" s="140"/>
      <c r="C293" s="141"/>
      <c r="D293" s="105" t="s">
        <v>326</v>
      </c>
    </row>
    <row r="294" spans="1:4" s="1" customFormat="1" ht="10.5" customHeight="1" x14ac:dyDescent="0.25">
      <c r="A294" s="119" t="s">
        <v>88</v>
      </c>
      <c r="B294" s="175">
        <f>C294*1.25</f>
        <v>71.25</v>
      </c>
      <c r="C294" s="175">
        <v>57</v>
      </c>
      <c r="D294" s="176"/>
    </row>
    <row r="295" spans="1:4" s="1" customFormat="1" ht="10.5" customHeight="1" x14ac:dyDescent="0.25">
      <c r="A295" s="403" t="s">
        <v>329</v>
      </c>
      <c r="B295" s="164">
        <f>C295*1.05</f>
        <v>10.5</v>
      </c>
      <c r="C295" s="161">
        <v>10</v>
      </c>
      <c r="D295" s="114"/>
    </row>
    <row r="296" spans="1:4" s="1" customFormat="1" ht="10.5" customHeight="1" x14ac:dyDescent="0.25">
      <c r="A296" s="119" t="s">
        <v>182</v>
      </c>
      <c r="B296" s="113">
        <f>C296*3</f>
        <v>3.7800000000000002</v>
      </c>
      <c r="C296" s="113">
        <v>1.26</v>
      </c>
      <c r="D296" s="145"/>
    </row>
    <row r="297" spans="1:4" s="1" customFormat="1" ht="10.5" customHeight="1" x14ac:dyDescent="0.25">
      <c r="A297" s="120" t="s">
        <v>190</v>
      </c>
      <c r="B297" s="164">
        <f t="shared" ref="B297:B299" si="25">C297</f>
        <v>3.5</v>
      </c>
      <c r="C297" s="108">
        <v>3.5</v>
      </c>
      <c r="D297" s="145"/>
    </row>
    <row r="298" spans="1:4" s="1" customFormat="1" ht="10.5" customHeight="1" x14ac:dyDescent="0.25">
      <c r="A298" s="115" t="s">
        <v>148</v>
      </c>
      <c r="B298" s="113">
        <f t="shared" si="25"/>
        <v>0.3</v>
      </c>
      <c r="C298" s="109">
        <v>0.3</v>
      </c>
      <c r="D298" s="145"/>
    </row>
    <row r="299" spans="1:4" s="1" customFormat="1" ht="10.5" customHeight="1" x14ac:dyDescent="0.25">
      <c r="A299" s="111" t="s">
        <v>144</v>
      </c>
      <c r="B299" s="108">
        <f t="shared" si="25"/>
        <v>0.1</v>
      </c>
      <c r="C299" s="108">
        <v>0.1</v>
      </c>
      <c r="D299" s="145"/>
    </row>
    <row r="300" spans="1:4" s="1" customFormat="1" ht="10.5" customHeight="1" x14ac:dyDescent="0.25">
      <c r="A300" s="107" t="s">
        <v>86</v>
      </c>
      <c r="B300" s="161">
        <f>C300*1.01</f>
        <v>0.30299999999999999</v>
      </c>
      <c r="C300" s="161">
        <v>0.3</v>
      </c>
      <c r="D300" s="162"/>
    </row>
    <row r="301" spans="1:4" s="1" customFormat="1" ht="15.75" customHeight="1" x14ac:dyDescent="0.25">
      <c r="A301" s="148" t="s">
        <v>216</v>
      </c>
      <c r="B301" s="108"/>
      <c r="C301" s="194"/>
      <c r="D301" s="110">
        <v>150</v>
      </c>
    </row>
    <row r="302" spans="1:4" s="1" customFormat="1" ht="11.25" customHeight="1" x14ac:dyDescent="0.25">
      <c r="A302" s="107" t="s">
        <v>186</v>
      </c>
      <c r="B302" s="113">
        <f>C302</f>
        <v>85</v>
      </c>
      <c r="C302" s="108">
        <v>85</v>
      </c>
      <c r="D302" s="110"/>
    </row>
    <row r="303" spans="1:4" s="1" customFormat="1" ht="11.25" customHeight="1" x14ac:dyDescent="0.25">
      <c r="A303" s="107" t="s">
        <v>160</v>
      </c>
      <c r="B303" s="108">
        <f>C303*1.1</f>
        <v>31.900000000000002</v>
      </c>
      <c r="C303" s="113">
        <v>29</v>
      </c>
      <c r="D303" s="145"/>
    </row>
    <row r="304" spans="1:4" s="1" customFormat="1" ht="11.25" customHeight="1" x14ac:dyDescent="0.25">
      <c r="A304" s="107" t="s">
        <v>211</v>
      </c>
      <c r="B304" s="164">
        <f t="shared" ref="B304:B305" si="26">C304</f>
        <v>26</v>
      </c>
      <c r="C304" s="161">
        <v>26</v>
      </c>
      <c r="D304" s="114"/>
    </row>
    <row r="305" spans="1:4" s="1" customFormat="1" ht="11.25" customHeight="1" x14ac:dyDescent="0.25">
      <c r="A305" s="119" t="s">
        <v>269</v>
      </c>
      <c r="B305" s="108">
        <f t="shared" si="26"/>
        <v>15</v>
      </c>
      <c r="C305" s="108">
        <v>15</v>
      </c>
      <c r="D305" s="108"/>
    </row>
    <row r="306" spans="1:4" s="1" customFormat="1" ht="11.25" customHeight="1" x14ac:dyDescent="0.25">
      <c r="A306" s="112" t="s">
        <v>324</v>
      </c>
      <c r="B306" s="108">
        <f>C306*1.05</f>
        <v>25.200000000000003</v>
      </c>
      <c r="C306" s="108">
        <v>24</v>
      </c>
      <c r="D306" s="108"/>
    </row>
    <row r="307" spans="1:4" s="1" customFormat="1" ht="11.25" customHeight="1" x14ac:dyDescent="0.25">
      <c r="A307" s="107" t="s">
        <v>87</v>
      </c>
      <c r="B307" s="161">
        <f>C307*1.01</f>
        <v>1.01</v>
      </c>
      <c r="C307" s="161">
        <v>1</v>
      </c>
      <c r="D307" s="162"/>
    </row>
    <row r="308" spans="1:4" s="1" customFormat="1" ht="11.25" customHeight="1" x14ac:dyDescent="0.25">
      <c r="A308" s="119" t="s">
        <v>194</v>
      </c>
      <c r="B308" s="108">
        <f>C308</f>
        <v>0.1</v>
      </c>
      <c r="C308" s="108">
        <v>0.1</v>
      </c>
      <c r="D308" s="108"/>
    </row>
    <row r="309" spans="1:4" s="1" customFormat="1" ht="11.25" customHeight="1" x14ac:dyDescent="0.25">
      <c r="A309" s="119"/>
      <c r="B309" s="108"/>
      <c r="C309" s="108"/>
      <c r="D309" s="108"/>
    </row>
    <row r="310" spans="1:4" s="1" customFormat="1" ht="11.25" customHeight="1" x14ac:dyDescent="0.25">
      <c r="A310" s="119" t="s">
        <v>190</v>
      </c>
      <c r="B310" s="108">
        <f t="shared" ref="B310:B326" si="27">C310</f>
        <v>4</v>
      </c>
      <c r="C310" s="108">
        <v>4</v>
      </c>
      <c r="D310" s="145"/>
    </row>
    <row r="311" spans="1:4" s="1" customFormat="1" ht="11.25" customHeight="1" x14ac:dyDescent="0.25">
      <c r="A311" s="144" t="s">
        <v>198</v>
      </c>
      <c r="B311" s="166"/>
      <c r="C311" s="185">
        <v>10</v>
      </c>
      <c r="D311" s="145"/>
    </row>
    <row r="312" spans="1:4" s="1" customFormat="1" ht="11.25" customHeight="1" x14ac:dyDescent="0.25">
      <c r="A312" s="197" t="s">
        <v>199</v>
      </c>
      <c r="B312" s="113">
        <f t="shared" si="27"/>
        <v>5</v>
      </c>
      <c r="C312" s="113">
        <v>5</v>
      </c>
      <c r="D312" s="145"/>
    </row>
    <row r="313" spans="1:4" s="1" customFormat="1" ht="11.25" customHeight="1" x14ac:dyDescent="0.25">
      <c r="A313" s="111" t="s">
        <v>144</v>
      </c>
      <c r="B313" s="108">
        <f t="shared" si="27"/>
        <v>1.4</v>
      </c>
      <c r="C313" s="108">
        <v>1.4</v>
      </c>
      <c r="D313" s="145"/>
    </row>
    <row r="314" spans="1:4" s="1" customFormat="1" ht="11.25" customHeight="1" x14ac:dyDescent="0.25">
      <c r="A314" s="107" t="s">
        <v>147</v>
      </c>
      <c r="B314" s="108">
        <f t="shared" si="27"/>
        <v>5</v>
      </c>
      <c r="C314" s="109">
        <v>5</v>
      </c>
      <c r="D314" s="145"/>
    </row>
    <row r="315" spans="1:4" ht="11.25" customHeight="1" x14ac:dyDescent="0.25">
      <c r="A315" s="160" t="s">
        <v>356</v>
      </c>
      <c r="B315" s="160"/>
      <c r="C315" s="474">
        <f>C302+C303+C304+C305+C306+C307+C308+C310+C311</f>
        <v>194.1</v>
      </c>
      <c r="D315" s="104">
        <v>50</v>
      </c>
    </row>
    <row r="316" spans="1:4" s="1" customFormat="1" ht="11.25" customHeight="1" x14ac:dyDescent="0.25">
      <c r="A316" s="112" t="s">
        <v>175</v>
      </c>
      <c r="B316" s="108">
        <f t="shared" si="27"/>
        <v>50</v>
      </c>
      <c r="C316" s="108">
        <v>50</v>
      </c>
      <c r="D316" s="123"/>
    </row>
    <row r="317" spans="1:4" s="1" customFormat="1" ht="11.25" customHeight="1" x14ac:dyDescent="0.25">
      <c r="A317" s="119" t="s">
        <v>355</v>
      </c>
      <c r="B317" s="108">
        <f>C317</f>
        <v>11</v>
      </c>
      <c r="C317" s="108">
        <v>11</v>
      </c>
      <c r="D317" s="123"/>
    </row>
    <row r="318" spans="1:4" s="1" customFormat="1" ht="11.25" customHeight="1" x14ac:dyDescent="0.25">
      <c r="A318" s="107" t="s">
        <v>144</v>
      </c>
      <c r="B318" s="108">
        <f>C318</f>
        <v>4</v>
      </c>
      <c r="C318" s="108">
        <v>4</v>
      </c>
      <c r="D318" s="123"/>
    </row>
    <row r="319" spans="1:4" s="1" customFormat="1" ht="11.25" customHeight="1" x14ac:dyDescent="0.25">
      <c r="A319" s="107" t="s">
        <v>172</v>
      </c>
      <c r="B319" s="108">
        <f t="shared" si="27"/>
        <v>2</v>
      </c>
      <c r="C319" s="108">
        <v>2</v>
      </c>
      <c r="D319" s="123"/>
    </row>
    <row r="320" spans="1:4" ht="11.25" customHeight="1" x14ac:dyDescent="0.25">
      <c r="A320" s="121" t="s">
        <v>176</v>
      </c>
      <c r="B320" s="108"/>
      <c r="C320" s="153">
        <f>SUM(C316:C319)</f>
        <v>67</v>
      </c>
      <c r="D320" s="123"/>
    </row>
    <row r="321" spans="1:4" ht="11.25" customHeight="1" x14ac:dyDescent="0.25">
      <c r="A321" s="111" t="s">
        <v>45</v>
      </c>
      <c r="B321" s="108">
        <f t="shared" si="27"/>
        <v>2</v>
      </c>
      <c r="C321" s="108">
        <v>2</v>
      </c>
      <c r="D321" s="123"/>
    </row>
    <row r="322" spans="1:4" s="1" customFormat="1" ht="11.25" customHeight="1" x14ac:dyDescent="0.25">
      <c r="A322" s="119" t="s">
        <v>65</v>
      </c>
      <c r="B322" s="108">
        <f t="shared" si="27"/>
        <v>1</v>
      </c>
      <c r="C322" s="108">
        <v>1</v>
      </c>
      <c r="D322" s="123"/>
    </row>
    <row r="323" spans="1:4" ht="11.25" customHeight="1" x14ac:dyDescent="0.25">
      <c r="A323" s="124" t="s">
        <v>217</v>
      </c>
      <c r="B323" s="106"/>
      <c r="C323" s="192"/>
      <c r="D323" s="104">
        <v>200</v>
      </c>
    </row>
    <row r="324" spans="1:4" ht="11.25" customHeight="1" x14ac:dyDescent="0.25">
      <c r="A324" s="119" t="s">
        <v>218</v>
      </c>
      <c r="B324" s="108">
        <f t="shared" si="27"/>
        <v>16</v>
      </c>
      <c r="C324" s="108">
        <v>16</v>
      </c>
      <c r="D324" s="153"/>
    </row>
    <row r="325" spans="1:4" ht="11.25" customHeight="1" x14ac:dyDescent="0.25">
      <c r="A325" s="111" t="s">
        <v>144</v>
      </c>
      <c r="B325" s="108">
        <f t="shared" si="27"/>
        <v>8</v>
      </c>
      <c r="C325" s="108">
        <v>8</v>
      </c>
      <c r="D325" s="153"/>
    </row>
    <row r="326" spans="1:4" s="1" customFormat="1" ht="11.25" customHeight="1" x14ac:dyDescent="0.25">
      <c r="A326" s="107" t="s">
        <v>147</v>
      </c>
      <c r="B326" s="108">
        <f t="shared" si="27"/>
        <v>220</v>
      </c>
      <c r="C326" s="109">
        <v>220</v>
      </c>
      <c r="D326" s="153"/>
    </row>
    <row r="327" spans="1:4" s="191" customFormat="1" ht="11.25" customHeight="1" x14ac:dyDescent="0.2">
      <c r="A327" s="129" t="s">
        <v>311</v>
      </c>
      <c r="B327" s="106"/>
      <c r="C327" s="192"/>
      <c r="D327" s="104">
        <v>18</v>
      </c>
    </row>
    <row r="328" spans="1:4" s="80" customFormat="1" ht="16.5" customHeight="1" x14ac:dyDescent="0.2">
      <c r="A328" s="193" t="s">
        <v>158</v>
      </c>
      <c r="B328" s="134"/>
      <c r="C328" s="134"/>
      <c r="D328" s="136"/>
    </row>
    <row r="329" spans="1:4" ht="18.75" customHeight="1" x14ac:dyDescent="0.3">
      <c r="A329" s="200" t="s">
        <v>126</v>
      </c>
      <c r="B329" s="200"/>
      <c r="C329" s="200"/>
      <c r="D329" s="200"/>
    </row>
    <row r="330" spans="1:4" ht="21" customHeight="1" x14ac:dyDescent="0.25">
      <c r="A330" s="158" t="s">
        <v>135</v>
      </c>
      <c r="B330" s="158" t="s">
        <v>136</v>
      </c>
      <c r="C330" s="158" t="s">
        <v>137</v>
      </c>
      <c r="D330" s="159" t="s">
        <v>138</v>
      </c>
    </row>
    <row r="331" spans="1:4" s="100" customFormat="1" ht="11.25" customHeight="1" x14ac:dyDescent="0.2">
      <c r="A331" s="103" t="s">
        <v>219</v>
      </c>
      <c r="B331" s="104"/>
      <c r="C331" s="104"/>
      <c r="D331" s="202">
        <v>80</v>
      </c>
    </row>
    <row r="332" spans="1:4" s="84" customFormat="1" ht="11.25" customHeight="1" x14ac:dyDescent="0.2">
      <c r="A332" s="403" t="s">
        <v>329</v>
      </c>
      <c r="B332" s="175">
        <f>C332*1.05</f>
        <v>84</v>
      </c>
      <c r="C332" s="164">
        <v>80</v>
      </c>
      <c r="D332" s="110"/>
    </row>
    <row r="333" spans="1:4" s="84" customFormat="1" ht="11.25" customHeight="1" x14ac:dyDescent="0.2">
      <c r="A333" s="111" t="s">
        <v>85</v>
      </c>
      <c r="B333" s="146">
        <f>C333*1.2</f>
        <v>0.3</v>
      </c>
      <c r="C333" s="146">
        <v>0.25</v>
      </c>
      <c r="D333" s="147"/>
    </row>
    <row r="334" spans="1:4" s="84" customFormat="1" ht="11.25" customHeight="1" x14ac:dyDescent="0.2">
      <c r="A334" s="115" t="s">
        <v>148</v>
      </c>
      <c r="B334" s="113">
        <f t="shared" ref="B334:B336" si="28">C334</f>
        <v>0.2</v>
      </c>
      <c r="C334" s="108">
        <v>0.2</v>
      </c>
      <c r="D334" s="110"/>
    </row>
    <row r="335" spans="1:4" s="84" customFormat="1" ht="11.25" customHeight="1" x14ac:dyDescent="0.2">
      <c r="A335" s="119" t="s">
        <v>147</v>
      </c>
      <c r="B335" s="113">
        <f t="shared" si="28"/>
        <v>5</v>
      </c>
      <c r="C335" s="113">
        <v>5</v>
      </c>
      <c r="D335" s="110"/>
    </row>
    <row r="336" spans="1:4" s="84" customFormat="1" ht="11.25" customHeight="1" x14ac:dyDescent="0.2">
      <c r="A336" s="111" t="s">
        <v>144</v>
      </c>
      <c r="B336" s="108">
        <f t="shared" si="28"/>
        <v>1</v>
      </c>
      <c r="C336" s="108">
        <v>1</v>
      </c>
      <c r="D336" s="145"/>
    </row>
    <row r="337" spans="1:4" s="84" customFormat="1" ht="11.25" customHeight="1" x14ac:dyDescent="0.2">
      <c r="A337" s="107" t="s">
        <v>220</v>
      </c>
      <c r="B337" s="161">
        <f>C337*1.01</f>
        <v>1.01</v>
      </c>
      <c r="C337" s="161">
        <v>1</v>
      </c>
      <c r="D337" s="162"/>
    </row>
    <row r="338" spans="1:4" s="1" customFormat="1" ht="11.25" customHeight="1" x14ac:dyDescent="0.25">
      <c r="A338" s="203" t="s">
        <v>221</v>
      </c>
      <c r="B338" s="204"/>
      <c r="C338" s="205"/>
      <c r="D338" s="105" t="s">
        <v>342</v>
      </c>
    </row>
    <row r="339" spans="1:4" ht="11.25" customHeight="1" x14ac:dyDescent="0.25">
      <c r="A339" s="206" t="s">
        <v>222</v>
      </c>
      <c r="B339" s="108">
        <f>C339*1.08</f>
        <v>60.480000000000004</v>
      </c>
      <c r="C339" s="108">
        <v>56</v>
      </c>
      <c r="D339" s="145"/>
    </row>
    <row r="340" spans="1:4" s="1" customFormat="1" ht="11.25" customHeight="1" x14ac:dyDescent="0.25">
      <c r="A340" s="119" t="s">
        <v>92</v>
      </c>
      <c r="B340" s="113">
        <f>C340*1.19</f>
        <v>23.799999999999997</v>
      </c>
      <c r="C340" s="113">
        <v>20</v>
      </c>
      <c r="D340" s="145"/>
    </row>
    <row r="341" spans="1:4" s="23" customFormat="1" ht="11.25" customHeight="1" x14ac:dyDescent="0.25">
      <c r="A341" s="143" t="s">
        <v>90</v>
      </c>
      <c r="B341" s="108">
        <f>C341*1.25</f>
        <v>22.5</v>
      </c>
      <c r="C341" s="108">
        <v>18</v>
      </c>
      <c r="D341" s="145"/>
    </row>
    <row r="342" spans="1:4" s="1" customFormat="1" ht="11.25" customHeight="1" x14ac:dyDescent="0.25">
      <c r="A342" s="107" t="s">
        <v>211</v>
      </c>
      <c r="B342" s="164">
        <f t="shared" ref="B342:B359" si="29">C342</f>
        <v>24</v>
      </c>
      <c r="C342" s="161">
        <v>24</v>
      </c>
      <c r="D342" s="114"/>
    </row>
    <row r="343" spans="1:4" s="1" customFormat="1" ht="11.25" customHeight="1" x14ac:dyDescent="0.25">
      <c r="A343" s="119" t="s">
        <v>65</v>
      </c>
      <c r="B343" s="108">
        <f>C343</f>
        <v>12</v>
      </c>
      <c r="C343" s="108">
        <v>12</v>
      </c>
      <c r="D343" s="145"/>
    </row>
    <row r="344" spans="1:4" s="1" customFormat="1" ht="11.25" customHeight="1" x14ac:dyDescent="0.25">
      <c r="A344" s="107" t="s">
        <v>69</v>
      </c>
      <c r="B344" s="108">
        <f t="shared" si="29"/>
        <v>6</v>
      </c>
      <c r="C344" s="108">
        <v>6</v>
      </c>
      <c r="D344" s="145"/>
    </row>
    <row r="345" spans="1:4" s="1" customFormat="1" ht="11.25" customHeight="1" x14ac:dyDescent="0.25">
      <c r="A345" s="119" t="s">
        <v>147</v>
      </c>
      <c r="B345" s="113">
        <f t="shared" si="29"/>
        <v>120</v>
      </c>
      <c r="C345" s="113">
        <v>120</v>
      </c>
      <c r="D345" s="110"/>
    </row>
    <row r="346" spans="1:4" s="1" customFormat="1" ht="11.25" customHeight="1" x14ac:dyDescent="0.25">
      <c r="A346" s="115" t="s">
        <v>148</v>
      </c>
      <c r="B346" s="113">
        <f t="shared" si="29"/>
        <v>0.6</v>
      </c>
      <c r="C346" s="108">
        <v>0.6</v>
      </c>
      <c r="D346" s="110"/>
    </row>
    <row r="347" spans="1:4" ht="11.25" customHeight="1" x14ac:dyDescent="0.25">
      <c r="A347" s="111" t="s">
        <v>144</v>
      </c>
      <c r="B347" s="108">
        <f t="shared" si="29"/>
        <v>1.2</v>
      </c>
      <c r="C347" s="108">
        <v>1.2</v>
      </c>
      <c r="D347" s="145"/>
    </row>
    <row r="348" spans="1:4" s="1" customFormat="1" ht="11.25" customHeight="1" x14ac:dyDescent="0.25">
      <c r="A348" s="115" t="s">
        <v>39</v>
      </c>
      <c r="B348" s="113">
        <f t="shared" si="29"/>
        <v>0.6</v>
      </c>
      <c r="C348" s="108">
        <v>0.6</v>
      </c>
      <c r="D348" s="110"/>
    </row>
    <row r="349" spans="1:4" s="1" customFormat="1" ht="11.25" customHeight="1" x14ac:dyDescent="0.25">
      <c r="A349" s="115" t="s">
        <v>40</v>
      </c>
      <c r="B349" s="113">
        <f t="shared" si="29"/>
        <v>0.6</v>
      </c>
      <c r="C349" s="108">
        <v>0.6</v>
      </c>
      <c r="D349" s="110"/>
    </row>
    <row r="350" spans="1:4" s="1" customFormat="1" ht="11.25" customHeight="1" x14ac:dyDescent="0.25">
      <c r="A350" s="111" t="s">
        <v>85</v>
      </c>
      <c r="B350" s="146">
        <f>C350*1.2</f>
        <v>1.7999999999999998</v>
      </c>
      <c r="C350" s="146">
        <v>1.5</v>
      </c>
      <c r="D350" s="147"/>
    </row>
    <row r="351" spans="1:4" s="1" customFormat="1" ht="11.25" customHeight="1" x14ac:dyDescent="0.25">
      <c r="A351" s="188" t="s">
        <v>223</v>
      </c>
      <c r="B351" s="104"/>
      <c r="C351" s="104"/>
      <c r="D351" s="104">
        <v>150</v>
      </c>
    </row>
    <row r="352" spans="1:4" ht="11.25" customHeight="1" x14ac:dyDescent="0.25">
      <c r="A352" s="119" t="s">
        <v>161</v>
      </c>
      <c r="B352" s="108">
        <f t="shared" ref="B352:B353" si="30">C352</f>
        <v>60</v>
      </c>
      <c r="C352" s="207">
        <v>60</v>
      </c>
      <c r="D352" s="142"/>
    </row>
    <row r="353" spans="1:4" s="1" customFormat="1" ht="11.25" customHeight="1" x14ac:dyDescent="0.25">
      <c r="A353" s="183" t="s">
        <v>147</v>
      </c>
      <c r="B353" s="108">
        <f t="shared" si="30"/>
        <v>180</v>
      </c>
      <c r="C353" s="108">
        <v>180</v>
      </c>
      <c r="D353" s="142"/>
    </row>
    <row r="354" spans="1:4" s="1" customFormat="1" ht="11.25" customHeight="1" x14ac:dyDescent="0.25">
      <c r="A354" s="115" t="s">
        <v>148</v>
      </c>
      <c r="B354" s="108">
        <f t="shared" si="29"/>
        <v>0.3</v>
      </c>
      <c r="C354" s="109">
        <v>0.3</v>
      </c>
      <c r="D354" s="145"/>
    </row>
    <row r="355" spans="1:4" s="1" customFormat="1" ht="11.25" customHeight="1" x14ac:dyDescent="0.25">
      <c r="A355" s="119" t="s">
        <v>65</v>
      </c>
      <c r="B355" s="108">
        <f>C355</f>
        <v>5</v>
      </c>
      <c r="C355" s="108">
        <v>5</v>
      </c>
      <c r="D355" s="145"/>
    </row>
    <row r="356" spans="1:4" ht="11.25" customHeight="1" x14ac:dyDescent="0.25">
      <c r="A356" s="148" t="s">
        <v>224</v>
      </c>
      <c r="B356" s="104"/>
      <c r="C356" s="195"/>
      <c r="D356" s="104">
        <v>200</v>
      </c>
    </row>
    <row r="357" spans="1:4" ht="11.25" customHeight="1" x14ac:dyDescent="0.25">
      <c r="A357" s="119" t="s">
        <v>154</v>
      </c>
      <c r="B357" s="108">
        <f t="shared" si="29"/>
        <v>25</v>
      </c>
      <c r="C357" s="108">
        <v>25</v>
      </c>
      <c r="D357" s="145"/>
    </row>
    <row r="358" spans="1:4" ht="11.25" customHeight="1" x14ac:dyDescent="0.25">
      <c r="A358" s="107" t="s">
        <v>147</v>
      </c>
      <c r="B358" s="108">
        <f t="shared" si="29"/>
        <v>220</v>
      </c>
      <c r="C358" s="108">
        <v>220</v>
      </c>
      <c r="D358" s="145"/>
    </row>
    <row r="359" spans="1:4" ht="11.25" customHeight="1" x14ac:dyDescent="0.25">
      <c r="A359" s="111" t="s">
        <v>144</v>
      </c>
      <c r="B359" s="108">
        <f t="shared" si="29"/>
        <v>8</v>
      </c>
      <c r="C359" s="108">
        <v>8</v>
      </c>
      <c r="D359" s="145"/>
    </row>
    <row r="360" spans="1:4" s="1" customFormat="1" ht="11.25" customHeight="1" x14ac:dyDescent="0.25">
      <c r="A360" s="129" t="s">
        <v>311</v>
      </c>
      <c r="B360" s="106"/>
      <c r="C360" s="192"/>
      <c r="D360" s="104">
        <v>32</v>
      </c>
    </row>
    <row r="361" spans="1:4" ht="15" customHeight="1" x14ac:dyDescent="0.25">
      <c r="A361" s="156" t="s">
        <v>158</v>
      </c>
      <c r="B361" s="134"/>
      <c r="C361" s="208"/>
      <c r="D361" s="136"/>
    </row>
    <row r="362" spans="1:4" ht="18.75" customHeight="1" x14ac:dyDescent="0.3">
      <c r="A362" s="200" t="s">
        <v>225</v>
      </c>
      <c r="B362" s="200"/>
      <c r="C362" s="200"/>
      <c r="D362" s="200"/>
    </row>
    <row r="363" spans="1:4" ht="27.75" customHeight="1" x14ac:dyDescent="0.25">
      <c r="A363" s="158" t="s">
        <v>135</v>
      </c>
      <c r="B363" s="158" t="s">
        <v>136</v>
      </c>
      <c r="C363" s="158" t="s">
        <v>137</v>
      </c>
      <c r="D363" s="159" t="s">
        <v>138</v>
      </c>
    </row>
    <row r="364" spans="1:4" s="1" customFormat="1" ht="12.75" customHeight="1" x14ac:dyDescent="0.25">
      <c r="A364" s="148" t="s">
        <v>343</v>
      </c>
      <c r="B364" s="401"/>
      <c r="C364" s="401"/>
      <c r="D364" s="401">
        <v>80</v>
      </c>
    </row>
    <row r="365" spans="1:4" s="1" customFormat="1" ht="12.75" customHeight="1" x14ac:dyDescent="0.25">
      <c r="A365" s="119" t="s">
        <v>88</v>
      </c>
      <c r="B365" s="404">
        <f>C365*1.25</f>
        <v>68.75</v>
      </c>
      <c r="C365" s="404">
        <v>55</v>
      </c>
      <c r="D365" s="405"/>
    </row>
    <row r="366" spans="1:4" s="1" customFormat="1" ht="12.75" customHeight="1" x14ac:dyDescent="0.25">
      <c r="A366" s="119" t="s">
        <v>90</v>
      </c>
      <c r="B366" s="404">
        <f>C366*1.33</f>
        <v>26.6</v>
      </c>
      <c r="C366" s="404">
        <v>20</v>
      </c>
      <c r="D366" s="475"/>
    </row>
    <row r="367" spans="1:4" s="1" customFormat="1" ht="12.75" customHeight="1" x14ac:dyDescent="0.25">
      <c r="A367" s="119" t="s">
        <v>144</v>
      </c>
      <c r="B367" s="404">
        <f>C367</f>
        <v>0.3</v>
      </c>
      <c r="C367" s="404">
        <v>0.3</v>
      </c>
      <c r="D367" s="475"/>
    </row>
    <row r="368" spans="1:4" s="1" customFormat="1" ht="12.75" customHeight="1" x14ac:dyDescent="0.25">
      <c r="A368" s="408" t="s">
        <v>65</v>
      </c>
      <c r="B368" s="178">
        <f t="shared" ref="B368" si="31">C368</f>
        <v>5</v>
      </c>
      <c r="C368" s="178">
        <v>5</v>
      </c>
      <c r="D368" s="176"/>
    </row>
    <row r="369" spans="1:4" s="1" customFormat="1" ht="12.75" customHeight="1" x14ac:dyDescent="0.25">
      <c r="A369" s="119" t="s">
        <v>247</v>
      </c>
      <c r="B369" s="404">
        <f>C369*1.35</f>
        <v>1.35</v>
      </c>
      <c r="C369" s="404">
        <v>1</v>
      </c>
      <c r="D369" s="404"/>
    </row>
    <row r="370" spans="1:4" ht="11.25" customHeight="1" x14ac:dyDescent="0.25">
      <c r="A370" s="148" t="s">
        <v>226</v>
      </c>
      <c r="B370" s="104"/>
      <c r="C370" s="192"/>
      <c r="D370" s="104">
        <v>100</v>
      </c>
    </row>
    <row r="371" spans="1:4" ht="11.25" customHeight="1" x14ac:dyDescent="0.25">
      <c r="A371" s="210" t="s">
        <v>227</v>
      </c>
      <c r="B371" s="116">
        <f>C371*1.05</f>
        <v>58.800000000000004</v>
      </c>
      <c r="C371" s="146">
        <f>C372*1.4</f>
        <v>56</v>
      </c>
      <c r="D371" s="211"/>
    </row>
    <row r="372" spans="1:4" ht="11.25" customHeight="1" x14ac:dyDescent="0.25">
      <c r="A372" s="212" t="s">
        <v>176</v>
      </c>
      <c r="B372" s="213"/>
      <c r="C372" s="214">
        <v>40</v>
      </c>
      <c r="D372" s="142"/>
    </row>
    <row r="373" spans="1:4" s="1" customFormat="1" ht="11.25" customHeight="1" x14ac:dyDescent="0.25">
      <c r="A373" s="119" t="s">
        <v>92</v>
      </c>
      <c r="B373" s="113">
        <f>C373*1.19</f>
        <v>42.839999999999996</v>
      </c>
      <c r="C373" s="113">
        <v>36</v>
      </c>
      <c r="D373" s="145"/>
    </row>
    <row r="374" spans="1:4" s="1" customFormat="1" ht="11.25" customHeight="1" x14ac:dyDescent="0.25">
      <c r="A374" s="209" t="s">
        <v>65</v>
      </c>
      <c r="B374" s="108">
        <f t="shared" ref="B374:B390" si="32">C374</f>
        <v>6</v>
      </c>
      <c r="C374" s="108">
        <v>6</v>
      </c>
      <c r="D374" s="110"/>
    </row>
    <row r="375" spans="1:4" s="1" customFormat="1" ht="11.25" customHeight="1" x14ac:dyDescent="0.25">
      <c r="A375" s="107" t="s">
        <v>172</v>
      </c>
      <c r="B375" s="108">
        <f t="shared" si="32"/>
        <v>6</v>
      </c>
      <c r="C375" s="109">
        <v>6</v>
      </c>
      <c r="D375" s="142"/>
    </row>
    <row r="376" spans="1:4" ht="11.25" customHeight="1" x14ac:dyDescent="0.25">
      <c r="A376" s="115" t="s">
        <v>148</v>
      </c>
      <c r="B376" s="108">
        <f t="shared" si="32"/>
        <v>0.7</v>
      </c>
      <c r="C376" s="109">
        <v>0.7</v>
      </c>
      <c r="D376" s="110"/>
    </row>
    <row r="377" spans="1:4" ht="11.25" customHeight="1" x14ac:dyDescent="0.25">
      <c r="A377" s="111" t="s">
        <v>144</v>
      </c>
      <c r="B377" s="108">
        <f t="shared" si="32"/>
        <v>1.2</v>
      </c>
      <c r="C377" s="108">
        <v>1.2</v>
      </c>
      <c r="D377" s="142"/>
    </row>
    <row r="378" spans="1:4" ht="11.25" customHeight="1" x14ac:dyDescent="0.25">
      <c r="A378" s="107" t="s">
        <v>187</v>
      </c>
      <c r="B378" s="108">
        <f t="shared" si="32"/>
        <v>19</v>
      </c>
      <c r="C378" s="109">
        <v>19</v>
      </c>
      <c r="D378" s="110"/>
    </row>
    <row r="379" spans="1:4" ht="11.25" customHeight="1" x14ac:dyDescent="0.25">
      <c r="A379" s="107" t="s">
        <v>228</v>
      </c>
      <c r="B379" s="108">
        <f t="shared" si="32"/>
        <v>45</v>
      </c>
      <c r="C379" s="109">
        <v>45</v>
      </c>
      <c r="D379" s="142"/>
    </row>
    <row r="380" spans="1:4" ht="11.25" customHeight="1" x14ac:dyDescent="0.25">
      <c r="A380" s="107" t="s">
        <v>147</v>
      </c>
      <c r="B380" s="108">
        <f t="shared" si="32"/>
        <v>27</v>
      </c>
      <c r="C380" s="109">
        <v>27</v>
      </c>
      <c r="D380" s="142"/>
    </row>
    <row r="381" spans="1:4" s="191" customFormat="1" ht="11.25" customHeight="1" x14ac:dyDescent="0.2">
      <c r="A381" s="188" t="s">
        <v>229</v>
      </c>
      <c r="B381" s="104"/>
      <c r="C381" s="106"/>
      <c r="D381" s="104">
        <v>160</v>
      </c>
    </row>
    <row r="382" spans="1:4" ht="11.25" customHeight="1" x14ac:dyDescent="0.25">
      <c r="A382" s="119" t="s">
        <v>91</v>
      </c>
      <c r="B382" s="108">
        <f>C382*1.43</f>
        <v>201.34399999999999</v>
      </c>
      <c r="C382" s="207">
        <v>140.80000000000001</v>
      </c>
      <c r="D382" s="142"/>
    </row>
    <row r="383" spans="1:4" s="1" customFormat="1" ht="11.25" customHeight="1" x14ac:dyDescent="0.25">
      <c r="A383" s="115" t="s">
        <v>148</v>
      </c>
      <c r="B383" s="108">
        <f t="shared" ref="B383:B387" si="33">C383</f>
        <v>0.5</v>
      </c>
      <c r="C383" s="109">
        <v>0.5</v>
      </c>
      <c r="D383" s="145"/>
    </row>
    <row r="384" spans="1:4" ht="11.25" customHeight="1" x14ac:dyDescent="0.25">
      <c r="A384" s="107" t="s">
        <v>146</v>
      </c>
      <c r="B384" s="108">
        <f t="shared" si="33"/>
        <v>24</v>
      </c>
      <c r="C384" s="108">
        <v>24</v>
      </c>
      <c r="D384" s="110"/>
    </row>
    <row r="385" spans="1:4" s="1" customFormat="1" ht="11.25" customHeight="1" x14ac:dyDescent="0.25">
      <c r="A385" s="112" t="s">
        <v>145</v>
      </c>
      <c r="B385" s="108">
        <f t="shared" si="33"/>
        <v>4.5</v>
      </c>
      <c r="C385" s="109">
        <v>4.5</v>
      </c>
      <c r="D385" s="145"/>
    </row>
    <row r="386" spans="1:4" s="1" customFormat="1" ht="11.25" customHeight="1" x14ac:dyDescent="0.25">
      <c r="A386" s="188" t="s">
        <v>230</v>
      </c>
      <c r="B386" s="215"/>
      <c r="C386" s="148"/>
      <c r="D386" s="104">
        <v>200</v>
      </c>
    </row>
    <row r="387" spans="1:4" s="1" customFormat="1" ht="11.25" customHeight="1" x14ac:dyDescent="0.25">
      <c r="A387" s="119" t="s">
        <v>37</v>
      </c>
      <c r="B387" s="108">
        <f t="shared" si="33"/>
        <v>1</v>
      </c>
      <c r="C387" s="108">
        <v>1</v>
      </c>
      <c r="D387" s="142"/>
    </row>
    <row r="388" spans="1:4" s="1" customFormat="1" ht="11.25" customHeight="1" x14ac:dyDescent="0.25">
      <c r="A388" s="111" t="s">
        <v>144</v>
      </c>
      <c r="B388" s="108">
        <f t="shared" si="32"/>
        <v>8</v>
      </c>
      <c r="C388" s="108">
        <v>8</v>
      </c>
      <c r="D388" s="142"/>
    </row>
    <row r="389" spans="1:4" ht="11.25" customHeight="1" x14ac:dyDescent="0.25">
      <c r="A389" s="107" t="s">
        <v>147</v>
      </c>
      <c r="B389" s="108">
        <f t="shared" si="32"/>
        <v>220</v>
      </c>
      <c r="C389" s="109">
        <v>220</v>
      </c>
      <c r="D389" s="110"/>
    </row>
    <row r="390" spans="1:4" s="1" customFormat="1" ht="11.25" customHeight="1" x14ac:dyDescent="0.25">
      <c r="A390" s="154" t="s">
        <v>231</v>
      </c>
      <c r="B390" s="109">
        <f t="shared" si="32"/>
        <v>8</v>
      </c>
      <c r="C390" s="109">
        <v>8</v>
      </c>
      <c r="D390" s="155"/>
    </row>
    <row r="391" spans="1:4" ht="11.25" customHeight="1" x14ac:dyDescent="0.25">
      <c r="A391" s="129" t="s">
        <v>363</v>
      </c>
      <c r="B391" s="216"/>
      <c r="C391" s="130"/>
      <c r="D391" s="104">
        <v>26</v>
      </c>
    </row>
    <row r="392" spans="1:4" ht="17.25" customHeight="1" x14ac:dyDescent="0.25">
      <c r="A392" s="193" t="s">
        <v>158</v>
      </c>
      <c r="B392" s="134"/>
      <c r="C392" s="135"/>
      <c r="D392" s="136"/>
    </row>
    <row r="393" spans="1:4" ht="18.75" x14ac:dyDescent="0.25">
      <c r="A393" s="199" t="s">
        <v>12</v>
      </c>
      <c r="B393" s="217"/>
      <c r="C393" s="217"/>
      <c r="D393" s="218"/>
    </row>
    <row r="394" spans="1:4" ht="25.5" x14ac:dyDescent="0.25">
      <c r="A394" s="158" t="s">
        <v>135</v>
      </c>
      <c r="B394" s="158" t="s">
        <v>136</v>
      </c>
      <c r="C394" s="158" t="s">
        <v>137</v>
      </c>
      <c r="D394" s="159" t="s">
        <v>138</v>
      </c>
    </row>
    <row r="395" spans="1:4" x14ac:dyDescent="0.25">
      <c r="A395" s="103" t="s">
        <v>232</v>
      </c>
      <c r="B395" s="104"/>
      <c r="C395" s="104"/>
      <c r="D395" s="105" t="s">
        <v>193</v>
      </c>
    </row>
    <row r="396" spans="1:4" ht="12" customHeight="1" x14ac:dyDescent="0.25">
      <c r="A396" s="197" t="s">
        <v>233</v>
      </c>
      <c r="B396" s="108">
        <f>C396*1.54</f>
        <v>15.4</v>
      </c>
      <c r="C396" s="108">
        <v>10</v>
      </c>
      <c r="D396" s="110"/>
    </row>
    <row r="397" spans="1:4" ht="12" customHeight="1" x14ac:dyDescent="0.25">
      <c r="A397" s="119" t="s">
        <v>88</v>
      </c>
      <c r="B397" s="175">
        <f>C397*1.25</f>
        <v>25</v>
      </c>
      <c r="C397" s="175">
        <v>20</v>
      </c>
      <c r="D397" s="176"/>
    </row>
    <row r="398" spans="1:4" ht="12" customHeight="1" x14ac:dyDescent="0.25">
      <c r="A398" s="119" t="s">
        <v>234</v>
      </c>
      <c r="B398" s="175">
        <f>C398*1.33</f>
        <v>13.3</v>
      </c>
      <c r="C398" s="175">
        <v>10</v>
      </c>
      <c r="D398" s="176"/>
    </row>
    <row r="399" spans="1:4" s="1" customFormat="1" ht="12" customHeight="1" x14ac:dyDescent="0.25">
      <c r="A399" s="403" t="s">
        <v>329</v>
      </c>
      <c r="B399" s="175">
        <f>C399*1.05</f>
        <v>10.5</v>
      </c>
      <c r="C399" s="175">
        <v>10</v>
      </c>
      <c r="D399" s="176"/>
    </row>
    <row r="400" spans="1:4" ht="12" customHeight="1" x14ac:dyDescent="0.25">
      <c r="A400" s="119" t="s">
        <v>65</v>
      </c>
      <c r="B400" s="108">
        <f t="shared" ref="B400:B404" si="34">C400</f>
        <v>5</v>
      </c>
      <c r="C400" s="108">
        <v>5</v>
      </c>
      <c r="D400" s="110"/>
    </row>
    <row r="401" spans="1:4" s="1" customFormat="1" ht="12" customHeight="1" x14ac:dyDescent="0.25">
      <c r="A401" s="219" t="s">
        <v>198</v>
      </c>
      <c r="B401" s="166"/>
      <c r="C401" s="166">
        <v>10</v>
      </c>
      <c r="D401" s="145"/>
    </row>
    <row r="402" spans="1:4" ht="12" customHeight="1" x14ac:dyDescent="0.25">
      <c r="A402" s="197" t="s">
        <v>199</v>
      </c>
      <c r="B402" s="113">
        <f t="shared" si="34"/>
        <v>5</v>
      </c>
      <c r="C402" s="113">
        <v>5</v>
      </c>
      <c r="D402" s="145"/>
    </row>
    <row r="403" spans="1:4" s="1" customFormat="1" ht="12" customHeight="1" x14ac:dyDescent="0.25">
      <c r="A403" s="111" t="s">
        <v>144</v>
      </c>
      <c r="B403" s="108">
        <f t="shared" si="34"/>
        <v>1.4</v>
      </c>
      <c r="C403" s="108">
        <v>1.4</v>
      </c>
      <c r="D403" s="145"/>
    </row>
    <row r="404" spans="1:4" s="1" customFormat="1" ht="12" customHeight="1" x14ac:dyDescent="0.25">
      <c r="A404" s="119" t="s">
        <v>147</v>
      </c>
      <c r="B404" s="108">
        <f t="shared" si="34"/>
        <v>5</v>
      </c>
      <c r="C404" s="108">
        <v>5</v>
      </c>
      <c r="D404" s="110"/>
    </row>
    <row r="405" spans="1:4" x14ac:dyDescent="0.25">
      <c r="A405" s="103" t="s">
        <v>235</v>
      </c>
      <c r="B405" s="104"/>
      <c r="C405" s="104"/>
      <c r="D405" s="105" t="s">
        <v>140</v>
      </c>
    </row>
    <row r="406" spans="1:4" ht="11.25" customHeight="1" x14ac:dyDescent="0.25">
      <c r="A406" s="120" t="s">
        <v>236</v>
      </c>
      <c r="B406" s="108">
        <f>C406*1</f>
        <v>50</v>
      </c>
      <c r="C406" s="109">
        <v>50</v>
      </c>
      <c r="D406" s="110"/>
    </row>
    <row r="407" spans="1:4" s="1" customFormat="1" ht="11.25" customHeight="1" x14ac:dyDescent="0.25">
      <c r="A407" s="206" t="s">
        <v>222</v>
      </c>
      <c r="B407" s="108">
        <f>C407*1.08</f>
        <v>48.6</v>
      </c>
      <c r="C407" s="109">
        <v>45</v>
      </c>
      <c r="D407" s="110"/>
    </row>
    <row r="408" spans="1:4" s="1" customFormat="1" ht="11.25" customHeight="1" x14ac:dyDescent="0.25">
      <c r="A408" s="143" t="s">
        <v>90</v>
      </c>
      <c r="B408" s="108">
        <f>C408*1.25</f>
        <v>27.6875</v>
      </c>
      <c r="C408" s="108">
        <v>22.15</v>
      </c>
      <c r="D408" s="145"/>
    </row>
    <row r="409" spans="1:4" s="1" customFormat="1" ht="11.25" customHeight="1" x14ac:dyDescent="0.25">
      <c r="A409" s="119" t="s">
        <v>92</v>
      </c>
      <c r="B409" s="113">
        <f>C409*1.19</f>
        <v>23.799999999999997</v>
      </c>
      <c r="C409" s="113">
        <v>20</v>
      </c>
      <c r="D409" s="145"/>
    </row>
    <row r="410" spans="1:4" s="1" customFormat="1" ht="11.25" customHeight="1" x14ac:dyDescent="0.25">
      <c r="A410" s="119" t="s">
        <v>148</v>
      </c>
      <c r="B410" s="108">
        <f t="shared" ref="B410:B418" si="35">C410</f>
        <v>0.2</v>
      </c>
      <c r="C410" s="108">
        <v>0.2</v>
      </c>
      <c r="D410" s="110"/>
    </row>
    <row r="411" spans="1:4" s="1" customFormat="1" ht="11.25" customHeight="1" x14ac:dyDescent="0.25">
      <c r="A411" s="119" t="s">
        <v>65</v>
      </c>
      <c r="B411" s="108">
        <f t="shared" si="35"/>
        <v>5</v>
      </c>
      <c r="C411" s="108">
        <v>5</v>
      </c>
      <c r="D411" s="110"/>
    </row>
    <row r="412" spans="1:4" ht="11.25" customHeight="1" x14ac:dyDescent="0.25">
      <c r="A412" s="144" t="s">
        <v>162</v>
      </c>
      <c r="B412" s="108"/>
      <c r="C412" s="145">
        <v>50</v>
      </c>
      <c r="D412" s="110"/>
    </row>
    <row r="413" spans="1:4" ht="11.25" customHeight="1" x14ac:dyDescent="0.25">
      <c r="A413" s="107" t="s">
        <v>163</v>
      </c>
      <c r="B413" s="113">
        <f t="shared" si="35"/>
        <v>27</v>
      </c>
      <c r="C413" s="108">
        <v>27</v>
      </c>
      <c r="D413" s="110"/>
    </row>
    <row r="414" spans="1:4" s="1" customFormat="1" ht="11.25" customHeight="1" x14ac:dyDescent="0.25">
      <c r="A414" s="107" t="s">
        <v>147</v>
      </c>
      <c r="B414" s="113">
        <f t="shared" si="35"/>
        <v>50</v>
      </c>
      <c r="C414" s="108">
        <v>50</v>
      </c>
      <c r="D414" s="110"/>
    </row>
    <row r="415" spans="1:4" s="1" customFormat="1" ht="11.25" customHeight="1" x14ac:dyDescent="0.25">
      <c r="A415" s="115" t="s">
        <v>148</v>
      </c>
      <c r="B415" s="113">
        <f t="shared" si="35"/>
        <v>1</v>
      </c>
      <c r="C415" s="108">
        <v>1</v>
      </c>
      <c r="D415" s="110"/>
    </row>
    <row r="416" spans="1:4" s="1" customFormat="1" ht="11.25" customHeight="1" x14ac:dyDescent="0.25">
      <c r="A416" s="111" t="s">
        <v>144</v>
      </c>
      <c r="B416" s="146">
        <f t="shared" si="35"/>
        <v>0.5</v>
      </c>
      <c r="C416" s="146">
        <v>0.5</v>
      </c>
      <c r="D416" s="147"/>
    </row>
    <row r="417" spans="1:9" s="1" customFormat="1" ht="11.25" customHeight="1" x14ac:dyDescent="0.25">
      <c r="A417" s="115" t="s">
        <v>39</v>
      </c>
      <c r="B417" s="146">
        <f t="shared" si="35"/>
        <v>0.2</v>
      </c>
      <c r="C417" s="146">
        <v>0.2</v>
      </c>
      <c r="D417" s="147"/>
    </row>
    <row r="418" spans="1:9" s="1" customFormat="1" ht="11.25" customHeight="1" x14ac:dyDescent="0.25">
      <c r="A418" s="111" t="s">
        <v>40</v>
      </c>
      <c r="B418" s="146">
        <f t="shared" si="35"/>
        <v>0.1</v>
      </c>
      <c r="C418" s="146">
        <v>0.1</v>
      </c>
      <c r="D418" s="147"/>
    </row>
    <row r="419" spans="1:9" s="1" customFormat="1" ht="11.25" customHeight="1" x14ac:dyDescent="0.25">
      <c r="A419" s="111" t="s">
        <v>85</v>
      </c>
      <c r="B419" s="146">
        <f>C419*1.2</f>
        <v>1.2</v>
      </c>
      <c r="C419" s="146">
        <v>1</v>
      </c>
      <c r="D419" s="147"/>
    </row>
    <row r="420" spans="1:9" x14ac:dyDescent="0.25">
      <c r="A420" s="131" t="s">
        <v>305</v>
      </c>
      <c r="B420" s="125"/>
      <c r="C420" s="126"/>
      <c r="D420" s="104">
        <v>200</v>
      </c>
    </row>
    <row r="421" spans="1:9" ht="11.25" customHeight="1" x14ac:dyDescent="0.25">
      <c r="A421" s="119" t="s">
        <v>150</v>
      </c>
      <c r="B421" s="108">
        <f t="shared" ref="B421:B423" si="36">C421</f>
        <v>23</v>
      </c>
      <c r="C421" s="108">
        <v>23</v>
      </c>
      <c r="D421" s="110"/>
    </row>
    <row r="422" spans="1:9" ht="11.25" customHeight="1" x14ac:dyDescent="0.25">
      <c r="A422" s="220" t="s">
        <v>144</v>
      </c>
      <c r="B422" s="108">
        <f t="shared" si="36"/>
        <v>8</v>
      </c>
      <c r="C422" s="108">
        <v>8</v>
      </c>
      <c r="D422" s="110"/>
    </row>
    <row r="423" spans="1:9" ht="11.25" customHeight="1" x14ac:dyDescent="0.25">
      <c r="A423" s="119" t="s">
        <v>147</v>
      </c>
      <c r="B423" s="108">
        <f t="shared" si="36"/>
        <v>220</v>
      </c>
      <c r="C423" s="108">
        <v>220</v>
      </c>
      <c r="D423" s="110"/>
    </row>
    <row r="424" spans="1:9" s="1" customFormat="1" x14ac:dyDescent="0.25">
      <c r="A424" s="466" t="s">
        <v>302</v>
      </c>
      <c r="B424" s="471"/>
      <c r="C424" s="472"/>
      <c r="D424" s="463">
        <v>150</v>
      </c>
      <c r="E424" s="417"/>
      <c r="F424" s="417"/>
      <c r="G424" s="417"/>
      <c r="H424" s="417"/>
      <c r="I424" s="417"/>
    </row>
    <row r="425" spans="1:9" ht="12.75" customHeight="1" x14ac:dyDescent="0.25">
      <c r="A425" s="129" t="s">
        <v>363</v>
      </c>
      <c r="B425" s="216"/>
      <c r="C425" s="130"/>
      <c r="D425" s="104">
        <v>28</v>
      </c>
    </row>
    <row r="426" spans="1:9" x14ac:dyDescent="0.25">
      <c r="A426" s="221" t="s">
        <v>158</v>
      </c>
      <c r="B426" s="134"/>
      <c r="C426" s="134"/>
      <c r="D426" s="136"/>
    </row>
    <row r="427" spans="1:9" ht="18.75" x14ac:dyDescent="0.25">
      <c r="A427" s="199" t="s">
        <v>237</v>
      </c>
      <c r="B427" s="217"/>
      <c r="C427" s="217"/>
      <c r="D427" s="218"/>
    </row>
    <row r="428" spans="1:9" ht="27" customHeight="1" x14ac:dyDescent="0.25">
      <c r="A428" s="158" t="s">
        <v>135</v>
      </c>
      <c r="B428" s="158" t="s">
        <v>136</v>
      </c>
      <c r="C428" s="158" t="s">
        <v>137</v>
      </c>
      <c r="D428" s="159" t="s">
        <v>138</v>
      </c>
    </row>
    <row r="429" spans="1:9" x14ac:dyDescent="0.25">
      <c r="A429" s="188" t="s">
        <v>238</v>
      </c>
      <c r="B429" s="104"/>
      <c r="C429" s="104"/>
      <c r="D429" s="222" t="s">
        <v>193</v>
      </c>
    </row>
    <row r="430" spans="1:9" x14ac:dyDescent="0.25">
      <c r="A430" s="403" t="s">
        <v>329</v>
      </c>
      <c r="B430" s="108">
        <f t="shared" ref="B430:B431" si="37">C430*1.05</f>
        <v>26.25</v>
      </c>
      <c r="C430" s="108">
        <v>25</v>
      </c>
      <c r="D430" s="223"/>
    </row>
    <row r="431" spans="1:9" x14ac:dyDescent="0.25">
      <c r="A431" s="119" t="s">
        <v>239</v>
      </c>
      <c r="B431" s="108">
        <f t="shared" si="37"/>
        <v>26.25</v>
      </c>
      <c r="C431" s="108">
        <v>25</v>
      </c>
      <c r="D431" s="223"/>
    </row>
    <row r="432" spans="1:9" s="1" customFormat="1" x14ac:dyDescent="0.25">
      <c r="A432" s="119" t="s">
        <v>234</v>
      </c>
      <c r="B432" s="108">
        <f>C432*1.33</f>
        <v>13.3</v>
      </c>
      <c r="C432" s="108">
        <v>10</v>
      </c>
      <c r="D432" s="223"/>
    </row>
    <row r="433" spans="1:4" x14ac:dyDescent="0.25">
      <c r="A433" s="148" t="s">
        <v>240</v>
      </c>
      <c r="B433" s="148"/>
      <c r="C433" s="104"/>
      <c r="D433" s="104">
        <v>170</v>
      </c>
    </row>
    <row r="434" spans="1:4" x14ac:dyDescent="0.25">
      <c r="A434" s="107" t="s">
        <v>211</v>
      </c>
      <c r="B434" s="164">
        <f>C434</f>
        <v>10</v>
      </c>
      <c r="C434" s="161">
        <v>10</v>
      </c>
      <c r="D434" s="114"/>
    </row>
    <row r="435" spans="1:4" x14ac:dyDescent="0.25">
      <c r="A435" s="107" t="s">
        <v>90</v>
      </c>
      <c r="B435" s="108">
        <f>C435*1.25</f>
        <v>25</v>
      </c>
      <c r="C435" s="161">
        <v>20</v>
      </c>
      <c r="D435" s="114"/>
    </row>
    <row r="436" spans="1:4" s="1" customFormat="1" x14ac:dyDescent="0.25">
      <c r="A436" s="107" t="s">
        <v>269</v>
      </c>
      <c r="B436" s="164">
        <f>C436</f>
        <v>10</v>
      </c>
      <c r="C436" s="161">
        <v>10</v>
      </c>
      <c r="D436" s="114"/>
    </row>
    <row r="437" spans="1:4" x14ac:dyDescent="0.25">
      <c r="A437" s="119" t="s">
        <v>92</v>
      </c>
      <c r="B437" s="113">
        <f>C437*1.19</f>
        <v>23.799999999999997</v>
      </c>
      <c r="C437" s="108">
        <v>20</v>
      </c>
      <c r="D437" s="110"/>
    </row>
    <row r="438" spans="1:4" x14ac:dyDescent="0.25">
      <c r="A438" s="119" t="s">
        <v>65</v>
      </c>
      <c r="B438" s="108">
        <f>C438</f>
        <v>5</v>
      </c>
      <c r="C438" s="108">
        <v>5</v>
      </c>
      <c r="D438" s="110"/>
    </row>
    <row r="439" spans="1:4" x14ac:dyDescent="0.25">
      <c r="A439" s="111" t="s">
        <v>85</v>
      </c>
      <c r="B439" s="146">
        <f>C439*1.2</f>
        <v>1.2</v>
      </c>
      <c r="C439" s="146">
        <v>1</v>
      </c>
      <c r="D439" s="147"/>
    </row>
    <row r="440" spans="1:4" x14ac:dyDescent="0.25">
      <c r="A440" s="119" t="s">
        <v>148</v>
      </c>
      <c r="B440" s="113">
        <f t="shared" ref="B440:B467" si="38">C440</f>
        <v>0.5</v>
      </c>
      <c r="C440" s="108">
        <v>0.5</v>
      </c>
      <c r="D440" s="110"/>
    </row>
    <row r="441" spans="1:4" x14ac:dyDescent="0.25">
      <c r="A441" s="220" t="s">
        <v>144</v>
      </c>
      <c r="B441" s="108">
        <f t="shared" si="38"/>
        <v>1</v>
      </c>
      <c r="C441" s="108">
        <v>1</v>
      </c>
      <c r="D441" s="145"/>
    </row>
    <row r="442" spans="1:4" x14ac:dyDescent="0.25">
      <c r="A442" s="115" t="s">
        <v>39</v>
      </c>
      <c r="B442" s="146">
        <f t="shared" si="38"/>
        <v>0.5</v>
      </c>
      <c r="C442" s="146">
        <v>0.5</v>
      </c>
      <c r="D442" s="147"/>
    </row>
    <row r="443" spans="1:4" x14ac:dyDescent="0.25">
      <c r="A443" s="111" t="s">
        <v>38</v>
      </c>
      <c r="B443" s="146">
        <f t="shared" si="38"/>
        <v>0.5</v>
      </c>
      <c r="C443" s="146">
        <v>0.5</v>
      </c>
      <c r="D443" s="147"/>
    </row>
    <row r="444" spans="1:4" x14ac:dyDescent="0.25">
      <c r="A444" s="119" t="s">
        <v>147</v>
      </c>
      <c r="B444" s="113">
        <f t="shared" si="38"/>
        <v>100</v>
      </c>
      <c r="C444" s="108">
        <v>100</v>
      </c>
      <c r="D444" s="110"/>
    </row>
    <row r="445" spans="1:4" s="1" customFormat="1" x14ac:dyDescent="0.25">
      <c r="A445" s="119" t="s">
        <v>186</v>
      </c>
      <c r="B445" s="113">
        <f t="shared" si="38"/>
        <v>50</v>
      </c>
      <c r="C445" s="108">
        <v>50</v>
      </c>
      <c r="D445" s="145"/>
    </row>
    <row r="446" spans="1:4" s="1" customFormat="1" x14ac:dyDescent="0.25">
      <c r="A446" s="107" t="s">
        <v>163</v>
      </c>
      <c r="B446" s="113">
        <f t="shared" si="38"/>
        <v>20</v>
      </c>
      <c r="C446" s="108">
        <v>20</v>
      </c>
      <c r="D446" s="110"/>
    </row>
    <row r="447" spans="1:4" s="1" customFormat="1" x14ac:dyDescent="0.25">
      <c r="A447" s="119" t="s">
        <v>69</v>
      </c>
      <c r="B447" s="224">
        <f t="shared" si="38"/>
        <v>4</v>
      </c>
      <c r="C447" s="108">
        <v>4</v>
      </c>
      <c r="D447" s="142"/>
    </row>
    <row r="448" spans="1:4" s="1" customFormat="1" x14ac:dyDescent="0.25">
      <c r="A448" s="111" t="s">
        <v>220</v>
      </c>
      <c r="B448" s="146">
        <f t="shared" si="38"/>
        <v>1</v>
      </c>
      <c r="C448" s="146">
        <v>1</v>
      </c>
      <c r="D448" s="147"/>
    </row>
    <row r="449" spans="1:4" s="1" customFormat="1" x14ac:dyDescent="0.25">
      <c r="A449" s="107" t="s">
        <v>87</v>
      </c>
      <c r="B449" s="161">
        <f>C449*1.01</f>
        <v>1.01</v>
      </c>
      <c r="C449" s="161">
        <v>1</v>
      </c>
      <c r="D449" s="162"/>
    </row>
    <row r="450" spans="1:4" x14ac:dyDescent="0.25">
      <c r="A450" s="148" t="s">
        <v>177</v>
      </c>
      <c r="B450" s="104"/>
      <c r="C450" s="216"/>
      <c r="D450" s="104">
        <v>200</v>
      </c>
    </row>
    <row r="451" spans="1:4" x14ac:dyDescent="0.25">
      <c r="A451" s="119" t="s">
        <v>154</v>
      </c>
      <c r="B451" s="108">
        <f t="shared" si="38"/>
        <v>14</v>
      </c>
      <c r="C451" s="108">
        <v>14</v>
      </c>
      <c r="D451" s="145"/>
    </row>
    <row r="452" spans="1:4" x14ac:dyDescent="0.25">
      <c r="A452" s="119" t="s">
        <v>178</v>
      </c>
      <c r="B452" s="108">
        <f t="shared" si="38"/>
        <v>10</v>
      </c>
      <c r="C452" s="108">
        <v>10</v>
      </c>
      <c r="D452" s="145"/>
    </row>
    <row r="453" spans="1:4" x14ac:dyDescent="0.25">
      <c r="A453" s="220" t="s">
        <v>144</v>
      </c>
      <c r="B453" s="108">
        <f t="shared" si="38"/>
        <v>9.4499999999999993</v>
      </c>
      <c r="C453" s="108">
        <v>9.4499999999999993</v>
      </c>
      <c r="D453" s="145"/>
    </row>
    <row r="454" spans="1:4" x14ac:dyDescent="0.25">
      <c r="A454" s="119" t="s">
        <v>147</v>
      </c>
      <c r="B454" s="108">
        <f t="shared" si="38"/>
        <v>220</v>
      </c>
      <c r="C454" s="225">
        <v>220</v>
      </c>
      <c r="D454" s="145"/>
    </row>
    <row r="455" spans="1:4" x14ac:dyDescent="0.25">
      <c r="A455" s="129" t="s">
        <v>241</v>
      </c>
      <c r="B455" s="106"/>
      <c r="C455" s="106"/>
      <c r="D455" s="132">
        <v>160</v>
      </c>
    </row>
    <row r="456" spans="1:4" s="1" customFormat="1" x14ac:dyDescent="0.25">
      <c r="A456" s="144" t="s">
        <v>242</v>
      </c>
      <c r="B456" s="108"/>
      <c r="C456" s="166">
        <v>30</v>
      </c>
      <c r="D456" s="132"/>
    </row>
    <row r="457" spans="1:4" s="1" customFormat="1" x14ac:dyDescent="0.25">
      <c r="A457" s="119" t="s">
        <v>186</v>
      </c>
      <c r="B457" s="113">
        <f t="shared" si="38"/>
        <v>22</v>
      </c>
      <c r="C457" s="108">
        <v>22</v>
      </c>
      <c r="D457" s="145"/>
    </row>
    <row r="458" spans="1:4" s="1" customFormat="1" x14ac:dyDescent="0.25">
      <c r="A458" s="107" t="s">
        <v>172</v>
      </c>
      <c r="B458" s="108">
        <f t="shared" si="38"/>
        <v>11</v>
      </c>
      <c r="C458" s="109">
        <v>11</v>
      </c>
      <c r="D458" s="142"/>
    </row>
    <row r="459" spans="1:4" s="1" customFormat="1" x14ac:dyDescent="0.25">
      <c r="A459" s="220" t="s">
        <v>144</v>
      </c>
      <c r="B459" s="108">
        <f t="shared" si="38"/>
        <v>10</v>
      </c>
      <c r="C459" s="108">
        <v>10</v>
      </c>
      <c r="D459" s="145"/>
    </row>
    <row r="460" spans="1:4" s="1" customFormat="1" x14ac:dyDescent="0.25">
      <c r="A460" s="119" t="s">
        <v>65</v>
      </c>
      <c r="B460" s="108">
        <f t="shared" si="38"/>
        <v>1</v>
      </c>
      <c r="C460" s="108">
        <v>1</v>
      </c>
      <c r="D460" s="110"/>
    </row>
    <row r="461" spans="1:4" s="1" customFormat="1" x14ac:dyDescent="0.25">
      <c r="A461" s="220" t="s">
        <v>35</v>
      </c>
      <c r="B461" s="108">
        <f t="shared" si="38"/>
        <v>2.5</v>
      </c>
      <c r="C461" s="108">
        <v>2.5</v>
      </c>
      <c r="D461" s="145"/>
    </row>
    <row r="462" spans="1:4" s="1" customFormat="1" x14ac:dyDescent="0.25">
      <c r="A462" s="119" t="s">
        <v>148</v>
      </c>
      <c r="B462" s="113">
        <f t="shared" si="38"/>
        <v>0.01</v>
      </c>
      <c r="C462" s="108">
        <v>0.01</v>
      </c>
      <c r="D462" s="110"/>
    </row>
    <row r="463" spans="1:4" s="1" customFormat="1" x14ac:dyDescent="0.25">
      <c r="A463" s="144" t="s">
        <v>243</v>
      </c>
      <c r="B463" s="108"/>
      <c r="C463" s="145">
        <v>30</v>
      </c>
      <c r="D463" s="132"/>
    </row>
    <row r="464" spans="1:4" s="1" customFormat="1" x14ac:dyDescent="0.25">
      <c r="A464" s="119" t="s">
        <v>150</v>
      </c>
      <c r="B464" s="108">
        <f t="shared" si="38"/>
        <v>18</v>
      </c>
      <c r="C464" s="108">
        <v>18</v>
      </c>
      <c r="D464" s="110"/>
    </row>
    <row r="465" spans="1:4" s="1" customFormat="1" x14ac:dyDescent="0.25">
      <c r="A465" s="119" t="s">
        <v>147</v>
      </c>
      <c r="B465" s="108">
        <f t="shared" si="38"/>
        <v>9</v>
      </c>
      <c r="C465" s="225">
        <v>9</v>
      </c>
      <c r="D465" s="132"/>
    </row>
    <row r="466" spans="1:4" s="1" customFormat="1" x14ac:dyDescent="0.25">
      <c r="A466" s="220" t="s">
        <v>144</v>
      </c>
      <c r="B466" s="108">
        <f t="shared" si="38"/>
        <v>1</v>
      </c>
      <c r="C466" s="108">
        <v>1</v>
      </c>
      <c r="D466" s="145"/>
    </row>
    <row r="467" spans="1:4" s="1" customFormat="1" x14ac:dyDescent="0.25">
      <c r="A467" s="111" t="s">
        <v>321</v>
      </c>
      <c r="B467" s="108">
        <f t="shared" si="38"/>
        <v>1</v>
      </c>
      <c r="C467" s="108">
        <v>1</v>
      </c>
      <c r="D467" s="145"/>
    </row>
    <row r="468" spans="1:4" s="1" customFormat="1" x14ac:dyDescent="0.25">
      <c r="A468" s="107" t="s">
        <v>244</v>
      </c>
      <c r="B468" s="164">
        <f>C468*1.25</f>
        <v>11.25</v>
      </c>
      <c r="C468" s="108">
        <v>9</v>
      </c>
      <c r="D468" s="145"/>
    </row>
    <row r="469" spans="1:4" s="1" customFormat="1" x14ac:dyDescent="0.25">
      <c r="A469" s="119" t="s">
        <v>78</v>
      </c>
      <c r="B469" s="108">
        <f>C469</f>
        <v>100</v>
      </c>
      <c r="C469" s="108">
        <v>100</v>
      </c>
      <c r="D469" s="110"/>
    </row>
    <row r="470" spans="1:4" x14ac:dyDescent="0.25">
      <c r="A470" s="129" t="s">
        <v>363</v>
      </c>
      <c r="B470" s="106"/>
      <c r="C470" s="106"/>
      <c r="D470" s="132">
        <v>28</v>
      </c>
    </row>
    <row r="471" spans="1:4" x14ac:dyDescent="0.25">
      <c r="A471" s="221" t="s">
        <v>158</v>
      </c>
      <c r="B471" s="134"/>
      <c r="C471" s="134"/>
      <c r="D471" s="136"/>
    </row>
    <row r="472" spans="1:4" ht="18.75" x14ac:dyDescent="0.25">
      <c r="A472" s="199" t="s">
        <v>14</v>
      </c>
      <c r="B472" s="217"/>
      <c r="C472" s="217"/>
      <c r="D472" s="218"/>
    </row>
    <row r="473" spans="1:4" ht="25.5" x14ac:dyDescent="0.25">
      <c r="A473" s="158" t="s">
        <v>135</v>
      </c>
      <c r="B473" s="158" t="s">
        <v>136</v>
      </c>
      <c r="C473" s="158" t="s">
        <v>137</v>
      </c>
      <c r="D473" s="159" t="s">
        <v>138</v>
      </c>
    </row>
    <row r="474" spans="1:4" x14ac:dyDescent="0.25">
      <c r="A474" s="103" t="s">
        <v>246</v>
      </c>
      <c r="B474" s="104"/>
      <c r="C474" s="104"/>
      <c r="D474" s="202">
        <v>60</v>
      </c>
    </row>
    <row r="475" spans="1:4" s="1" customFormat="1" x14ac:dyDescent="0.25">
      <c r="A475" s="403" t="s">
        <v>329</v>
      </c>
      <c r="B475" s="175">
        <f>C475*1.05</f>
        <v>63</v>
      </c>
      <c r="C475" s="164">
        <v>60</v>
      </c>
      <c r="D475" s="110"/>
    </row>
    <row r="476" spans="1:4" x14ac:dyDescent="0.25">
      <c r="A476" s="111" t="s">
        <v>85</v>
      </c>
      <c r="B476" s="146">
        <f>C476*1.2</f>
        <v>1.08</v>
      </c>
      <c r="C476" s="146">
        <v>0.9</v>
      </c>
      <c r="D476" s="147"/>
    </row>
    <row r="477" spans="1:4" s="1" customFormat="1" x14ac:dyDescent="0.25">
      <c r="A477" s="119" t="s">
        <v>147</v>
      </c>
      <c r="B477" s="108">
        <f>C477</f>
        <v>4.8</v>
      </c>
      <c r="C477" s="225">
        <v>4.8</v>
      </c>
      <c r="D477" s="147"/>
    </row>
    <row r="478" spans="1:4" x14ac:dyDescent="0.25">
      <c r="A478" s="119" t="s">
        <v>247</v>
      </c>
      <c r="B478" s="164">
        <f>C478*1.35</f>
        <v>1.35</v>
      </c>
      <c r="C478" s="164">
        <v>1</v>
      </c>
      <c r="D478" s="110"/>
    </row>
    <row r="479" spans="1:4" x14ac:dyDescent="0.25">
      <c r="A479" s="119" t="s">
        <v>148</v>
      </c>
      <c r="B479" s="164">
        <f>C479</f>
        <v>0.5</v>
      </c>
      <c r="C479" s="164">
        <v>0.5</v>
      </c>
      <c r="D479" s="110"/>
    </row>
    <row r="480" spans="1:4" x14ac:dyDescent="0.25">
      <c r="A480" s="148" t="s">
        <v>248</v>
      </c>
      <c r="B480" s="104"/>
      <c r="C480" s="104"/>
      <c r="D480" s="104">
        <v>90</v>
      </c>
    </row>
    <row r="481" spans="1:4" s="1" customFormat="1" x14ac:dyDescent="0.25">
      <c r="A481" s="206" t="s">
        <v>222</v>
      </c>
      <c r="B481" s="108">
        <f>C481*1.08</f>
        <v>54</v>
      </c>
      <c r="C481" s="108">
        <v>50</v>
      </c>
      <c r="D481" s="110"/>
    </row>
    <row r="482" spans="1:4" x14ac:dyDescent="0.25">
      <c r="A482" s="112" t="s">
        <v>362</v>
      </c>
      <c r="B482" s="108">
        <f t="shared" ref="B482:B483" si="39">C482</f>
        <v>8.2799999999999994</v>
      </c>
      <c r="C482" s="108">
        <v>8.2799999999999994</v>
      </c>
      <c r="D482" s="110"/>
    </row>
    <row r="483" spans="1:4" x14ac:dyDescent="0.25">
      <c r="A483" s="112" t="s">
        <v>249</v>
      </c>
      <c r="B483" s="161">
        <f t="shared" si="39"/>
        <v>7</v>
      </c>
      <c r="C483" s="161">
        <v>7</v>
      </c>
      <c r="D483" s="162"/>
    </row>
    <row r="484" spans="1:4" s="1" customFormat="1" x14ac:dyDescent="0.25">
      <c r="A484" s="226" t="s">
        <v>92</v>
      </c>
      <c r="B484" s="167">
        <f>C484*1.19</f>
        <v>49.98</v>
      </c>
      <c r="C484" s="167">
        <f>C485*2</f>
        <v>42</v>
      </c>
      <c r="D484" s="162"/>
    </row>
    <row r="485" spans="1:4" s="1" customFormat="1" x14ac:dyDescent="0.25">
      <c r="A485" s="227" t="s">
        <v>184</v>
      </c>
      <c r="B485" s="167"/>
      <c r="C485" s="228">
        <v>21</v>
      </c>
      <c r="D485" s="229"/>
    </row>
    <row r="486" spans="1:4" x14ac:dyDescent="0.25">
      <c r="A486" s="119" t="s">
        <v>65</v>
      </c>
      <c r="B486" s="161">
        <f t="shared" ref="B486:B488" si="40">C486</f>
        <v>5</v>
      </c>
      <c r="C486" s="161">
        <v>5</v>
      </c>
      <c r="D486" s="162"/>
    </row>
    <row r="487" spans="1:4" s="1" customFormat="1" x14ac:dyDescent="0.25">
      <c r="A487" s="115" t="s">
        <v>148</v>
      </c>
      <c r="B487" s="113">
        <f t="shared" si="40"/>
        <v>0.4</v>
      </c>
      <c r="C487" s="108">
        <v>0.4</v>
      </c>
      <c r="D487" s="110"/>
    </row>
    <row r="488" spans="1:4" s="1" customFormat="1" x14ac:dyDescent="0.25">
      <c r="A488" s="107" t="s">
        <v>187</v>
      </c>
      <c r="B488" s="108">
        <f t="shared" si="40"/>
        <v>3</v>
      </c>
      <c r="C488" s="113">
        <v>3</v>
      </c>
      <c r="D488" s="145"/>
    </row>
    <row r="489" spans="1:4" s="1" customFormat="1" x14ac:dyDescent="0.25">
      <c r="A489" s="119" t="s">
        <v>91</v>
      </c>
      <c r="B489" s="108">
        <f>C489*1.43</f>
        <v>15.801500000000001</v>
      </c>
      <c r="C489" s="108">
        <v>11.05</v>
      </c>
      <c r="D489" s="123"/>
    </row>
    <row r="490" spans="1:4" s="1" customFormat="1" x14ac:dyDescent="0.25">
      <c r="A490" s="144" t="s">
        <v>176</v>
      </c>
      <c r="B490" s="108"/>
      <c r="C490" s="145">
        <f>SUM(C485:C489)+C482+C481</f>
        <v>98.73</v>
      </c>
      <c r="D490" s="162"/>
    </row>
    <row r="491" spans="1:4" s="1" customFormat="1" x14ac:dyDescent="0.25">
      <c r="A491" s="107" t="s">
        <v>167</v>
      </c>
      <c r="B491" s="108">
        <f t="shared" ref="B491:B495" si="41">C491</f>
        <v>10</v>
      </c>
      <c r="C491" s="113">
        <v>10</v>
      </c>
      <c r="D491" s="145"/>
    </row>
    <row r="492" spans="1:4" s="1" customFormat="1" x14ac:dyDescent="0.25">
      <c r="A492" s="107" t="s">
        <v>172</v>
      </c>
      <c r="B492" s="108">
        <f t="shared" si="41"/>
        <v>5</v>
      </c>
      <c r="C492" s="109">
        <v>5</v>
      </c>
      <c r="D492" s="142"/>
    </row>
    <row r="493" spans="1:4" s="1" customFormat="1" x14ac:dyDescent="0.25">
      <c r="A493" s="119" t="s">
        <v>250</v>
      </c>
      <c r="B493" s="113">
        <f t="shared" si="41"/>
        <v>3</v>
      </c>
      <c r="C493" s="108">
        <v>3</v>
      </c>
      <c r="D493" s="145"/>
    </row>
    <row r="494" spans="1:4" s="1" customFormat="1" x14ac:dyDescent="0.25">
      <c r="A494" s="144" t="s">
        <v>176</v>
      </c>
      <c r="B494" s="108"/>
      <c r="C494" s="145">
        <f>C490+C491+C492+C493</f>
        <v>116.73</v>
      </c>
      <c r="D494" s="145"/>
    </row>
    <row r="495" spans="1:4" s="1" customFormat="1" x14ac:dyDescent="0.25">
      <c r="A495" s="119" t="s">
        <v>188</v>
      </c>
      <c r="B495" s="161">
        <f t="shared" si="41"/>
        <v>2</v>
      </c>
      <c r="C495" s="161">
        <v>2</v>
      </c>
      <c r="D495" s="162"/>
    </row>
    <row r="496" spans="1:4" x14ac:dyDescent="0.25">
      <c r="A496" s="188" t="s">
        <v>229</v>
      </c>
      <c r="B496" s="104"/>
      <c r="C496" s="104"/>
      <c r="D496" s="104">
        <v>150</v>
      </c>
    </row>
    <row r="497" spans="1:4" x14ac:dyDescent="0.25">
      <c r="A497" s="119" t="s">
        <v>91</v>
      </c>
      <c r="B497" s="108">
        <f>C497*1.43</f>
        <v>188.33099999999999</v>
      </c>
      <c r="C497" s="230">
        <v>131.69999999999999</v>
      </c>
      <c r="D497" s="142"/>
    </row>
    <row r="498" spans="1:4" x14ac:dyDescent="0.25">
      <c r="A498" s="115" t="s">
        <v>148</v>
      </c>
      <c r="B498" s="108">
        <f t="shared" ref="B498:B510" si="42">C498</f>
        <v>0.5</v>
      </c>
      <c r="C498" s="109">
        <v>0.5</v>
      </c>
      <c r="D498" s="145"/>
    </row>
    <row r="499" spans="1:4" x14ac:dyDescent="0.25">
      <c r="A499" s="107" t="s">
        <v>146</v>
      </c>
      <c r="B499" s="108">
        <f t="shared" si="42"/>
        <v>22.5</v>
      </c>
      <c r="C499" s="108">
        <v>22.5</v>
      </c>
      <c r="D499" s="110"/>
    </row>
    <row r="500" spans="1:4" x14ac:dyDescent="0.25">
      <c r="A500" s="112" t="s">
        <v>145</v>
      </c>
      <c r="B500" s="108">
        <f t="shared" si="42"/>
        <v>2.0055000000000001</v>
      </c>
      <c r="C500" s="109">
        <v>2.0055000000000001</v>
      </c>
      <c r="D500" s="145"/>
    </row>
    <row r="501" spans="1:4" x14ac:dyDescent="0.25">
      <c r="A501" s="148" t="s">
        <v>349</v>
      </c>
      <c r="B501" s="216"/>
      <c r="C501" s="127"/>
      <c r="D501" s="104">
        <v>200</v>
      </c>
    </row>
    <row r="502" spans="1:4" x14ac:dyDescent="0.25">
      <c r="A502" s="119" t="s">
        <v>353</v>
      </c>
      <c r="B502" s="225">
        <f t="shared" si="42"/>
        <v>19</v>
      </c>
      <c r="C502" s="108">
        <v>19</v>
      </c>
      <c r="D502" s="142"/>
    </row>
    <row r="503" spans="1:4" s="1" customFormat="1" x14ac:dyDescent="0.25">
      <c r="A503" s="220" t="s">
        <v>144</v>
      </c>
      <c r="B503" s="108">
        <f t="shared" si="42"/>
        <v>8</v>
      </c>
      <c r="C503" s="108">
        <v>8</v>
      </c>
      <c r="D503" s="142"/>
    </row>
    <row r="504" spans="1:4" x14ac:dyDescent="0.25">
      <c r="A504" s="119" t="s">
        <v>147</v>
      </c>
      <c r="B504" s="225">
        <f t="shared" si="42"/>
        <v>220</v>
      </c>
      <c r="C504" s="108">
        <v>220</v>
      </c>
      <c r="D504" s="142"/>
    </row>
    <row r="505" spans="1:4" x14ac:dyDescent="0.25">
      <c r="A505" s="129" t="s">
        <v>311</v>
      </c>
      <c r="B505" s="216"/>
      <c r="C505" s="127"/>
      <c r="D505" s="132">
        <v>32</v>
      </c>
    </row>
    <row r="506" spans="1:4" x14ac:dyDescent="0.25">
      <c r="A506" s="221" t="s">
        <v>158</v>
      </c>
      <c r="B506" s="134"/>
      <c r="C506" s="134"/>
      <c r="D506" s="136"/>
    </row>
    <row r="507" spans="1:4" ht="18.75" x14ac:dyDescent="0.25">
      <c r="A507" s="199" t="s">
        <v>15</v>
      </c>
      <c r="B507" s="217"/>
      <c r="C507" s="217"/>
      <c r="D507" s="218"/>
    </row>
    <row r="508" spans="1:4" ht="30" customHeight="1" x14ac:dyDescent="0.25">
      <c r="A508" s="158" t="s">
        <v>135</v>
      </c>
      <c r="B508" s="158" t="s">
        <v>136</v>
      </c>
      <c r="C508" s="158" t="s">
        <v>137</v>
      </c>
      <c r="D508" s="159" t="s">
        <v>138</v>
      </c>
    </row>
    <row r="509" spans="1:4" x14ac:dyDescent="0.25">
      <c r="A509" s="103" t="s">
        <v>251</v>
      </c>
      <c r="B509" s="104"/>
      <c r="C509" s="104"/>
      <c r="D509" s="104">
        <v>260</v>
      </c>
    </row>
    <row r="510" spans="1:4" x14ac:dyDescent="0.25">
      <c r="A510" s="119" t="s">
        <v>211</v>
      </c>
      <c r="B510" s="108">
        <f t="shared" si="42"/>
        <v>23</v>
      </c>
      <c r="C510" s="108">
        <v>23</v>
      </c>
      <c r="D510" s="123"/>
    </row>
    <row r="511" spans="1:4" x14ac:dyDescent="0.25">
      <c r="A511" s="143" t="s">
        <v>90</v>
      </c>
      <c r="B511" s="108">
        <f>C511*1.25</f>
        <v>32.5</v>
      </c>
      <c r="C511" s="108">
        <v>26</v>
      </c>
      <c r="D511" s="123"/>
    </row>
    <row r="512" spans="1:4" x14ac:dyDescent="0.25">
      <c r="A512" s="115" t="s">
        <v>39</v>
      </c>
      <c r="B512" s="164">
        <f t="shared" ref="B512:B520" si="43">C512</f>
        <v>0.52</v>
      </c>
      <c r="C512" s="108">
        <v>0.52</v>
      </c>
      <c r="D512" s="123"/>
    </row>
    <row r="513" spans="1:4" x14ac:dyDescent="0.25">
      <c r="A513" s="119" t="s">
        <v>172</v>
      </c>
      <c r="B513" s="113">
        <f t="shared" si="43"/>
        <v>10.4</v>
      </c>
      <c r="C513" s="108">
        <v>10.4</v>
      </c>
      <c r="D513" s="145"/>
    </row>
    <row r="514" spans="1:4" s="1" customFormat="1" x14ac:dyDescent="0.25">
      <c r="A514" s="107" t="s">
        <v>146</v>
      </c>
      <c r="B514" s="161">
        <f t="shared" si="43"/>
        <v>91</v>
      </c>
      <c r="C514" s="161">
        <v>91</v>
      </c>
      <c r="D514" s="162"/>
    </row>
    <row r="515" spans="1:4" x14ac:dyDescent="0.25">
      <c r="A515" s="119" t="s">
        <v>148</v>
      </c>
      <c r="B515" s="113">
        <f t="shared" si="43"/>
        <v>1</v>
      </c>
      <c r="C515" s="108">
        <v>1</v>
      </c>
      <c r="D515" s="123"/>
    </row>
    <row r="516" spans="1:4" s="1" customFormat="1" x14ac:dyDescent="0.25">
      <c r="A516" s="119" t="s">
        <v>147</v>
      </c>
      <c r="B516" s="225">
        <f t="shared" si="43"/>
        <v>208</v>
      </c>
      <c r="C516" s="108">
        <v>208</v>
      </c>
      <c r="D516" s="142"/>
    </row>
    <row r="517" spans="1:4" x14ac:dyDescent="0.25">
      <c r="A517" s="119" t="s">
        <v>91</v>
      </c>
      <c r="B517" s="108">
        <f>C517*1.43</f>
        <v>86.228999999999999</v>
      </c>
      <c r="C517" s="230">
        <v>60.3</v>
      </c>
      <c r="D517" s="142"/>
    </row>
    <row r="518" spans="1:4" s="1" customFormat="1" x14ac:dyDescent="0.25">
      <c r="A518" s="119" t="s">
        <v>252</v>
      </c>
      <c r="B518" s="108">
        <f>C518</f>
        <v>20</v>
      </c>
      <c r="C518" s="230">
        <v>20</v>
      </c>
      <c r="D518" s="142"/>
    </row>
    <row r="519" spans="1:4" s="1" customFormat="1" x14ac:dyDescent="0.25">
      <c r="A519" s="119" t="s">
        <v>92</v>
      </c>
      <c r="B519" s="108">
        <f>C519*1.19</f>
        <v>6.1879999999999997</v>
      </c>
      <c r="C519" s="230">
        <v>5.2</v>
      </c>
      <c r="D519" s="142"/>
    </row>
    <row r="520" spans="1:4" x14ac:dyDescent="0.25">
      <c r="A520" s="119" t="s">
        <v>65</v>
      </c>
      <c r="B520" s="113">
        <f t="shared" si="43"/>
        <v>5.2</v>
      </c>
      <c r="C520" s="108">
        <v>5.2</v>
      </c>
      <c r="D520" s="123"/>
    </row>
    <row r="521" spans="1:4" x14ac:dyDescent="0.25">
      <c r="A521" s="111" t="s">
        <v>85</v>
      </c>
      <c r="B521" s="146">
        <f>C521*1.28</f>
        <v>1.28</v>
      </c>
      <c r="C521" s="146">
        <v>1</v>
      </c>
      <c r="D521" s="147"/>
    </row>
    <row r="522" spans="1:4" s="1" customFormat="1" x14ac:dyDescent="0.25">
      <c r="A522" s="144" t="s">
        <v>253</v>
      </c>
      <c r="B522" s="108"/>
      <c r="C522" s="166">
        <v>10</v>
      </c>
      <c r="D522" s="144"/>
    </row>
    <row r="523" spans="1:4" s="1" customFormat="1" x14ac:dyDescent="0.25">
      <c r="A523" s="112" t="s">
        <v>362</v>
      </c>
      <c r="B523" s="108">
        <f>C523*1.6</f>
        <v>17.600000000000001</v>
      </c>
      <c r="C523" s="108">
        <v>11</v>
      </c>
      <c r="D523" s="110"/>
    </row>
    <row r="524" spans="1:4" s="1" customFormat="1" x14ac:dyDescent="0.25">
      <c r="A524" s="144" t="s">
        <v>174</v>
      </c>
      <c r="B524" s="108"/>
      <c r="C524" s="166">
        <v>10</v>
      </c>
      <c r="D524" s="147"/>
    </row>
    <row r="525" spans="1:4" s="1" customFormat="1" x14ac:dyDescent="0.25">
      <c r="A525" s="119" t="s">
        <v>65</v>
      </c>
      <c r="B525" s="113">
        <f>C525</f>
        <v>2.7</v>
      </c>
      <c r="C525" s="108">
        <v>2.7</v>
      </c>
      <c r="D525" s="123"/>
    </row>
    <row r="526" spans="1:4" s="1" customFormat="1" x14ac:dyDescent="0.25">
      <c r="A526" s="111" t="s">
        <v>85</v>
      </c>
      <c r="B526" s="146">
        <f>C526*1.28</f>
        <v>0.49920000000000003</v>
      </c>
      <c r="C526" s="146">
        <v>0.39</v>
      </c>
      <c r="D526" s="147"/>
    </row>
    <row r="527" spans="1:4" x14ac:dyDescent="0.25">
      <c r="A527" s="188" t="s">
        <v>254</v>
      </c>
      <c r="B527" s="152"/>
      <c r="C527" s="150"/>
      <c r="D527" s="132">
        <v>140</v>
      </c>
    </row>
    <row r="528" spans="1:4" x14ac:dyDescent="0.25">
      <c r="A528" s="144" t="s">
        <v>255</v>
      </c>
      <c r="B528" s="108"/>
      <c r="C528" s="166">
        <f>SUM(C529:C534)</f>
        <v>110.71999999999998</v>
      </c>
      <c r="D528" s="145"/>
    </row>
    <row r="529" spans="1:4" x14ac:dyDescent="0.25">
      <c r="A529" s="119" t="s">
        <v>186</v>
      </c>
      <c r="B529" s="113">
        <f t="shared" ref="B529:B534" si="44">C529</f>
        <v>20</v>
      </c>
      <c r="C529" s="108">
        <v>20</v>
      </c>
      <c r="D529" s="145"/>
    </row>
    <row r="530" spans="1:4" x14ac:dyDescent="0.25">
      <c r="A530" s="119" t="s">
        <v>245</v>
      </c>
      <c r="B530" s="113">
        <f t="shared" si="44"/>
        <v>54</v>
      </c>
      <c r="C530" s="108">
        <v>54</v>
      </c>
      <c r="D530" s="145"/>
    </row>
    <row r="531" spans="1:4" x14ac:dyDescent="0.25">
      <c r="A531" s="119" t="s">
        <v>172</v>
      </c>
      <c r="B531" s="113">
        <f t="shared" si="44"/>
        <v>34.659999999999997</v>
      </c>
      <c r="C531" s="108">
        <v>34.659999999999997</v>
      </c>
      <c r="D531" s="145"/>
    </row>
    <row r="532" spans="1:4" x14ac:dyDescent="0.25">
      <c r="A532" s="119" t="s">
        <v>50</v>
      </c>
      <c r="B532" s="113">
        <f t="shared" si="44"/>
        <v>0.46</v>
      </c>
      <c r="C532" s="108">
        <v>0.46</v>
      </c>
      <c r="D532" s="145"/>
    </row>
    <row r="533" spans="1:4" x14ac:dyDescent="0.25">
      <c r="A533" s="119" t="s">
        <v>194</v>
      </c>
      <c r="B533" s="113">
        <f t="shared" si="44"/>
        <v>1</v>
      </c>
      <c r="C533" s="108">
        <v>1</v>
      </c>
      <c r="D533" s="145"/>
    </row>
    <row r="534" spans="1:4" s="1" customFormat="1" x14ac:dyDescent="0.25">
      <c r="A534" s="119" t="s">
        <v>148</v>
      </c>
      <c r="B534" s="113">
        <f t="shared" si="44"/>
        <v>0.6</v>
      </c>
      <c r="C534" s="108">
        <v>0.6</v>
      </c>
      <c r="D534" s="123"/>
    </row>
    <row r="535" spans="1:4" s="1" customFormat="1" x14ac:dyDescent="0.25">
      <c r="A535" s="144" t="s">
        <v>256</v>
      </c>
      <c r="B535" s="108"/>
      <c r="C535" s="166"/>
      <c r="D535" s="145"/>
    </row>
    <row r="536" spans="1:4" s="1" customFormat="1" x14ac:dyDescent="0.25">
      <c r="A536" s="183" t="s">
        <v>301</v>
      </c>
      <c r="B536" s="108">
        <f>C536*1.54</f>
        <v>46.2</v>
      </c>
      <c r="C536" s="113">
        <v>30</v>
      </c>
      <c r="D536" s="145"/>
    </row>
    <row r="537" spans="1:4" s="1" customFormat="1" x14ac:dyDescent="0.25">
      <c r="A537" s="119" t="s">
        <v>91</v>
      </c>
      <c r="B537" s="108">
        <f>C537*1.43</f>
        <v>50.05</v>
      </c>
      <c r="C537" s="230">
        <v>35</v>
      </c>
      <c r="D537" s="142"/>
    </row>
    <row r="538" spans="1:4" s="1" customFormat="1" x14ac:dyDescent="0.25">
      <c r="A538" s="119" t="s">
        <v>213</v>
      </c>
      <c r="B538" s="108">
        <f>C538*1.1</f>
        <v>22</v>
      </c>
      <c r="C538" s="230">
        <v>20</v>
      </c>
      <c r="D538" s="142"/>
    </row>
    <row r="539" spans="1:4" s="1" customFormat="1" x14ac:dyDescent="0.25">
      <c r="A539" s="119" t="s">
        <v>92</v>
      </c>
      <c r="B539" s="113">
        <f>C539*1.19</f>
        <v>17.849999999999998</v>
      </c>
      <c r="C539" s="108">
        <v>15</v>
      </c>
      <c r="D539" s="110"/>
    </row>
    <row r="540" spans="1:4" s="1" customFormat="1" x14ac:dyDescent="0.25">
      <c r="A540" s="119" t="s">
        <v>211</v>
      </c>
      <c r="B540" s="108">
        <f t="shared" ref="B540:B566" si="45">C540</f>
        <v>20</v>
      </c>
      <c r="C540" s="108">
        <v>20</v>
      </c>
      <c r="D540" s="123"/>
    </row>
    <row r="541" spans="1:4" s="1" customFormat="1" x14ac:dyDescent="0.25">
      <c r="A541" s="119" t="s">
        <v>65</v>
      </c>
      <c r="B541" s="113">
        <f t="shared" si="45"/>
        <v>1.5</v>
      </c>
      <c r="C541" s="108">
        <v>1.5</v>
      </c>
      <c r="D541" s="123"/>
    </row>
    <row r="542" spans="1:4" s="1" customFormat="1" x14ac:dyDescent="0.25">
      <c r="A542" s="144" t="s">
        <v>176</v>
      </c>
      <c r="B542" s="108"/>
      <c r="C542" s="166">
        <f>SUM(C529:C541)</f>
        <v>232.21999999999997</v>
      </c>
      <c r="D542" s="145"/>
    </row>
    <row r="543" spans="1:4" s="1" customFormat="1" x14ac:dyDescent="0.25">
      <c r="A543" s="119" t="s">
        <v>188</v>
      </c>
      <c r="B543" s="113">
        <f t="shared" si="45"/>
        <v>5</v>
      </c>
      <c r="C543" s="108">
        <v>5</v>
      </c>
      <c r="D543" s="123"/>
    </row>
    <row r="544" spans="1:4" x14ac:dyDescent="0.25">
      <c r="A544" s="188" t="s">
        <v>257</v>
      </c>
      <c r="B544" s="106"/>
      <c r="C544" s="106"/>
      <c r="D544" s="104">
        <v>200</v>
      </c>
    </row>
    <row r="545" spans="1:4" x14ac:dyDescent="0.25">
      <c r="A545" s="119" t="s">
        <v>37</v>
      </c>
      <c r="B545" s="108">
        <f t="shared" si="45"/>
        <v>1</v>
      </c>
      <c r="C545" s="108">
        <v>1</v>
      </c>
      <c r="D545" s="142"/>
    </row>
    <row r="546" spans="1:4" s="1" customFormat="1" x14ac:dyDescent="0.25">
      <c r="A546" s="119" t="s">
        <v>147</v>
      </c>
      <c r="B546" s="108">
        <f t="shared" si="45"/>
        <v>220</v>
      </c>
      <c r="C546" s="108">
        <v>220</v>
      </c>
      <c r="D546" s="142"/>
    </row>
    <row r="547" spans="1:4" s="1" customFormat="1" x14ac:dyDescent="0.25">
      <c r="A547" s="119" t="s">
        <v>215</v>
      </c>
      <c r="B547" s="108">
        <f t="shared" si="45"/>
        <v>12</v>
      </c>
      <c r="C547" s="108">
        <v>12</v>
      </c>
      <c r="D547" s="142"/>
    </row>
    <row r="548" spans="1:4" s="1" customFormat="1" x14ac:dyDescent="0.25">
      <c r="A548" s="220" t="s">
        <v>144</v>
      </c>
      <c r="B548" s="108">
        <f t="shared" si="45"/>
        <v>8</v>
      </c>
      <c r="C548" s="108">
        <v>8</v>
      </c>
      <c r="D548" s="142"/>
    </row>
    <row r="549" spans="1:4" x14ac:dyDescent="0.25">
      <c r="A549" s="129" t="s">
        <v>311</v>
      </c>
      <c r="B549" s="216"/>
      <c r="C549" s="127"/>
      <c r="D549" s="132">
        <v>22</v>
      </c>
    </row>
    <row r="550" spans="1:4" x14ac:dyDescent="0.25">
      <c r="A550" s="221" t="s">
        <v>158</v>
      </c>
      <c r="B550" s="134"/>
      <c r="C550" s="134"/>
      <c r="D550" s="136"/>
    </row>
    <row r="551" spans="1:4" ht="18.75" x14ac:dyDescent="0.25">
      <c r="A551" s="199" t="s">
        <v>16</v>
      </c>
      <c r="B551" s="217"/>
      <c r="C551" s="217"/>
      <c r="D551" s="218"/>
    </row>
    <row r="552" spans="1:4" ht="28.5" customHeight="1" x14ac:dyDescent="0.25">
      <c r="A552" s="158" t="s">
        <v>135</v>
      </c>
      <c r="B552" s="158" t="s">
        <v>136</v>
      </c>
      <c r="C552" s="158" t="s">
        <v>137</v>
      </c>
      <c r="D552" s="159" t="s">
        <v>138</v>
      </c>
    </row>
    <row r="553" spans="1:4" x14ac:dyDescent="0.25">
      <c r="A553" s="188" t="s">
        <v>208</v>
      </c>
      <c r="B553" s="104"/>
      <c r="C553" s="195"/>
      <c r="D553" s="104">
        <v>180</v>
      </c>
    </row>
    <row r="554" spans="1:4" s="1" customFormat="1" x14ac:dyDescent="0.25">
      <c r="A554" s="144" t="s">
        <v>258</v>
      </c>
      <c r="B554" s="108"/>
      <c r="C554" s="145">
        <v>30</v>
      </c>
      <c r="D554" s="104"/>
    </row>
    <row r="555" spans="1:4" x14ac:dyDescent="0.25">
      <c r="A555" s="183" t="s">
        <v>259</v>
      </c>
      <c r="B555" s="108">
        <f t="shared" si="45"/>
        <v>3.2</v>
      </c>
      <c r="C555" s="109">
        <v>3.2</v>
      </c>
      <c r="D555" s="110"/>
    </row>
    <row r="556" spans="1:4" x14ac:dyDescent="0.25">
      <c r="A556" s="183" t="s">
        <v>150</v>
      </c>
      <c r="B556" s="108">
        <f t="shared" si="45"/>
        <v>12</v>
      </c>
      <c r="C556" s="109">
        <v>12</v>
      </c>
      <c r="D556" s="110"/>
    </row>
    <row r="557" spans="1:4" s="1" customFormat="1" x14ac:dyDescent="0.25">
      <c r="A557" s="111" t="s">
        <v>144</v>
      </c>
      <c r="B557" s="146">
        <f t="shared" si="45"/>
        <v>3</v>
      </c>
      <c r="C557" s="146">
        <v>3</v>
      </c>
      <c r="D557" s="147"/>
    </row>
    <row r="558" spans="1:4" s="1" customFormat="1" x14ac:dyDescent="0.25">
      <c r="A558" s="107" t="s">
        <v>147</v>
      </c>
      <c r="B558" s="108">
        <f t="shared" si="45"/>
        <v>9</v>
      </c>
      <c r="C558" s="108">
        <v>9</v>
      </c>
      <c r="D558" s="110"/>
    </row>
    <row r="559" spans="1:4" s="1" customFormat="1" x14ac:dyDescent="0.25">
      <c r="A559" s="111" t="s">
        <v>321</v>
      </c>
      <c r="B559" s="108">
        <f t="shared" si="45"/>
        <v>0.6</v>
      </c>
      <c r="C559" s="108">
        <v>0.6</v>
      </c>
      <c r="D559" s="142"/>
    </row>
    <row r="560" spans="1:4" x14ac:dyDescent="0.25">
      <c r="A560" s="144" t="s">
        <v>166</v>
      </c>
      <c r="B560" s="108"/>
      <c r="C560" s="145">
        <v>20</v>
      </c>
      <c r="D560" s="110"/>
    </row>
    <row r="561" spans="1:4" x14ac:dyDescent="0.25">
      <c r="A561" s="115" t="s">
        <v>167</v>
      </c>
      <c r="B561" s="108">
        <f t="shared" si="45"/>
        <v>13.33</v>
      </c>
      <c r="C561" s="108">
        <v>13.33</v>
      </c>
      <c r="D561" s="110"/>
    </row>
    <row r="562" spans="1:4" s="1" customFormat="1" x14ac:dyDescent="0.25">
      <c r="A562" s="144" t="s">
        <v>168</v>
      </c>
      <c r="B562" s="108"/>
      <c r="C562" s="145">
        <v>10</v>
      </c>
      <c r="D562" s="110"/>
    </row>
    <row r="563" spans="1:4" s="1" customFormat="1" x14ac:dyDescent="0.25">
      <c r="A563" s="111" t="s">
        <v>144</v>
      </c>
      <c r="B563" s="146">
        <f t="shared" si="45"/>
        <v>0.8</v>
      </c>
      <c r="C563" s="146">
        <v>0.8</v>
      </c>
      <c r="D563" s="147"/>
    </row>
    <row r="564" spans="1:4" s="1" customFormat="1" x14ac:dyDescent="0.25">
      <c r="A564" s="107" t="s">
        <v>147</v>
      </c>
      <c r="B564" s="108">
        <f t="shared" si="45"/>
        <v>10</v>
      </c>
      <c r="C564" s="108">
        <v>10</v>
      </c>
      <c r="D564" s="110"/>
    </row>
    <row r="565" spans="1:4" s="1" customFormat="1" x14ac:dyDescent="0.25">
      <c r="A565" s="112" t="s">
        <v>169</v>
      </c>
      <c r="B565" s="108">
        <f t="shared" si="45"/>
        <v>20</v>
      </c>
      <c r="C565" s="108">
        <v>20</v>
      </c>
      <c r="D565" s="110"/>
    </row>
    <row r="566" spans="1:4" s="1" customFormat="1" x14ac:dyDescent="0.25">
      <c r="A566" s="115" t="s">
        <v>78</v>
      </c>
      <c r="B566" s="108">
        <f t="shared" si="45"/>
        <v>110</v>
      </c>
      <c r="C566" s="108">
        <v>110</v>
      </c>
      <c r="D566" s="110"/>
    </row>
    <row r="567" spans="1:4" x14ac:dyDescent="0.25">
      <c r="A567" s="188" t="s">
        <v>260</v>
      </c>
      <c r="B567" s="104"/>
      <c r="C567" s="195"/>
      <c r="D567" s="104">
        <v>100</v>
      </c>
    </row>
    <row r="568" spans="1:4" x14ac:dyDescent="0.25">
      <c r="A568" s="107" t="s">
        <v>160</v>
      </c>
      <c r="B568" s="108">
        <f>C568*1.1</f>
        <v>58.300000000000004</v>
      </c>
      <c r="C568" s="109">
        <v>53</v>
      </c>
      <c r="D568" s="110"/>
    </row>
    <row r="569" spans="1:4" s="1" customFormat="1" x14ac:dyDescent="0.25">
      <c r="A569" s="107" t="s">
        <v>147</v>
      </c>
      <c r="B569" s="108">
        <f t="shared" ref="B569:B570" si="46">C569</f>
        <v>56</v>
      </c>
      <c r="C569" s="109">
        <v>56</v>
      </c>
      <c r="D569" s="110"/>
    </row>
    <row r="570" spans="1:4" x14ac:dyDescent="0.25">
      <c r="A570" s="197" t="s">
        <v>65</v>
      </c>
      <c r="B570" s="113">
        <f t="shared" si="46"/>
        <v>3</v>
      </c>
      <c r="C570" s="113">
        <v>3</v>
      </c>
      <c r="D570" s="145"/>
    </row>
    <row r="571" spans="1:4" x14ac:dyDescent="0.25">
      <c r="A571" s="111" t="s">
        <v>85</v>
      </c>
      <c r="B571" s="146">
        <f>C571*1.2</f>
        <v>0.67200000000000004</v>
      </c>
      <c r="C571" s="146">
        <v>0.56000000000000005</v>
      </c>
      <c r="D571" s="147"/>
    </row>
    <row r="572" spans="1:4" s="1" customFormat="1" x14ac:dyDescent="0.25">
      <c r="A572" s="119" t="s">
        <v>92</v>
      </c>
      <c r="B572" s="113">
        <f>C572*1.19</f>
        <v>13.09</v>
      </c>
      <c r="C572" s="108">
        <v>11</v>
      </c>
      <c r="D572" s="110"/>
    </row>
    <row r="573" spans="1:4" s="1" customFormat="1" x14ac:dyDescent="0.25">
      <c r="A573" s="107" t="s">
        <v>210</v>
      </c>
      <c r="B573" s="146">
        <f t="shared" ref="B573:B574" si="47">C573</f>
        <v>11</v>
      </c>
      <c r="C573" s="146">
        <v>11</v>
      </c>
      <c r="D573" s="147"/>
    </row>
    <row r="574" spans="1:4" s="1" customFormat="1" x14ac:dyDescent="0.25">
      <c r="A574" s="119" t="s">
        <v>211</v>
      </c>
      <c r="B574" s="108">
        <f t="shared" si="47"/>
        <v>24.4</v>
      </c>
      <c r="C574" s="108">
        <v>24.4</v>
      </c>
      <c r="D574" s="123"/>
    </row>
    <row r="575" spans="1:4" s="1" customFormat="1" x14ac:dyDescent="0.25">
      <c r="A575" s="107" t="s">
        <v>87</v>
      </c>
      <c r="B575" s="161">
        <f>C575*1.01</f>
        <v>1.01</v>
      </c>
      <c r="C575" s="161">
        <v>1</v>
      </c>
      <c r="D575" s="162"/>
    </row>
    <row r="576" spans="1:4" x14ac:dyDescent="0.25">
      <c r="A576" s="144" t="s">
        <v>261</v>
      </c>
      <c r="B576" s="166"/>
      <c r="C576" s="185">
        <f>C577+C578+C579+C580+C581+C583+C582</f>
        <v>67.959999999999994</v>
      </c>
      <c r="D576" s="145"/>
    </row>
    <row r="577" spans="1:4" x14ac:dyDescent="0.25">
      <c r="A577" s="107" t="s">
        <v>147</v>
      </c>
      <c r="B577" s="108">
        <f t="shared" ref="B577:B580" si="48">C577</f>
        <v>42</v>
      </c>
      <c r="C577" s="109">
        <v>42</v>
      </c>
      <c r="D577" s="145"/>
    </row>
    <row r="578" spans="1:4" s="1" customFormat="1" x14ac:dyDescent="0.25">
      <c r="A578" s="197" t="s">
        <v>199</v>
      </c>
      <c r="B578" s="113">
        <f t="shared" si="48"/>
        <v>14</v>
      </c>
      <c r="C578" s="113">
        <v>14</v>
      </c>
      <c r="D578" s="145"/>
    </row>
    <row r="579" spans="1:4" s="1" customFormat="1" x14ac:dyDescent="0.25">
      <c r="A579" s="111" t="s">
        <v>144</v>
      </c>
      <c r="B579" s="108">
        <f t="shared" si="48"/>
        <v>7</v>
      </c>
      <c r="C579" s="108">
        <v>7</v>
      </c>
      <c r="D579" s="145"/>
    </row>
    <row r="580" spans="1:4" s="1" customFormat="1" x14ac:dyDescent="0.25">
      <c r="A580" s="111" t="s">
        <v>321</v>
      </c>
      <c r="B580" s="108">
        <f t="shared" si="48"/>
        <v>2.2000000000000002</v>
      </c>
      <c r="C580" s="108">
        <v>2.2000000000000002</v>
      </c>
      <c r="D580" s="142"/>
    </row>
    <row r="581" spans="1:4" s="1" customFormat="1" x14ac:dyDescent="0.25">
      <c r="A581" s="111" t="s">
        <v>85</v>
      </c>
      <c r="B581" s="146">
        <f>C581*1.2</f>
        <v>1.32</v>
      </c>
      <c r="C581" s="146">
        <v>1.1000000000000001</v>
      </c>
      <c r="D581" s="147"/>
    </row>
    <row r="582" spans="1:4" s="1" customFormat="1" x14ac:dyDescent="0.25">
      <c r="A582" s="119" t="s">
        <v>65</v>
      </c>
      <c r="B582" s="113">
        <f t="shared" ref="B582:B585" si="49">C582</f>
        <v>0.56000000000000005</v>
      </c>
      <c r="C582" s="113">
        <v>0.56000000000000005</v>
      </c>
      <c r="D582" s="145"/>
    </row>
    <row r="583" spans="1:4" s="1" customFormat="1" x14ac:dyDescent="0.25">
      <c r="A583" s="231" t="s">
        <v>194</v>
      </c>
      <c r="B583" s="232">
        <f t="shared" si="49"/>
        <v>1.1000000000000001</v>
      </c>
      <c r="C583" s="232">
        <v>1.1000000000000001</v>
      </c>
      <c r="D583" s="145"/>
    </row>
    <row r="584" spans="1:4" x14ac:dyDescent="0.25">
      <c r="A584" s="188" t="s">
        <v>191</v>
      </c>
      <c r="B584" s="189"/>
      <c r="C584" s="190"/>
      <c r="D584" s="104">
        <v>150</v>
      </c>
    </row>
    <row r="585" spans="1:4" x14ac:dyDescent="0.25">
      <c r="A585" s="107" t="s">
        <v>192</v>
      </c>
      <c r="B585" s="108">
        <f t="shared" si="49"/>
        <v>55</v>
      </c>
      <c r="C585" s="109">
        <v>55</v>
      </c>
      <c r="D585" s="145"/>
    </row>
    <row r="586" spans="1:4" x14ac:dyDescent="0.25">
      <c r="A586" s="119" t="s">
        <v>92</v>
      </c>
      <c r="B586" s="113">
        <f>C586*1.19</f>
        <v>28.56</v>
      </c>
      <c r="C586" s="113">
        <v>24</v>
      </c>
      <c r="D586" s="145"/>
    </row>
    <row r="587" spans="1:4" x14ac:dyDescent="0.25">
      <c r="A587" s="107" t="s">
        <v>147</v>
      </c>
      <c r="B587" s="108">
        <f t="shared" ref="B587:B600" si="50">C587</f>
        <v>165</v>
      </c>
      <c r="C587" s="109">
        <v>165</v>
      </c>
      <c r="D587" s="145"/>
    </row>
    <row r="588" spans="1:4" x14ac:dyDescent="0.25">
      <c r="A588" s="197" t="s">
        <v>65</v>
      </c>
      <c r="B588" s="113">
        <f t="shared" si="50"/>
        <v>2.75</v>
      </c>
      <c r="C588" s="113">
        <v>2.75</v>
      </c>
      <c r="D588" s="145"/>
    </row>
    <row r="589" spans="1:4" s="1" customFormat="1" x14ac:dyDescent="0.25">
      <c r="A589" s="115" t="s">
        <v>148</v>
      </c>
      <c r="B589" s="108">
        <f t="shared" si="50"/>
        <v>1</v>
      </c>
      <c r="C589" s="109">
        <v>1</v>
      </c>
      <c r="D589" s="145"/>
    </row>
    <row r="590" spans="1:4" x14ac:dyDescent="0.25">
      <c r="A590" s="124" t="s">
        <v>330</v>
      </c>
      <c r="B590" s="233"/>
      <c r="C590" s="233"/>
      <c r="D590" s="234">
        <v>200</v>
      </c>
    </row>
    <row r="591" spans="1:4" x14ac:dyDescent="0.25">
      <c r="A591" s="107" t="s">
        <v>150</v>
      </c>
      <c r="B591" s="161">
        <f t="shared" si="50"/>
        <v>17</v>
      </c>
      <c r="C591" s="161">
        <v>17</v>
      </c>
      <c r="D591" s="162"/>
    </row>
    <row r="592" spans="1:4" x14ac:dyDescent="0.25">
      <c r="A592" s="220" t="s">
        <v>144</v>
      </c>
      <c r="B592" s="161">
        <f t="shared" si="50"/>
        <v>8</v>
      </c>
      <c r="C592" s="161">
        <v>8</v>
      </c>
      <c r="D592" s="162"/>
    </row>
    <row r="593" spans="1:4" x14ac:dyDescent="0.25">
      <c r="A593" s="107" t="s">
        <v>156</v>
      </c>
      <c r="B593" s="161">
        <f t="shared" si="50"/>
        <v>9</v>
      </c>
      <c r="C593" s="161">
        <v>9</v>
      </c>
      <c r="D593" s="162"/>
    </row>
    <row r="594" spans="1:4" x14ac:dyDescent="0.25">
      <c r="A594" s="112" t="s">
        <v>147</v>
      </c>
      <c r="B594" s="161">
        <f t="shared" si="50"/>
        <v>220</v>
      </c>
      <c r="C594" s="161">
        <v>220</v>
      </c>
      <c r="D594" s="162"/>
    </row>
    <row r="595" spans="1:4" x14ac:dyDescent="0.25">
      <c r="A595" s="129" t="s">
        <v>311</v>
      </c>
      <c r="B595" s="127"/>
      <c r="C595" s="127"/>
      <c r="D595" s="132">
        <v>18</v>
      </c>
    </row>
    <row r="596" spans="1:4" x14ac:dyDescent="0.25">
      <c r="A596" s="221" t="s">
        <v>158</v>
      </c>
      <c r="B596" s="134"/>
      <c r="C596" s="134"/>
      <c r="D596" s="136"/>
    </row>
    <row r="597" spans="1:4" ht="18.75" x14ac:dyDescent="0.25">
      <c r="A597" s="199" t="s">
        <v>17</v>
      </c>
      <c r="B597" s="217"/>
      <c r="C597" s="217"/>
      <c r="D597" s="218"/>
    </row>
    <row r="598" spans="1:4" ht="25.5" x14ac:dyDescent="0.25">
      <c r="A598" s="158" t="s">
        <v>135</v>
      </c>
      <c r="B598" s="98" t="s">
        <v>136</v>
      </c>
      <c r="C598" s="98" t="s">
        <v>137</v>
      </c>
      <c r="D598" s="99" t="s">
        <v>138</v>
      </c>
    </row>
    <row r="599" spans="1:4" x14ac:dyDescent="0.25">
      <c r="A599" s="103" t="s">
        <v>328</v>
      </c>
      <c r="B599" s="103"/>
      <c r="C599" s="103"/>
      <c r="D599" s="105" t="s">
        <v>352</v>
      </c>
    </row>
    <row r="600" spans="1:4" s="1" customFormat="1" x14ac:dyDescent="0.25">
      <c r="A600" s="112" t="s">
        <v>362</v>
      </c>
      <c r="B600" s="108">
        <f t="shared" si="50"/>
        <v>20</v>
      </c>
      <c r="C600" s="108">
        <v>20</v>
      </c>
      <c r="D600" s="123"/>
    </row>
    <row r="601" spans="1:4" s="1" customFormat="1" x14ac:dyDescent="0.25">
      <c r="A601" s="120" t="s">
        <v>77</v>
      </c>
      <c r="B601" s="108">
        <f>C601*1.02</f>
        <v>10.199999999999999</v>
      </c>
      <c r="C601" s="108">
        <v>10</v>
      </c>
      <c r="D601" s="123"/>
    </row>
    <row r="602" spans="1:4" x14ac:dyDescent="0.25">
      <c r="A602" s="235" t="s">
        <v>262</v>
      </c>
      <c r="B602" s="127"/>
      <c r="C602" s="127"/>
      <c r="D602" s="222" t="s">
        <v>318</v>
      </c>
    </row>
    <row r="603" spans="1:4" x14ac:dyDescent="0.25">
      <c r="A603" s="119" t="s">
        <v>81</v>
      </c>
      <c r="B603" s="108">
        <f>C603*1.01</f>
        <v>41.410000000000004</v>
      </c>
      <c r="C603" s="161">
        <v>41</v>
      </c>
      <c r="D603" s="236"/>
    </row>
    <row r="604" spans="1:4" x14ac:dyDescent="0.25">
      <c r="A604" s="119" t="s">
        <v>186</v>
      </c>
      <c r="B604" s="113">
        <f t="shared" ref="B604:B628" si="51">C604</f>
        <v>9</v>
      </c>
      <c r="C604" s="108">
        <v>9</v>
      </c>
      <c r="D604" s="145"/>
    </row>
    <row r="605" spans="1:4" x14ac:dyDescent="0.25">
      <c r="A605" s="111" t="s">
        <v>144</v>
      </c>
      <c r="B605" s="108">
        <f t="shared" si="51"/>
        <v>16</v>
      </c>
      <c r="C605" s="108">
        <v>16</v>
      </c>
      <c r="D605" s="123"/>
    </row>
    <row r="606" spans="1:4" x14ac:dyDescent="0.25">
      <c r="A606" s="112" t="s">
        <v>263</v>
      </c>
      <c r="B606" s="161">
        <f t="shared" si="51"/>
        <v>21.5</v>
      </c>
      <c r="C606" s="161">
        <v>21.5</v>
      </c>
      <c r="D606" s="236"/>
    </row>
    <row r="607" spans="1:4" x14ac:dyDescent="0.25">
      <c r="A607" s="112" t="s">
        <v>78</v>
      </c>
      <c r="B607" s="161">
        <f t="shared" si="51"/>
        <v>35</v>
      </c>
      <c r="C607" s="161">
        <v>35</v>
      </c>
      <c r="D607" s="236"/>
    </row>
    <row r="608" spans="1:4" x14ac:dyDescent="0.25">
      <c r="A608" s="107" t="s">
        <v>49</v>
      </c>
      <c r="B608" s="164">
        <f t="shared" si="51"/>
        <v>0.15</v>
      </c>
      <c r="C608" s="161">
        <v>0.15</v>
      </c>
      <c r="D608" s="236"/>
    </row>
    <row r="609" spans="1:4" x14ac:dyDescent="0.25">
      <c r="A609" s="237" t="s">
        <v>50</v>
      </c>
      <c r="B609" s="113">
        <f t="shared" si="51"/>
        <v>0.5</v>
      </c>
      <c r="C609" s="113">
        <v>0.5</v>
      </c>
      <c r="D609" s="236"/>
    </row>
    <row r="610" spans="1:4" x14ac:dyDescent="0.25">
      <c r="A610" s="119" t="s">
        <v>148</v>
      </c>
      <c r="B610" s="161">
        <f t="shared" si="51"/>
        <v>1.5</v>
      </c>
      <c r="C610" s="161">
        <v>1.5</v>
      </c>
      <c r="D610" s="114"/>
    </row>
    <row r="611" spans="1:4" s="1" customFormat="1" x14ac:dyDescent="0.25">
      <c r="A611" s="119" t="s">
        <v>188</v>
      </c>
      <c r="B611" s="113">
        <f t="shared" si="51"/>
        <v>1.5</v>
      </c>
      <c r="C611" s="108">
        <v>1.5</v>
      </c>
      <c r="D611" s="123"/>
    </row>
    <row r="612" spans="1:4" s="1" customFormat="1" x14ac:dyDescent="0.25">
      <c r="A612" s="144" t="s">
        <v>176</v>
      </c>
      <c r="B612" s="166"/>
      <c r="C612" s="185">
        <v>116.35</v>
      </c>
      <c r="D612" s="114"/>
    </row>
    <row r="613" spans="1:4" s="1" customFormat="1" x14ac:dyDescent="0.25">
      <c r="A613" s="119" t="s">
        <v>264</v>
      </c>
      <c r="B613" s="113">
        <f t="shared" si="51"/>
        <v>3</v>
      </c>
      <c r="C613" s="108">
        <v>3</v>
      </c>
      <c r="D613" s="145"/>
    </row>
    <row r="614" spans="1:4" s="1" customFormat="1" x14ac:dyDescent="0.25">
      <c r="A614" s="119" t="s">
        <v>187</v>
      </c>
      <c r="B614" s="113">
        <f t="shared" si="51"/>
        <v>4</v>
      </c>
      <c r="C614" s="108">
        <v>4</v>
      </c>
      <c r="D614" s="123"/>
    </row>
    <row r="615" spans="1:4" s="1" customFormat="1" x14ac:dyDescent="0.25">
      <c r="A615" s="144" t="s">
        <v>265</v>
      </c>
      <c r="B615" s="108"/>
      <c r="C615" s="145">
        <v>30</v>
      </c>
      <c r="D615" s="104"/>
    </row>
    <row r="616" spans="1:4" s="1" customFormat="1" x14ac:dyDescent="0.25">
      <c r="A616" s="183" t="s">
        <v>259</v>
      </c>
      <c r="B616" s="108">
        <f t="shared" si="51"/>
        <v>3.2</v>
      </c>
      <c r="C616" s="109">
        <v>3.2</v>
      </c>
      <c r="D616" s="110"/>
    </row>
    <row r="617" spans="1:4" s="1" customFormat="1" x14ac:dyDescent="0.25">
      <c r="A617" s="183" t="s">
        <v>150</v>
      </c>
      <c r="B617" s="108">
        <f t="shared" si="51"/>
        <v>12</v>
      </c>
      <c r="C617" s="109">
        <v>12</v>
      </c>
      <c r="D617" s="110"/>
    </row>
    <row r="618" spans="1:4" s="1" customFormat="1" x14ac:dyDescent="0.25">
      <c r="A618" s="111" t="s">
        <v>144</v>
      </c>
      <c r="B618" s="146">
        <f t="shared" si="51"/>
        <v>3</v>
      </c>
      <c r="C618" s="146">
        <v>3</v>
      </c>
      <c r="D618" s="147"/>
    </row>
    <row r="619" spans="1:4" s="1" customFormat="1" x14ac:dyDescent="0.25">
      <c r="A619" s="107" t="s">
        <v>147</v>
      </c>
      <c r="B619" s="108">
        <f t="shared" si="51"/>
        <v>9</v>
      </c>
      <c r="C619" s="108">
        <v>9</v>
      </c>
      <c r="D619" s="110"/>
    </row>
    <row r="620" spans="1:4" s="1" customFormat="1" x14ac:dyDescent="0.25">
      <c r="A620" s="111" t="s">
        <v>321</v>
      </c>
      <c r="B620" s="108">
        <f t="shared" si="51"/>
        <v>0.6</v>
      </c>
      <c r="C620" s="108">
        <v>0.6</v>
      </c>
      <c r="D620" s="142"/>
    </row>
    <row r="621" spans="1:4" x14ac:dyDescent="0.25">
      <c r="A621" s="148" t="s">
        <v>266</v>
      </c>
      <c r="B621" s="104"/>
      <c r="C621" s="104"/>
      <c r="D621" s="104">
        <v>200</v>
      </c>
    </row>
    <row r="622" spans="1:4" x14ac:dyDescent="0.25">
      <c r="A622" s="119" t="s">
        <v>35</v>
      </c>
      <c r="B622" s="108">
        <f t="shared" si="51"/>
        <v>3</v>
      </c>
      <c r="C622" s="108">
        <v>3</v>
      </c>
      <c r="D622" s="142"/>
    </row>
    <row r="623" spans="1:4" s="1" customFormat="1" x14ac:dyDescent="0.25">
      <c r="A623" s="111" t="s">
        <v>144</v>
      </c>
      <c r="B623" s="108">
        <f t="shared" si="51"/>
        <v>10</v>
      </c>
      <c r="C623" s="108">
        <v>10</v>
      </c>
      <c r="D623" s="123"/>
    </row>
    <row r="624" spans="1:4" x14ac:dyDescent="0.25">
      <c r="A624" s="119" t="s">
        <v>147</v>
      </c>
      <c r="B624" s="108">
        <f t="shared" si="51"/>
        <v>100</v>
      </c>
      <c r="C624" s="108">
        <v>100</v>
      </c>
      <c r="D624" s="110"/>
    </row>
    <row r="625" spans="1:9" s="1" customFormat="1" x14ac:dyDescent="0.25">
      <c r="A625" s="107" t="s">
        <v>146</v>
      </c>
      <c r="B625" s="108">
        <f t="shared" si="51"/>
        <v>97</v>
      </c>
      <c r="C625" s="108">
        <v>97</v>
      </c>
      <c r="D625" s="110"/>
    </row>
    <row r="626" spans="1:9" s="1" customFormat="1" x14ac:dyDescent="0.25">
      <c r="A626" s="107" t="s">
        <v>49</v>
      </c>
      <c r="B626" s="164">
        <f t="shared" si="51"/>
        <v>0.1</v>
      </c>
      <c r="C626" s="161">
        <v>0.1</v>
      </c>
      <c r="D626" s="236"/>
    </row>
    <row r="627" spans="1:9" s="1" customFormat="1" x14ac:dyDescent="0.25">
      <c r="A627" s="107" t="s">
        <v>36</v>
      </c>
      <c r="B627" s="164">
        <f t="shared" si="51"/>
        <v>0.5</v>
      </c>
      <c r="C627" s="161">
        <v>0.5</v>
      </c>
      <c r="D627" s="236"/>
    </row>
    <row r="628" spans="1:9" s="1" customFormat="1" x14ac:dyDescent="0.25">
      <c r="A628" s="107" t="s">
        <v>64</v>
      </c>
      <c r="B628" s="164">
        <f t="shared" si="51"/>
        <v>9</v>
      </c>
      <c r="C628" s="161">
        <v>9</v>
      </c>
      <c r="D628" s="236"/>
    </row>
    <row r="629" spans="1:9" s="1" customFormat="1" x14ac:dyDescent="0.25">
      <c r="A629" s="466" t="s">
        <v>302</v>
      </c>
      <c r="B629" s="471"/>
      <c r="C629" s="472"/>
      <c r="D629" s="463">
        <v>120</v>
      </c>
      <c r="E629" s="417"/>
      <c r="F629" s="417"/>
      <c r="G629" s="417"/>
      <c r="H629" s="417"/>
      <c r="I629" s="417"/>
    </row>
    <row r="630" spans="1:9" x14ac:dyDescent="0.25">
      <c r="A630" s="221" t="s">
        <v>158</v>
      </c>
      <c r="B630" s="134"/>
      <c r="C630" s="134"/>
      <c r="D630" s="136"/>
    </row>
    <row r="631" spans="1:9" ht="18.75" x14ac:dyDescent="0.25">
      <c r="A631" s="199" t="s">
        <v>18</v>
      </c>
      <c r="B631" s="217"/>
      <c r="C631" s="217"/>
      <c r="D631" s="218"/>
    </row>
    <row r="632" spans="1:9" ht="25.5" x14ac:dyDescent="0.25">
      <c r="A632" s="158" t="s">
        <v>135</v>
      </c>
      <c r="B632" s="158" t="s">
        <v>136</v>
      </c>
      <c r="C632" s="158" t="s">
        <v>137</v>
      </c>
      <c r="D632" s="159" t="s">
        <v>138</v>
      </c>
    </row>
    <row r="633" spans="1:9" s="1" customFormat="1" ht="12.75" customHeight="1" x14ac:dyDescent="0.25">
      <c r="A633" s="409" t="s">
        <v>344</v>
      </c>
      <c r="B633" s="401"/>
      <c r="C633" s="401"/>
      <c r="D633" s="401">
        <v>80</v>
      </c>
    </row>
    <row r="634" spans="1:9" s="1" customFormat="1" ht="12.75" customHeight="1" x14ac:dyDescent="0.25">
      <c r="A634" s="403" t="s">
        <v>88</v>
      </c>
      <c r="B634" s="404">
        <f>C634*1.25</f>
        <v>93.75</v>
      </c>
      <c r="C634" s="404">
        <v>75</v>
      </c>
      <c r="D634" s="405"/>
    </row>
    <row r="635" spans="1:9" s="1" customFormat="1" ht="12.75" customHeight="1" x14ac:dyDescent="0.25">
      <c r="A635" s="403" t="s">
        <v>329</v>
      </c>
      <c r="B635" s="404">
        <f>C635*1.05</f>
        <v>25.515000000000001</v>
      </c>
      <c r="C635" s="404">
        <v>24.3</v>
      </c>
      <c r="D635" s="405"/>
    </row>
    <row r="636" spans="1:9" s="1" customFormat="1" ht="12.75" customHeight="1" x14ac:dyDescent="0.25">
      <c r="A636" s="476" t="s">
        <v>144</v>
      </c>
      <c r="B636" s="404">
        <f>C636</f>
        <v>0.3</v>
      </c>
      <c r="C636" s="404">
        <v>0.3</v>
      </c>
      <c r="D636" s="405"/>
    </row>
    <row r="637" spans="1:9" s="1" customFormat="1" ht="12.75" customHeight="1" x14ac:dyDescent="0.25">
      <c r="A637" s="406" t="s">
        <v>148</v>
      </c>
      <c r="B637" s="407">
        <f>C637</f>
        <v>0.4</v>
      </c>
      <c r="C637" s="407">
        <v>0.4</v>
      </c>
      <c r="D637" s="402"/>
    </row>
    <row r="638" spans="1:9" s="1" customFormat="1" ht="12.75" customHeight="1" x14ac:dyDescent="0.25">
      <c r="A638" s="408" t="s">
        <v>65</v>
      </c>
      <c r="B638" s="178">
        <f t="shared" ref="B638" si="52">C638</f>
        <v>4</v>
      </c>
      <c r="C638" s="178">
        <v>4</v>
      </c>
      <c r="D638" s="176"/>
    </row>
    <row r="639" spans="1:9" s="1" customFormat="1" ht="12.75" customHeight="1" x14ac:dyDescent="0.25">
      <c r="A639" s="119" t="s">
        <v>247</v>
      </c>
      <c r="B639" s="404">
        <f>C639*1.35</f>
        <v>0.90450000000000008</v>
      </c>
      <c r="C639" s="404">
        <v>0.67</v>
      </c>
      <c r="D639" s="404"/>
    </row>
    <row r="640" spans="1:9" x14ac:dyDescent="0.25">
      <c r="A640" s="148" t="s">
        <v>267</v>
      </c>
      <c r="B640" s="148"/>
      <c r="C640" s="104"/>
      <c r="D640" s="104">
        <v>90</v>
      </c>
    </row>
    <row r="641" spans="1:4" x14ac:dyDescent="0.25">
      <c r="A641" s="210" t="s">
        <v>227</v>
      </c>
      <c r="B641" s="108">
        <f>C641*1.05</f>
        <v>73.5</v>
      </c>
      <c r="C641" s="108">
        <f>C642*1.4</f>
        <v>70</v>
      </c>
      <c r="D641" s="110"/>
    </row>
    <row r="642" spans="1:4" x14ac:dyDescent="0.25">
      <c r="A642" s="238" t="s">
        <v>268</v>
      </c>
      <c r="B642" s="213"/>
      <c r="C642" s="213">
        <v>50</v>
      </c>
      <c r="D642" s="104"/>
    </row>
    <row r="643" spans="1:4" x14ac:dyDescent="0.25">
      <c r="A643" s="119" t="s">
        <v>65</v>
      </c>
      <c r="B643" s="108">
        <f>C643</f>
        <v>5</v>
      </c>
      <c r="C643" s="108">
        <v>5</v>
      </c>
      <c r="D643" s="145"/>
    </row>
    <row r="644" spans="1:4" x14ac:dyDescent="0.25">
      <c r="A644" s="119" t="s">
        <v>92</v>
      </c>
      <c r="B644" s="113">
        <f>C644*1.19</f>
        <v>23.799999999999997</v>
      </c>
      <c r="C644" s="108">
        <v>20</v>
      </c>
      <c r="D644" s="145"/>
    </row>
    <row r="645" spans="1:4" x14ac:dyDescent="0.25">
      <c r="A645" s="143" t="s">
        <v>90</v>
      </c>
      <c r="B645" s="108">
        <f>C645*1.25</f>
        <v>37.5</v>
      </c>
      <c r="C645" s="108">
        <v>30</v>
      </c>
      <c r="D645" s="145"/>
    </row>
    <row r="646" spans="1:4" s="1" customFormat="1" x14ac:dyDescent="0.25">
      <c r="A646" s="107" t="s">
        <v>269</v>
      </c>
      <c r="B646" s="164">
        <f t="shared" ref="B646:B648" si="53">C646</f>
        <v>15</v>
      </c>
      <c r="C646" s="108">
        <v>15</v>
      </c>
      <c r="D646" s="145"/>
    </row>
    <row r="647" spans="1:4" s="1" customFormat="1" x14ac:dyDescent="0.25">
      <c r="A647" s="119" t="s">
        <v>211</v>
      </c>
      <c r="B647" s="108">
        <f t="shared" si="53"/>
        <v>20</v>
      </c>
      <c r="C647" s="108">
        <v>20</v>
      </c>
      <c r="D647" s="123"/>
    </row>
    <row r="648" spans="1:4" s="1" customFormat="1" x14ac:dyDescent="0.25">
      <c r="A648" s="111" t="s">
        <v>144</v>
      </c>
      <c r="B648" s="108">
        <f t="shared" si="53"/>
        <v>0.5</v>
      </c>
      <c r="C648" s="108">
        <v>0.5</v>
      </c>
      <c r="D648" s="142"/>
    </row>
    <row r="649" spans="1:4" s="1" customFormat="1" x14ac:dyDescent="0.25">
      <c r="A649" s="111" t="s">
        <v>85</v>
      </c>
      <c r="B649" s="146">
        <f>C649*1.2</f>
        <v>1.2</v>
      </c>
      <c r="C649" s="146">
        <v>1</v>
      </c>
      <c r="D649" s="147"/>
    </row>
    <row r="650" spans="1:4" s="1" customFormat="1" x14ac:dyDescent="0.25">
      <c r="A650" s="119" t="s">
        <v>172</v>
      </c>
      <c r="B650" s="113">
        <f t="shared" ref="B650:B653" si="54">C650</f>
        <v>5</v>
      </c>
      <c r="C650" s="108">
        <v>5</v>
      </c>
      <c r="D650" s="145"/>
    </row>
    <row r="651" spans="1:4" s="1" customFormat="1" x14ac:dyDescent="0.25">
      <c r="A651" s="119" t="s">
        <v>69</v>
      </c>
      <c r="B651" s="108">
        <f t="shared" si="54"/>
        <v>5</v>
      </c>
      <c r="C651" s="108">
        <v>5</v>
      </c>
      <c r="D651" s="145"/>
    </row>
    <row r="652" spans="1:4" x14ac:dyDescent="0.25">
      <c r="A652" s="119" t="s">
        <v>147</v>
      </c>
      <c r="B652" s="108">
        <f t="shared" si="54"/>
        <v>350</v>
      </c>
      <c r="C652" s="108">
        <v>350</v>
      </c>
      <c r="D652" s="110"/>
    </row>
    <row r="653" spans="1:4" x14ac:dyDescent="0.25">
      <c r="A653" s="119" t="s">
        <v>201</v>
      </c>
      <c r="B653" s="108">
        <f t="shared" si="54"/>
        <v>1</v>
      </c>
      <c r="C653" s="108">
        <v>1</v>
      </c>
      <c r="D653" s="145"/>
    </row>
    <row r="654" spans="1:4" s="1" customFormat="1" x14ac:dyDescent="0.25">
      <c r="A654" s="107" t="s">
        <v>87</v>
      </c>
      <c r="B654" s="161">
        <f>C654*1.01</f>
        <v>3.0300000000000002</v>
      </c>
      <c r="C654" s="161">
        <v>3</v>
      </c>
      <c r="D654" s="162"/>
    </row>
    <row r="655" spans="1:4" s="1" customFormat="1" x14ac:dyDescent="0.25">
      <c r="A655" s="124" t="s">
        <v>346</v>
      </c>
      <c r="B655" s="104"/>
      <c r="C655" s="195"/>
      <c r="D655" s="104">
        <v>150</v>
      </c>
    </row>
    <row r="656" spans="1:4" s="1" customFormat="1" x14ac:dyDescent="0.25">
      <c r="A656" s="107" t="s">
        <v>185</v>
      </c>
      <c r="B656" s="108">
        <f t="shared" ref="B656:B663" si="55">C656</f>
        <v>56</v>
      </c>
      <c r="C656" s="113">
        <v>56</v>
      </c>
      <c r="D656" s="145"/>
    </row>
    <row r="657" spans="1:4" s="1" customFormat="1" x14ac:dyDescent="0.25">
      <c r="A657" s="107" t="s">
        <v>147</v>
      </c>
      <c r="B657" s="108">
        <f t="shared" si="55"/>
        <v>140</v>
      </c>
      <c r="C657" s="109">
        <v>140</v>
      </c>
      <c r="D657" s="145"/>
    </row>
    <row r="658" spans="1:4" s="1" customFormat="1" x14ac:dyDescent="0.25">
      <c r="A658" s="112" t="s">
        <v>145</v>
      </c>
      <c r="B658" s="108">
        <f t="shared" si="55"/>
        <v>5</v>
      </c>
      <c r="C658" s="113">
        <v>5</v>
      </c>
      <c r="D658" s="145"/>
    </row>
    <row r="659" spans="1:4" s="1" customFormat="1" x14ac:dyDescent="0.25">
      <c r="A659" s="115" t="s">
        <v>148</v>
      </c>
      <c r="B659" s="113">
        <f t="shared" si="55"/>
        <v>1</v>
      </c>
      <c r="C659" s="109">
        <v>1</v>
      </c>
      <c r="D659" s="145"/>
    </row>
    <row r="660" spans="1:4" x14ac:dyDescent="0.25">
      <c r="A660" s="124" t="s">
        <v>332</v>
      </c>
      <c r="B660" s="104"/>
      <c r="C660" s="104"/>
      <c r="D660" s="104">
        <v>200</v>
      </c>
    </row>
    <row r="661" spans="1:4" x14ac:dyDescent="0.25">
      <c r="A661" s="119" t="s">
        <v>333</v>
      </c>
      <c r="B661" s="108">
        <f t="shared" si="55"/>
        <v>21</v>
      </c>
      <c r="C661" s="108">
        <v>21</v>
      </c>
      <c r="D661" s="110"/>
    </row>
    <row r="662" spans="1:4" x14ac:dyDescent="0.25">
      <c r="A662" s="119" t="s">
        <v>147</v>
      </c>
      <c r="B662" s="108">
        <f t="shared" si="55"/>
        <v>220</v>
      </c>
      <c r="C662" s="108">
        <v>220</v>
      </c>
      <c r="D662" s="110"/>
    </row>
    <row r="663" spans="1:4" x14ac:dyDescent="0.25">
      <c r="A663" s="220" t="s">
        <v>144</v>
      </c>
      <c r="B663" s="108">
        <f t="shared" si="55"/>
        <v>8</v>
      </c>
      <c r="C663" s="108">
        <v>8</v>
      </c>
      <c r="D663" s="110"/>
    </row>
    <row r="664" spans="1:4" x14ac:dyDescent="0.25">
      <c r="A664" s="129" t="s">
        <v>311</v>
      </c>
      <c r="B664" s="104"/>
      <c r="C664" s="127"/>
      <c r="D664" s="132">
        <v>32</v>
      </c>
    </row>
    <row r="665" spans="1:4" x14ac:dyDescent="0.25">
      <c r="A665" s="221" t="s">
        <v>158</v>
      </c>
      <c r="B665" s="134"/>
      <c r="C665" s="134"/>
      <c r="D665" s="136"/>
    </row>
    <row r="666" spans="1:4" ht="18.75" x14ac:dyDescent="0.25">
      <c r="A666" s="199" t="s">
        <v>19</v>
      </c>
      <c r="B666" s="217"/>
      <c r="C666" s="217"/>
      <c r="D666" s="218"/>
    </row>
    <row r="667" spans="1:4" ht="25.5" x14ac:dyDescent="0.25">
      <c r="A667" s="98" t="s">
        <v>135</v>
      </c>
      <c r="B667" s="98" t="s">
        <v>136</v>
      </c>
      <c r="C667" s="98" t="s">
        <v>137</v>
      </c>
      <c r="D667" s="99" t="s">
        <v>138</v>
      </c>
    </row>
    <row r="668" spans="1:4" x14ac:dyDescent="0.25">
      <c r="A668" s="139" t="s">
        <v>270</v>
      </c>
      <c r="B668" s="140"/>
      <c r="C668" s="141"/>
      <c r="D668" s="105" t="s">
        <v>335</v>
      </c>
    </row>
    <row r="669" spans="1:4" s="1" customFormat="1" x14ac:dyDescent="0.25">
      <c r="A669" s="477" t="s">
        <v>88</v>
      </c>
      <c r="B669" s="478">
        <f>C669*1.25</f>
        <v>50</v>
      </c>
      <c r="C669" s="478">
        <v>40</v>
      </c>
      <c r="D669" s="479"/>
    </row>
    <row r="670" spans="1:4" s="1" customFormat="1" x14ac:dyDescent="0.25">
      <c r="A670" s="107" t="s">
        <v>239</v>
      </c>
      <c r="B670" s="164">
        <f>C670*1.33</f>
        <v>39.900000000000006</v>
      </c>
      <c r="C670" s="161">
        <v>30</v>
      </c>
      <c r="D670" s="114"/>
    </row>
    <row r="671" spans="1:4" s="1" customFormat="1" x14ac:dyDescent="0.25">
      <c r="A671" s="219" t="s">
        <v>195</v>
      </c>
      <c r="B671" s="166"/>
      <c r="C671" s="166">
        <v>10</v>
      </c>
      <c r="D671" s="145"/>
    </row>
    <row r="672" spans="1:4" s="1" customFormat="1" x14ac:dyDescent="0.25">
      <c r="A672" s="120" t="s">
        <v>65</v>
      </c>
      <c r="B672" s="108">
        <f>C672</f>
        <v>7</v>
      </c>
      <c r="C672" s="108">
        <v>7</v>
      </c>
      <c r="D672" s="145"/>
    </row>
    <row r="673" spans="1:4" s="1" customFormat="1" x14ac:dyDescent="0.25">
      <c r="A673" s="111" t="s">
        <v>143</v>
      </c>
      <c r="B673" s="113">
        <f t="shared" ref="B673:B675" si="56">C673</f>
        <v>1.6</v>
      </c>
      <c r="C673" s="113">
        <v>1.6</v>
      </c>
      <c r="D673" s="145"/>
    </row>
    <row r="674" spans="1:4" s="1" customFormat="1" x14ac:dyDescent="0.25">
      <c r="A674" s="111" t="s">
        <v>182</v>
      </c>
      <c r="B674" s="108">
        <f t="shared" si="56"/>
        <v>3.5</v>
      </c>
      <c r="C674" s="108">
        <v>3.5</v>
      </c>
      <c r="D674" s="145"/>
    </row>
    <row r="675" spans="1:4" s="1" customFormat="1" x14ac:dyDescent="0.25">
      <c r="A675" s="119" t="s">
        <v>148</v>
      </c>
      <c r="B675" s="108">
        <f t="shared" si="56"/>
        <v>0.2</v>
      </c>
      <c r="C675" s="108">
        <v>0.2</v>
      </c>
      <c r="D675" s="110"/>
    </row>
    <row r="676" spans="1:4" x14ac:dyDescent="0.25">
      <c r="A676" s="179" t="s">
        <v>271</v>
      </c>
      <c r="B676" s="180"/>
      <c r="C676" s="431"/>
      <c r="D676" s="182">
        <v>90</v>
      </c>
    </row>
    <row r="677" spans="1:4" x14ac:dyDescent="0.25">
      <c r="A677" s="183" t="s">
        <v>301</v>
      </c>
      <c r="B677" s="108">
        <f>C677*1.54</f>
        <v>80.08</v>
      </c>
      <c r="C677" s="113">
        <v>52</v>
      </c>
      <c r="D677" s="145"/>
    </row>
    <row r="678" spans="1:4" x14ac:dyDescent="0.25">
      <c r="A678" s="119" t="s">
        <v>92</v>
      </c>
      <c r="B678" s="113">
        <f>C678*1.19</f>
        <v>20.705999999999996</v>
      </c>
      <c r="C678" s="113">
        <f>C679*1.5</f>
        <v>17.399999999999999</v>
      </c>
      <c r="D678" s="145"/>
    </row>
    <row r="679" spans="1:4" x14ac:dyDescent="0.25">
      <c r="A679" s="184" t="s">
        <v>184</v>
      </c>
      <c r="B679" s="185"/>
      <c r="C679" s="186">
        <v>11.6</v>
      </c>
      <c r="D679" s="187"/>
    </row>
    <row r="680" spans="1:4" x14ac:dyDescent="0.25">
      <c r="A680" s="112" t="s">
        <v>362</v>
      </c>
      <c r="B680" s="108">
        <f t="shared" ref="B680:B683" si="57">C680</f>
        <v>3.75</v>
      </c>
      <c r="C680" s="161">
        <v>3.75</v>
      </c>
      <c r="D680" s="145"/>
    </row>
    <row r="681" spans="1:4" s="1" customFormat="1" x14ac:dyDescent="0.25">
      <c r="A681" s="120" t="s">
        <v>190</v>
      </c>
      <c r="B681" s="164">
        <f t="shared" si="57"/>
        <v>2</v>
      </c>
      <c r="C681" s="108">
        <v>2</v>
      </c>
      <c r="D681" s="145"/>
    </row>
    <row r="682" spans="1:4" x14ac:dyDescent="0.25">
      <c r="A682" s="107" t="s">
        <v>146</v>
      </c>
      <c r="B682" s="161">
        <f t="shared" si="57"/>
        <v>3.12</v>
      </c>
      <c r="C682" s="161">
        <v>3.12</v>
      </c>
      <c r="D682" s="162"/>
    </row>
    <row r="683" spans="1:4" x14ac:dyDescent="0.25">
      <c r="A683" s="115" t="s">
        <v>148</v>
      </c>
      <c r="B683" s="113">
        <f t="shared" si="57"/>
        <v>0.27</v>
      </c>
      <c r="C683" s="113">
        <v>0.27</v>
      </c>
      <c r="D683" s="145"/>
    </row>
    <row r="684" spans="1:4" s="1" customFormat="1" x14ac:dyDescent="0.25">
      <c r="A684" s="183" t="s">
        <v>272</v>
      </c>
      <c r="B684" s="108">
        <f>C684*1.05</f>
        <v>31.5</v>
      </c>
      <c r="C684" s="113">
        <v>30</v>
      </c>
      <c r="D684" s="145"/>
    </row>
    <row r="685" spans="1:4" s="1" customFormat="1" x14ac:dyDescent="0.25">
      <c r="A685" s="107" t="s">
        <v>186</v>
      </c>
      <c r="B685" s="108">
        <f t="shared" ref="B685:B689" si="58">C685</f>
        <v>3.75</v>
      </c>
      <c r="C685" s="108">
        <v>3.75</v>
      </c>
      <c r="D685" s="123"/>
    </row>
    <row r="686" spans="1:4" s="1" customFormat="1" x14ac:dyDescent="0.25">
      <c r="A686" s="184" t="s">
        <v>176</v>
      </c>
      <c r="B686" s="185"/>
      <c r="C686" s="186">
        <f>SUM(C679:C685)+C677</f>
        <v>106.49000000000001</v>
      </c>
      <c r="D686" s="123"/>
    </row>
    <row r="687" spans="1:4" s="1" customFormat="1" x14ac:dyDescent="0.25">
      <c r="A687" s="120" t="s">
        <v>187</v>
      </c>
      <c r="B687" s="113">
        <f t="shared" si="58"/>
        <v>5</v>
      </c>
      <c r="C687" s="109">
        <v>5</v>
      </c>
      <c r="D687" s="123"/>
    </row>
    <row r="688" spans="1:4" s="1" customFormat="1" x14ac:dyDescent="0.25">
      <c r="A688" s="184" t="s">
        <v>176</v>
      </c>
      <c r="B688" s="185"/>
      <c r="C688" s="186">
        <f>C687+C686</f>
        <v>111.49000000000001</v>
      </c>
      <c r="D688" s="123"/>
    </row>
    <row r="689" spans="1:9" s="1" customFormat="1" x14ac:dyDescent="0.25">
      <c r="A689" s="120" t="s">
        <v>188</v>
      </c>
      <c r="B689" s="164">
        <f t="shared" si="58"/>
        <v>1.95</v>
      </c>
      <c r="C689" s="108">
        <v>1.95</v>
      </c>
      <c r="D689" s="145"/>
    </row>
    <row r="690" spans="1:9" x14ac:dyDescent="0.25">
      <c r="A690" s="188" t="s">
        <v>229</v>
      </c>
      <c r="B690" s="104"/>
      <c r="C690" s="104"/>
      <c r="D690" s="104">
        <v>160</v>
      </c>
    </row>
    <row r="691" spans="1:9" x14ac:dyDescent="0.25">
      <c r="A691" s="119" t="s">
        <v>91</v>
      </c>
      <c r="B691" s="108">
        <f>C691*1.43</f>
        <v>201.34399999999999</v>
      </c>
      <c r="C691" s="230">
        <v>140.80000000000001</v>
      </c>
      <c r="D691" s="142"/>
    </row>
    <row r="692" spans="1:9" x14ac:dyDescent="0.25">
      <c r="A692" s="115" t="s">
        <v>148</v>
      </c>
      <c r="B692" s="108">
        <f t="shared" ref="B692:B705" si="59">C692</f>
        <v>0.6</v>
      </c>
      <c r="C692" s="109">
        <v>0.6</v>
      </c>
      <c r="D692" s="145"/>
    </row>
    <row r="693" spans="1:9" x14ac:dyDescent="0.25">
      <c r="A693" s="107" t="s">
        <v>146</v>
      </c>
      <c r="B693" s="108">
        <f t="shared" si="59"/>
        <v>24</v>
      </c>
      <c r="C693" s="108">
        <v>24</v>
      </c>
      <c r="D693" s="110"/>
    </row>
    <row r="694" spans="1:9" x14ac:dyDescent="0.25">
      <c r="A694" s="112" t="s">
        <v>145</v>
      </c>
      <c r="B694" s="108">
        <f t="shared" si="59"/>
        <v>3</v>
      </c>
      <c r="C694" s="109">
        <v>3</v>
      </c>
      <c r="D694" s="145"/>
    </row>
    <row r="695" spans="1:9" x14ac:dyDescent="0.25">
      <c r="A695" s="148" t="s">
        <v>273</v>
      </c>
      <c r="B695" s="104"/>
      <c r="C695" s="104"/>
      <c r="D695" s="104">
        <v>200</v>
      </c>
    </row>
    <row r="696" spans="1:9" x14ac:dyDescent="0.25">
      <c r="A696" s="119" t="s">
        <v>218</v>
      </c>
      <c r="B696" s="108">
        <f t="shared" si="59"/>
        <v>17</v>
      </c>
      <c r="C696" s="108">
        <v>17</v>
      </c>
      <c r="D696" s="110"/>
    </row>
    <row r="697" spans="1:9" x14ac:dyDescent="0.25">
      <c r="A697" s="220" t="s">
        <v>144</v>
      </c>
      <c r="B697" s="108">
        <f t="shared" si="59"/>
        <v>8</v>
      </c>
      <c r="C697" s="108">
        <v>8</v>
      </c>
      <c r="D697" s="142"/>
    </row>
    <row r="698" spans="1:9" x14ac:dyDescent="0.25">
      <c r="A698" s="119" t="s">
        <v>147</v>
      </c>
      <c r="B698" s="108">
        <f t="shared" si="59"/>
        <v>220</v>
      </c>
      <c r="C698" s="108">
        <v>220</v>
      </c>
      <c r="D698" s="110"/>
    </row>
    <row r="699" spans="1:9" x14ac:dyDescent="0.25">
      <c r="A699" s="466" t="s">
        <v>311</v>
      </c>
      <c r="B699" s="401"/>
      <c r="C699" s="470"/>
      <c r="D699" s="469">
        <v>36</v>
      </c>
      <c r="E699" s="417"/>
      <c r="F699" s="417"/>
      <c r="G699" s="417"/>
      <c r="H699" s="417"/>
      <c r="I699" s="417"/>
    </row>
    <row r="700" spans="1:9" x14ac:dyDescent="0.25">
      <c r="A700" s="129" t="s">
        <v>363</v>
      </c>
      <c r="B700" s="110"/>
      <c r="C700" s="142"/>
      <c r="D700" s="132">
        <v>28</v>
      </c>
    </row>
    <row r="701" spans="1:9" x14ac:dyDescent="0.25">
      <c r="A701" s="221" t="s">
        <v>158</v>
      </c>
      <c r="B701" s="134"/>
      <c r="C701" s="134"/>
      <c r="D701" s="136"/>
    </row>
    <row r="702" spans="1:9" ht="18.75" x14ac:dyDescent="0.25">
      <c r="A702" s="199" t="s">
        <v>20</v>
      </c>
      <c r="B702" s="217"/>
      <c r="C702" s="217"/>
      <c r="D702" s="218"/>
    </row>
    <row r="703" spans="1:9" ht="29.25" customHeight="1" x14ac:dyDescent="0.25">
      <c r="A703" s="98" t="s">
        <v>135</v>
      </c>
      <c r="B703" s="158" t="s">
        <v>136</v>
      </c>
      <c r="C703" s="158" t="s">
        <v>137</v>
      </c>
      <c r="D703" s="159" t="s">
        <v>138</v>
      </c>
    </row>
    <row r="704" spans="1:9" x14ac:dyDescent="0.25">
      <c r="A704" s="188" t="s">
        <v>235</v>
      </c>
      <c r="B704" s="104"/>
      <c r="C704" s="104"/>
      <c r="D704" s="105" t="s">
        <v>336</v>
      </c>
    </row>
    <row r="705" spans="1:4" x14ac:dyDescent="0.25">
      <c r="A705" s="119" t="s">
        <v>236</v>
      </c>
      <c r="B705" s="108">
        <f t="shared" si="59"/>
        <v>52</v>
      </c>
      <c r="C705" s="161">
        <v>52</v>
      </c>
      <c r="D705" s="236"/>
    </row>
    <row r="706" spans="1:4" x14ac:dyDescent="0.25">
      <c r="A706" s="206" t="s">
        <v>222</v>
      </c>
      <c r="B706" s="108">
        <f>C706*1.08</f>
        <v>64.800000000000011</v>
      </c>
      <c r="C706" s="108">
        <v>60</v>
      </c>
      <c r="D706" s="108"/>
    </row>
    <row r="707" spans="1:4" x14ac:dyDescent="0.25">
      <c r="A707" s="143" t="s">
        <v>90</v>
      </c>
      <c r="B707" s="108">
        <f>C707*1.25</f>
        <v>26.25</v>
      </c>
      <c r="C707" s="108">
        <v>21</v>
      </c>
      <c r="D707" s="108"/>
    </row>
    <row r="708" spans="1:4" x14ac:dyDescent="0.25">
      <c r="A708" s="119" t="s">
        <v>92</v>
      </c>
      <c r="B708" s="108">
        <f>C708*1.19</f>
        <v>24.99</v>
      </c>
      <c r="C708" s="108">
        <v>21</v>
      </c>
      <c r="D708" s="108"/>
    </row>
    <row r="709" spans="1:4" x14ac:dyDescent="0.25">
      <c r="A709" s="119" t="s">
        <v>148</v>
      </c>
      <c r="B709" s="108">
        <f t="shared" ref="B709:B717" si="60">C709</f>
        <v>0.21</v>
      </c>
      <c r="C709" s="108">
        <v>0.21</v>
      </c>
      <c r="D709" s="108"/>
    </row>
    <row r="710" spans="1:4" x14ac:dyDescent="0.25">
      <c r="A710" s="119" t="s">
        <v>65</v>
      </c>
      <c r="B710" s="108">
        <f t="shared" si="60"/>
        <v>5</v>
      </c>
      <c r="C710" s="108">
        <v>5</v>
      </c>
      <c r="D710" s="108"/>
    </row>
    <row r="711" spans="1:4" s="1" customFormat="1" x14ac:dyDescent="0.25">
      <c r="A711" s="144" t="s">
        <v>162</v>
      </c>
      <c r="B711" s="108"/>
      <c r="C711" s="145">
        <v>50</v>
      </c>
      <c r="D711" s="110"/>
    </row>
    <row r="712" spans="1:4" x14ac:dyDescent="0.25">
      <c r="A712" s="107" t="s">
        <v>163</v>
      </c>
      <c r="B712" s="113">
        <f t="shared" si="60"/>
        <v>27</v>
      </c>
      <c r="C712" s="108">
        <v>27</v>
      </c>
      <c r="D712" s="110"/>
    </row>
    <row r="713" spans="1:4" x14ac:dyDescent="0.25">
      <c r="A713" s="107" t="s">
        <v>147</v>
      </c>
      <c r="B713" s="113">
        <f t="shared" si="60"/>
        <v>23.5</v>
      </c>
      <c r="C713" s="108">
        <v>23.5</v>
      </c>
      <c r="D713" s="110"/>
    </row>
    <row r="714" spans="1:4" x14ac:dyDescent="0.25">
      <c r="A714" s="115" t="s">
        <v>148</v>
      </c>
      <c r="B714" s="113">
        <f t="shared" si="60"/>
        <v>1</v>
      </c>
      <c r="C714" s="108">
        <v>1</v>
      </c>
      <c r="D714" s="110"/>
    </row>
    <row r="715" spans="1:4" x14ac:dyDescent="0.25">
      <c r="A715" s="111" t="s">
        <v>144</v>
      </c>
      <c r="B715" s="146">
        <f t="shared" si="60"/>
        <v>0.5</v>
      </c>
      <c r="C715" s="146">
        <v>0.5</v>
      </c>
      <c r="D715" s="147"/>
    </row>
    <row r="716" spans="1:4" s="1" customFormat="1" x14ac:dyDescent="0.25">
      <c r="A716" s="115" t="s">
        <v>39</v>
      </c>
      <c r="B716" s="146">
        <f t="shared" si="60"/>
        <v>0.2</v>
      </c>
      <c r="C716" s="146">
        <v>0.2</v>
      </c>
      <c r="D716" s="147"/>
    </row>
    <row r="717" spans="1:4" s="1" customFormat="1" x14ac:dyDescent="0.25">
      <c r="A717" s="111" t="s">
        <v>40</v>
      </c>
      <c r="B717" s="146">
        <f t="shared" si="60"/>
        <v>0.1</v>
      </c>
      <c r="C717" s="146">
        <v>0.1</v>
      </c>
      <c r="D717" s="147"/>
    </row>
    <row r="718" spans="1:4" s="1" customFormat="1" x14ac:dyDescent="0.25">
      <c r="A718" s="111" t="s">
        <v>85</v>
      </c>
      <c r="B718" s="146">
        <f>C718*1.2</f>
        <v>1.2</v>
      </c>
      <c r="C718" s="146">
        <v>1</v>
      </c>
      <c r="D718" s="147"/>
    </row>
    <row r="719" spans="1:4" x14ac:dyDescent="0.25">
      <c r="A719" s="160" t="s">
        <v>356</v>
      </c>
      <c r="B719" s="160"/>
      <c r="C719" s="160"/>
      <c r="D719" s="104">
        <v>70</v>
      </c>
    </row>
    <row r="720" spans="1:4" x14ac:dyDescent="0.25">
      <c r="A720" s="112" t="s">
        <v>175</v>
      </c>
      <c r="B720" s="108">
        <f t="shared" ref="B720:B731" si="61">C720</f>
        <v>70</v>
      </c>
      <c r="C720" s="108">
        <v>70</v>
      </c>
      <c r="D720" s="123"/>
    </row>
    <row r="721" spans="1:8" x14ac:dyDescent="0.25">
      <c r="A721" s="119" t="s">
        <v>355</v>
      </c>
      <c r="B721" s="108">
        <f>C721</f>
        <v>23</v>
      </c>
      <c r="C721" s="108">
        <v>23</v>
      </c>
      <c r="D721" s="123"/>
    </row>
    <row r="722" spans="1:8" x14ac:dyDescent="0.25">
      <c r="A722" s="111" t="s">
        <v>144</v>
      </c>
      <c r="B722" s="108">
        <f t="shared" si="61"/>
        <v>4</v>
      </c>
      <c r="C722" s="108">
        <v>4</v>
      </c>
      <c r="D722" s="123"/>
    </row>
    <row r="723" spans="1:8" x14ac:dyDescent="0.25">
      <c r="A723" s="107" t="s">
        <v>172</v>
      </c>
      <c r="B723" s="108">
        <f t="shared" si="61"/>
        <v>2.2999999999999998</v>
      </c>
      <c r="C723" s="108">
        <v>2.2999999999999998</v>
      </c>
      <c r="D723" s="123"/>
    </row>
    <row r="724" spans="1:8" x14ac:dyDescent="0.25">
      <c r="A724" s="121" t="s">
        <v>176</v>
      </c>
      <c r="B724" s="108"/>
      <c r="C724" s="153">
        <f>SUM(C720:C723)</f>
        <v>99.3</v>
      </c>
      <c r="D724" s="123"/>
    </row>
    <row r="725" spans="1:8" x14ac:dyDescent="0.25">
      <c r="A725" s="111" t="s">
        <v>45</v>
      </c>
      <c r="B725" s="108">
        <f t="shared" si="61"/>
        <v>3.5</v>
      </c>
      <c r="C725" s="108">
        <v>3.5</v>
      </c>
      <c r="D725" s="123"/>
    </row>
    <row r="726" spans="1:8" x14ac:dyDescent="0.25">
      <c r="A726" s="119" t="s">
        <v>65</v>
      </c>
      <c r="B726" s="108">
        <f t="shared" si="61"/>
        <v>1.5</v>
      </c>
      <c r="C726" s="108">
        <v>1.5</v>
      </c>
      <c r="D726" s="123"/>
    </row>
    <row r="727" spans="1:8" x14ac:dyDescent="0.25">
      <c r="A727" s="148" t="s">
        <v>177</v>
      </c>
      <c r="B727" s="216"/>
      <c r="C727" s="127"/>
      <c r="D727" s="104">
        <v>200</v>
      </c>
    </row>
    <row r="728" spans="1:8" x14ac:dyDescent="0.25">
      <c r="A728" s="119" t="s">
        <v>154</v>
      </c>
      <c r="B728" s="225">
        <f t="shared" si="61"/>
        <v>19.55</v>
      </c>
      <c r="C728" s="108">
        <v>19.55</v>
      </c>
      <c r="D728" s="142"/>
    </row>
    <row r="729" spans="1:8" s="1" customFormat="1" x14ac:dyDescent="0.25">
      <c r="A729" s="119" t="s">
        <v>178</v>
      </c>
      <c r="B729" s="108">
        <f t="shared" si="61"/>
        <v>10</v>
      </c>
      <c r="C729" s="108">
        <v>10</v>
      </c>
      <c r="D729" s="110"/>
    </row>
    <row r="730" spans="1:8" x14ac:dyDescent="0.25">
      <c r="A730" s="220" t="s">
        <v>144</v>
      </c>
      <c r="B730" s="108">
        <f t="shared" si="61"/>
        <v>10</v>
      </c>
      <c r="C730" s="108">
        <v>10</v>
      </c>
      <c r="D730" s="142"/>
    </row>
    <row r="731" spans="1:8" x14ac:dyDescent="0.25">
      <c r="A731" s="119" t="s">
        <v>147</v>
      </c>
      <c r="B731" s="225">
        <f t="shared" si="61"/>
        <v>220</v>
      </c>
      <c r="C731" s="108">
        <v>220</v>
      </c>
      <c r="D731" s="142"/>
    </row>
    <row r="732" spans="1:8" s="1" customFormat="1" x14ac:dyDescent="0.25">
      <c r="A732" s="466" t="s">
        <v>311</v>
      </c>
      <c r="B732" s="401"/>
      <c r="C732" s="470"/>
      <c r="D732" s="469">
        <v>36</v>
      </c>
      <c r="E732" s="417"/>
      <c r="F732" s="417"/>
      <c r="G732" s="417"/>
      <c r="H732" s="417"/>
    </row>
    <row r="733" spans="1:8" x14ac:dyDescent="0.25">
      <c r="A733" s="129" t="s">
        <v>363</v>
      </c>
      <c r="B733" s="106"/>
      <c r="C733" s="106"/>
      <c r="D733" s="132">
        <v>26</v>
      </c>
    </row>
    <row r="734" spans="1:8" x14ac:dyDescent="0.25">
      <c r="A734" s="221" t="s">
        <v>158</v>
      </c>
      <c r="B734" s="134"/>
      <c r="C734" s="134"/>
      <c r="D734" s="136"/>
    </row>
    <row r="735" spans="1:8" ht="18.75" x14ac:dyDescent="0.25">
      <c r="A735" s="199" t="s">
        <v>21</v>
      </c>
      <c r="B735" s="217"/>
      <c r="C735" s="217"/>
      <c r="D735" s="218"/>
    </row>
    <row r="736" spans="1:8" ht="25.5" x14ac:dyDescent="0.25">
      <c r="A736" s="98" t="s">
        <v>135</v>
      </c>
      <c r="B736" s="98" t="s">
        <v>136</v>
      </c>
      <c r="C736" s="98" t="s">
        <v>137</v>
      </c>
      <c r="D736" s="99" t="s">
        <v>138</v>
      </c>
    </row>
    <row r="737" spans="1:6" x14ac:dyDescent="0.25">
      <c r="A737" s="174" t="s">
        <v>179</v>
      </c>
      <c r="B737" s="110"/>
      <c r="C737" s="110"/>
      <c r="D737" s="110">
        <v>70</v>
      </c>
    </row>
    <row r="738" spans="1:6" s="1" customFormat="1" x14ac:dyDescent="0.25">
      <c r="A738" s="477" t="s">
        <v>88</v>
      </c>
      <c r="B738" s="478">
        <f>C738*1.25</f>
        <v>37.5</v>
      </c>
      <c r="C738" s="478">
        <v>30</v>
      </c>
      <c r="D738" s="479"/>
      <c r="E738" s="417"/>
      <c r="F738" s="417"/>
    </row>
    <row r="739" spans="1:6" s="1" customFormat="1" x14ac:dyDescent="0.25">
      <c r="A739" s="477" t="s">
        <v>90</v>
      </c>
      <c r="B739" s="478">
        <f>C739*1.33</f>
        <v>30.590000000000003</v>
      </c>
      <c r="C739" s="478">
        <v>23</v>
      </c>
      <c r="D739" s="479"/>
      <c r="E739" s="417"/>
      <c r="F739" s="417"/>
    </row>
    <row r="740" spans="1:6" x14ac:dyDescent="0.25">
      <c r="A740" s="119" t="s">
        <v>180</v>
      </c>
      <c r="B740" s="108">
        <f>C740*1.13</f>
        <v>7.9099999999999993</v>
      </c>
      <c r="C740" s="108">
        <v>7</v>
      </c>
      <c r="D740" s="153"/>
    </row>
    <row r="741" spans="1:6" s="1" customFormat="1" x14ac:dyDescent="0.25">
      <c r="A741" s="119" t="s">
        <v>181</v>
      </c>
      <c r="B741" s="108">
        <f t="shared" ref="B741:B742" si="62">C741</f>
        <v>0.3</v>
      </c>
      <c r="C741" s="108">
        <v>0.3</v>
      </c>
      <c r="D741" s="108"/>
    </row>
    <row r="742" spans="1:6" s="1" customFormat="1" x14ac:dyDescent="0.25">
      <c r="A742" s="177" t="s">
        <v>65</v>
      </c>
      <c r="B742" s="178">
        <f t="shared" si="62"/>
        <v>4</v>
      </c>
      <c r="C742" s="178">
        <v>4</v>
      </c>
      <c r="D742" s="176"/>
    </row>
    <row r="743" spans="1:6" s="1" customFormat="1" x14ac:dyDescent="0.25">
      <c r="A743" s="119" t="s">
        <v>182</v>
      </c>
      <c r="B743" s="108">
        <f>C743*1.13</f>
        <v>3.3899999999999997</v>
      </c>
      <c r="C743" s="108">
        <v>3</v>
      </c>
      <c r="D743" s="153"/>
    </row>
    <row r="744" spans="1:6" s="1" customFormat="1" x14ac:dyDescent="0.25">
      <c r="A744" s="115" t="s">
        <v>148</v>
      </c>
      <c r="B744" s="178">
        <f t="shared" ref="B744:B746" si="63">C744</f>
        <v>0.5</v>
      </c>
      <c r="C744" s="178">
        <v>0.5</v>
      </c>
      <c r="D744" s="145"/>
    </row>
    <row r="745" spans="1:6" s="1" customFormat="1" x14ac:dyDescent="0.25">
      <c r="A745" s="111" t="s">
        <v>144</v>
      </c>
      <c r="B745" s="146">
        <f t="shared" si="63"/>
        <v>0.5</v>
      </c>
      <c r="C745" s="146">
        <v>0.5</v>
      </c>
      <c r="D745" s="147"/>
    </row>
    <row r="746" spans="1:6" s="1" customFormat="1" x14ac:dyDescent="0.25">
      <c r="A746" s="111" t="s">
        <v>143</v>
      </c>
      <c r="B746" s="108">
        <f t="shared" si="63"/>
        <v>1</v>
      </c>
      <c r="C746" s="108">
        <v>1</v>
      </c>
      <c r="D746" s="110"/>
    </row>
    <row r="747" spans="1:6" x14ac:dyDescent="0.25">
      <c r="A747" s="188" t="s">
        <v>196</v>
      </c>
      <c r="B747" s="104"/>
      <c r="C747" s="192"/>
      <c r="D747" s="104">
        <v>90</v>
      </c>
    </row>
    <row r="748" spans="1:6" x14ac:dyDescent="0.25">
      <c r="A748" s="196" t="s">
        <v>197</v>
      </c>
      <c r="B748" s="108">
        <f>C748*1.27</f>
        <v>133.35</v>
      </c>
      <c r="C748" s="480">
        <f>D748*1.5</f>
        <v>105</v>
      </c>
      <c r="D748" s="110">
        <v>70</v>
      </c>
    </row>
    <row r="749" spans="1:6" x14ac:dyDescent="0.25">
      <c r="A749" s="197" t="s">
        <v>65</v>
      </c>
      <c r="B749" s="113">
        <f>C749</f>
        <v>2</v>
      </c>
      <c r="C749" s="113">
        <v>2</v>
      </c>
      <c r="D749" s="145"/>
    </row>
    <row r="750" spans="1:6" x14ac:dyDescent="0.25">
      <c r="A750" s="111" t="s">
        <v>85</v>
      </c>
      <c r="B750" s="146">
        <f>C750*1.2</f>
        <v>0.96</v>
      </c>
      <c r="C750" s="146">
        <v>0.8</v>
      </c>
      <c r="D750" s="147"/>
    </row>
    <row r="751" spans="1:6" x14ac:dyDescent="0.25">
      <c r="A751" s="144" t="s">
        <v>198</v>
      </c>
      <c r="B751" s="166"/>
      <c r="C751" s="185">
        <v>10</v>
      </c>
      <c r="D751" s="145"/>
    </row>
    <row r="752" spans="1:6" x14ac:dyDescent="0.25">
      <c r="A752" s="197" t="s">
        <v>199</v>
      </c>
      <c r="B752" s="113">
        <f t="shared" ref="B752:B760" si="64">C752</f>
        <v>5</v>
      </c>
      <c r="C752" s="113">
        <v>5</v>
      </c>
      <c r="D752" s="145"/>
    </row>
    <row r="753" spans="1:4" x14ac:dyDescent="0.25">
      <c r="A753" s="111" t="s">
        <v>144</v>
      </c>
      <c r="B753" s="108">
        <f t="shared" si="64"/>
        <v>1</v>
      </c>
      <c r="C753" s="108">
        <v>1</v>
      </c>
      <c r="D753" s="145"/>
    </row>
    <row r="754" spans="1:4" x14ac:dyDescent="0.25">
      <c r="A754" s="107" t="s">
        <v>147</v>
      </c>
      <c r="B754" s="108">
        <f t="shared" si="64"/>
        <v>5</v>
      </c>
      <c r="C754" s="109">
        <v>5</v>
      </c>
      <c r="D754" s="145"/>
    </row>
    <row r="755" spans="1:4" x14ac:dyDescent="0.25">
      <c r="A755" s="144" t="s">
        <v>200</v>
      </c>
      <c r="B755" s="166"/>
      <c r="C755" s="185">
        <v>10</v>
      </c>
      <c r="D755" s="145"/>
    </row>
    <row r="756" spans="1:4" x14ac:dyDescent="0.25">
      <c r="A756" s="119" t="s">
        <v>178</v>
      </c>
      <c r="B756" s="108">
        <f t="shared" si="64"/>
        <v>6</v>
      </c>
      <c r="C756" s="108">
        <v>6</v>
      </c>
      <c r="D756" s="153"/>
    </row>
    <row r="757" spans="1:4" s="1" customFormat="1" x14ac:dyDescent="0.25">
      <c r="A757" s="107" t="s">
        <v>147</v>
      </c>
      <c r="B757" s="108">
        <f t="shared" si="64"/>
        <v>6</v>
      </c>
      <c r="C757" s="109">
        <v>6</v>
      </c>
      <c r="D757" s="145"/>
    </row>
    <row r="758" spans="1:4" s="1" customFormat="1" x14ac:dyDescent="0.25">
      <c r="A758" s="120" t="s">
        <v>69</v>
      </c>
      <c r="B758" s="164">
        <f t="shared" si="64"/>
        <v>1.5</v>
      </c>
      <c r="C758" s="108">
        <v>1.5</v>
      </c>
      <c r="D758" s="145"/>
    </row>
    <row r="759" spans="1:4" s="1" customFormat="1" x14ac:dyDescent="0.25">
      <c r="A759" s="120" t="s">
        <v>201</v>
      </c>
      <c r="B759" s="164">
        <f t="shared" si="64"/>
        <v>0.3</v>
      </c>
      <c r="C759" s="108">
        <v>0.3</v>
      </c>
      <c r="D759" s="145"/>
    </row>
    <row r="760" spans="1:4" s="1" customFormat="1" x14ac:dyDescent="0.25">
      <c r="A760" s="120" t="s">
        <v>202</v>
      </c>
      <c r="B760" s="164">
        <f t="shared" si="64"/>
        <v>0.3</v>
      </c>
      <c r="C760" s="108">
        <v>0.3</v>
      </c>
      <c r="D760" s="145"/>
    </row>
    <row r="761" spans="1:4" s="1" customFormat="1" x14ac:dyDescent="0.25">
      <c r="A761" s="119" t="s">
        <v>92</v>
      </c>
      <c r="B761" s="113">
        <f>C761*1.19</f>
        <v>17.849999999999998</v>
      </c>
      <c r="C761" s="113">
        <v>15</v>
      </c>
      <c r="D761" s="145"/>
    </row>
    <row r="762" spans="1:4" s="1" customFormat="1" x14ac:dyDescent="0.25">
      <c r="A762" s="111" t="s">
        <v>85</v>
      </c>
      <c r="B762" s="146">
        <f>C762*1.2</f>
        <v>0.72</v>
      </c>
      <c r="C762" s="146">
        <v>0.6</v>
      </c>
      <c r="D762" s="147"/>
    </row>
    <row r="763" spans="1:4" s="1" customFormat="1" x14ac:dyDescent="0.25">
      <c r="A763" s="197" t="s">
        <v>65</v>
      </c>
      <c r="B763" s="113">
        <f>C763</f>
        <v>2</v>
      </c>
      <c r="C763" s="113">
        <v>2</v>
      </c>
      <c r="D763" s="145"/>
    </row>
    <row r="764" spans="1:4" s="1" customFormat="1" x14ac:dyDescent="0.25">
      <c r="A764" s="112"/>
      <c r="B764" s="108"/>
      <c r="C764" s="109"/>
      <c r="D764" s="145"/>
    </row>
    <row r="765" spans="1:4" s="1" customFormat="1" x14ac:dyDescent="0.25">
      <c r="A765" s="112" t="s">
        <v>182</v>
      </c>
      <c r="B765" s="108">
        <f>C765*1.18</f>
        <v>1.77</v>
      </c>
      <c r="C765" s="161">
        <v>1.5</v>
      </c>
      <c r="D765" s="145"/>
    </row>
    <row r="766" spans="1:4" s="1" customFormat="1" x14ac:dyDescent="0.25">
      <c r="A766" s="144" t="s">
        <v>198</v>
      </c>
      <c r="B766" s="166"/>
      <c r="C766" s="185">
        <v>6</v>
      </c>
      <c r="D766" s="145"/>
    </row>
    <row r="767" spans="1:4" s="1" customFormat="1" x14ac:dyDescent="0.25">
      <c r="A767" s="197" t="s">
        <v>199</v>
      </c>
      <c r="B767" s="113">
        <f t="shared" ref="B767:B769" si="65">C767</f>
        <v>3</v>
      </c>
      <c r="C767" s="113">
        <v>3</v>
      </c>
      <c r="D767" s="145"/>
    </row>
    <row r="768" spans="1:4" s="1" customFormat="1" x14ac:dyDescent="0.25">
      <c r="A768" s="111" t="s">
        <v>144</v>
      </c>
      <c r="B768" s="108">
        <f t="shared" si="65"/>
        <v>1</v>
      </c>
      <c r="C768" s="108">
        <v>1</v>
      </c>
      <c r="D768" s="145"/>
    </row>
    <row r="769" spans="1:4" s="1" customFormat="1" x14ac:dyDescent="0.25">
      <c r="A769" s="107" t="s">
        <v>147</v>
      </c>
      <c r="B769" s="108">
        <f t="shared" si="65"/>
        <v>3</v>
      </c>
      <c r="C769" s="109">
        <v>3</v>
      </c>
      <c r="D769" s="145"/>
    </row>
    <row r="770" spans="1:4" x14ac:dyDescent="0.25">
      <c r="A770" s="148" t="s">
        <v>312</v>
      </c>
      <c r="B770" s="104"/>
      <c r="C770" s="104"/>
      <c r="D770" s="104">
        <v>150</v>
      </c>
    </row>
    <row r="771" spans="1:4" x14ac:dyDescent="0.25">
      <c r="A771" s="119" t="s">
        <v>91</v>
      </c>
      <c r="B771" s="108">
        <f>C771*1.43</f>
        <v>321.75</v>
      </c>
      <c r="C771" s="108">
        <f>D770*1.5</f>
        <v>225</v>
      </c>
      <c r="D771" s="110"/>
    </row>
    <row r="772" spans="1:4" x14ac:dyDescent="0.25">
      <c r="A772" s="115" t="s">
        <v>148</v>
      </c>
      <c r="B772" s="161">
        <f t="shared" ref="B772" si="66">C772</f>
        <v>0.6</v>
      </c>
      <c r="C772" s="161">
        <v>0.6</v>
      </c>
      <c r="D772" s="114"/>
    </row>
    <row r="773" spans="1:4" s="1" customFormat="1" x14ac:dyDescent="0.25">
      <c r="A773" s="119" t="s">
        <v>313</v>
      </c>
      <c r="B773" s="108">
        <f>C773</f>
        <v>0.4</v>
      </c>
      <c r="C773" s="108">
        <v>0.4</v>
      </c>
      <c r="D773" s="110"/>
    </row>
    <row r="774" spans="1:4" s="1" customFormat="1" x14ac:dyDescent="0.25">
      <c r="A774" s="115" t="s">
        <v>314</v>
      </c>
      <c r="B774" s="161">
        <f>C774</f>
        <v>0.4</v>
      </c>
      <c r="C774" s="161">
        <v>0.4</v>
      </c>
      <c r="D774" s="114"/>
    </row>
    <row r="775" spans="1:4" s="1" customFormat="1" x14ac:dyDescent="0.25">
      <c r="A775" s="144" t="s">
        <v>315</v>
      </c>
      <c r="B775" s="397"/>
      <c r="C775" s="166">
        <v>10</v>
      </c>
      <c r="D775" s="398"/>
    </row>
    <row r="776" spans="1:4" s="1" customFormat="1" x14ac:dyDescent="0.25">
      <c r="A776" s="112" t="s">
        <v>85</v>
      </c>
      <c r="B776" s="397">
        <f>C776*1.28</f>
        <v>1.28</v>
      </c>
      <c r="C776" s="399">
        <v>1</v>
      </c>
      <c r="D776" s="400"/>
    </row>
    <row r="777" spans="1:4" s="1" customFormat="1" x14ac:dyDescent="0.25">
      <c r="A777" s="112" t="s">
        <v>65</v>
      </c>
      <c r="B777" s="397">
        <f>C777</f>
        <v>4</v>
      </c>
      <c r="C777" s="399">
        <v>4</v>
      </c>
      <c r="D777" s="400"/>
    </row>
    <row r="778" spans="1:4" x14ac:dyDescent="0.25">
      <c r="A778" s="188" t="s">
        <v>230</v>
      </c>
      <c r="B778" s="106"/>
      <c r="C778" s="106"/>
      <c r="D778" s="104">
        <v>200</v>
      </c>
    </row>
    <row r="779" spans="1:4" x14ac:dyDescent="0.25">
      <c r="A779" s="119" t="s">
        <v>37</v>
      </c>
      <c r="B779" s="108">
        <f t="shared" ref="B779:B782" si="67">C779</f>
        <v>0.5</v>
      </c>
      <c r="C779" s="108">
        <v>0.5</v>
      </c>
      <c r="D779" s="142"/>
    </row>
    <row r="780" spans="1:4" x14ac:dyDescent="0.25">
      <c r="A780" s="119" t="s">
        <v>147</v>
      </c>
      <c r="B780" s="108">
        <f t="shared" si="67"/>
        <v>220</v>
      </c>
      <c r="C780" s="108">
        <v>220</v>
      </c>
      <c r="D780" s="142"/>
    </row>
    <row r="781" spans="1:4" s="1" customFormat="1" x14ac:dyDescent="0.25">
      <c r="A781" s="220" t="s">
        <v>231</v>
      </c>
      <c r="B781" s="108">
        <f t="shared" si="67"/>
        <v>2</v>
      </c>
      <c r="C781" s="108">
        <v>2</v>
      </c>
      <c r="D781" s="142"/>
    </row>
    <row r="782" spans="1:4" x14ac:dyDescent="0.25">
      <c r="A782" s="220" t="s">
        <v>144</v>
      </c>
      <c r="B782" s="108">
        <f t="shared" si="67"/>
        <v>10</v>
      </c>
      <c r="C782" s="108">
        <v>10</v>
      </c>
      <c r="D782" s="142"/>
    </row>
    <row r="783" spans="1:4" x14ac:dyDescent="0.25">
      <c r="A783" s="129" t="s">
        <v>311</v>
      </c>
      <c r="B783" s="106"/>
      <c r="C783" s="106"/>
      <c r="D783" s="132">
        <v>14</v>
      </c>
    </row>
    <row r="784" spans="1:4" x14ac:dyDescent="0.25">
      <c r="A784" s="221" t="s">
        <v>158</v>
      </c>
      <c r="B784" s="134"/>
      <c r="C784" s="134"/>
      <c r="D784" s="136"/>
    </row>
    <row r="785" spans="1:4" x14ac:dyDescent="0.25">
      <c r="A785" s="239"/>
      <c r="B785" s="239"/>
      <c r="C785" s="239"/>
      <c r="D785" s="239"/>
    </row>
    <row r="786" spans="1:4" x14ac:dyDescent="0.25">
      <c r="A786" s="239" t="s">
        <v>359</v>
      </c>
      <c r="B786" s="239"/>
      <c r="C786" s="239"/>
      <c r="D786" s="239"/>
    </row>
  </sheetData>
  <autoFilter ref="A1:A784"/>
  <mergeCells count="15">
    <mergeCell ref="A50:C50"/>
    <mergeCell ref="A13:A14"/>
    <mergeCell ref="B13:B14"/>
    <mergeCell ref="C13:C14"/>
    <mergeCell ref="D13:D14"/>
    <mergeCell ref="A7:D7"/>
    <mergeCell ref="A8:D8"/>
    <mergeCell ref="A9:D9"/>
    <mergeCell ref="A10:D10"/>
    <mergeCell ref="A11:D11"/>
    <mergeCell ref="B2:D2"/>
    <mergeCell ref="B3:D3"/>
    <mergeCell ref="B4:D4"/>
    <mergeCell ref="C5:D5"/>
    <mergeCell ref="C6:D6"/>
  </mergeCells>
  <pageMargins left="0.47244094488188981" right="0.70866141732283472" top="0.39370078740157477" bottom="0.19685039370078738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16"/>
  <sheetViews>
    <sheetView topLeftCell="A6" zoomScale="90" zoomScaleNormal="90" workbookViewId="0">
      <selection activeCell="A14" sqref="A14:XFD15"/>
    </sheetView>
  </sheetViews>
  <sheetFormatPr defaultRowHeight="15" x14ac:dyDescent="0.25"/>
  <cols>
    <col min="1" max="1" width="33.85546875" customWidth="1"/>
    <col min="2" max="2" width="11.42578125" customWidth="1"/>
    <col min="4" max="4" width="9.140625" style="1"/>
    <col min="7" max="7" width="9.140625" style="1"/>
    <col min="15" max="21" width="9.140625" style="1"/>
    <col min="25" max="30" width="9.140625" style="1"/>
  </cols>
  <sheetData>
    <row r="1" spans="1:30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</row>
    <row r="2" spans="1:30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501" t="s">
        <v>276</v>
      </c>
      <c r="O2" s="501"/>
      <c r="P2" s="501"/>
      <c r="Q2" s="501"/>
      <c r="R2" s="501"/>
      <c r="S2" s="501"/>
      <c r="T2" s="501"/>
      <c r="U2" s="501"/>
      <c r="V2" s="501"/>
      <c r="W2" s="501"/>
      <c r="X2" s="244"/>
      <c r="Y2" s="244"/>
      <c r="Z2" s="244"/>
      <c r="AA2" s="244"/>
      <c r="AB2" s="244"/>
      <c r="AC2" s="244"/>
      <c r="AD2" s="244"/>
    </row>
    <row r="3" spans="1:30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</row>
    <row r="4" spans="1:30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502" t="s">
        <v>278</v>
      </c>
      <c r="O4" s="502"/>
      <c r="P4" s="502"/>
      <c r="Q4" s="502"/>
      <c r="R4" s="502"/>
      <c r="S4" s="502"/>
      <c r="T4" s="502"/>
      <c r="U4" s="502"/>
      <c r="V4" s="502"/>
      <c r="W4" s="502"/>
      <c r="X4" s="246"/>
      <c r="Y4" s="246"/>
      <c r="Z4" s="246"/>
      <c r="AA4" s="246"/>
      <c r="AB4" s="246"/>
      <c r="AC4" s="246"/>
      <c r="AD4" s="246"/>
    </row>
    <row r="5" spans="1:30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243"/>
      <c r="W5" s="67"/>
      <c r="X5" s="67"/>
      <c r="Y5" s="67"/>
      <c r="Z5" s="67"/>
      <c r="AA5" s="67"/>
      <c r="AB5" s="67"/>
      <c r="AC5" s="67"/>
      <c r="AD5" s="67"/>
    </row>
    <row r="6" spans="1:30" ht="129.75" customHeight="1" x14ac:dyDescent="0.25">
      <c r="A6" s="247" t="s">
        <v>1</v>
      </c>
      <c r="B6" s="248" t="s">
        <v>295</v>
      </c>
      <c r="C6" s="302" t="str">
        <f>Меню!A430</f>
        <v>огурцы свежие парниковые</v>
      </c>
      <c r="D6" s="302" t="str">
        <f>Меню!A431</f>
        <v>помидоры свежие</v>
      </c>
      <c r="E6" s="303" t="str">
        <f>Меню!A432</f>
        <v>перец болгарский</v>
      </c>
      <c r="F6" s="303" t="str">
        <f>Меню!A434</f>
        <v>кабачок кубик с/м</v>
      </c>
      <c r="G6" s="303" t="str">
        <f>Меню!A436</f>
        <v>перец с/м</v>
      </c>
      <c r="H6" s="303" t="str">
        <f>Меню!A435</f>
        <v>морковь свежая</v>
      </c>
      <c r="I6" s="303" t="str">
        <f>Меню!A437</f>
        <v>лук репчатый</v>
      </c>
      <c r="J6" s="303" t="str">
        <f>Меню!A438</f>
        <v>масло растительное</v>
      </c>
      <c r="K6" s="303" t="str">
        <f>Меню!A439</f>
        <v>чеснок</v>
      </c>
      <c r="L6" s="303" t="str">
        <f>Меню!A440</f>
        <v>соль йодированная</v>
      </c>
      <c r="M6" s="303" t="str">
        <f>Меню!A441</f>
        <v>сахар песок</v>
      </c>
      <c r="N6" s="303" t="str">
        <f>Меню!A442</f>
        <v>орегано сушеный</v>
      </c>
      <c r="O6" s="303" t="str">
        <f>Меню!A443</f>
        <v>зира</v>
      </c>
      <c r="P6" s="303" t="str">
        <f>Меню!A444</f>
        <v>вода питьевая</v>
      </c>
      <c r="Q6" s="303" t="str">
        <f>Меню!A445</f>
        <v>яйцо куриное</v>
      </c>
      <c r="R6" s="303" t="str">
        <f>Меню!A446</f>
        <v>томат кубик с/м</v>
      </c>
      <c r="S6" s="303" t="str">
        <f>Меню!A447</f>
        <v>томатная паста</v>
      </c>
      <c r="T6" s="303" t="str">
        <f>Меню!A448</f>
        <v>зелень(укроп)</v>
      </c>
      <c r="U6" s="303" t="str">
        <f>Меню!A449</f>
        <v>лук зелёный</v>
      </c>
      <c r="V6" s="303" t="str">
        <f>Меню!A451</f>
        <v>смородина красная с/м</v>
      </c>
      <c r="W6" s="303" t="str">
        <f>Меню!A452</f>
        <v>яблоко кубик с/м</v>
      </c>
      <c r="X6" s="304" t="str">
        <f>Меню!A458</f>
        <v>мука пшеничная</v>
      </c>
      <c r="Y6" s="304" t="str">
        <f>Меню!A461</f>
        <v>какао-порошок</v>
      </c>
      <c r="Z6" s="304" t="str">
        <f>Меню!A464</f>
        <v>клубника с/м</v>
      </c>
      <c r="AA6" s="304" t="str">
        <f>Меню!A467</f>
        <v>крахмал картофельный</v>
      </c>
      <c r="AB6" s="304" t="str">
        <f>Меню!A468</f>
        <v>свекла (сок)</v>
      </c>
      <c r="AC6" s="304" t="str">
        <f>Меню!A469</f>
        <v>снежок</v>
      </c>
      <c r="AD6" s="304" t="str">
        <f>Меню!A470</f>
        <v>Хлеб "Дарницкий" (нарезной)</v>
      </c>
    </row>
    <row r="7" spans="1:30" ht="31.5" customHeight="1" x14ac:dyDescent="0.25">
      <c r="A7" s="350" t="str">
        <f>Меню!A429</f>
        <v>Карпачо из овощей</v>
      </c>
      <c r="B7" s="333" t="str">
        <f>Меню!D429</f>
        <v>60</v>
      </c>
      <c r="C7" s="383">
        <f>Меню!B430</f>
        <v>26.25</v>
      </c>
      <c r="D7" s="383">
        <f>Меню!B431</f>
        <v>26.25</v>
      </c>
      <c r="E7" s="383">
        <f>Меню!B432</f>
        <v>13.3</v>
      </c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3"/>
      <c r="AA7" s="383"/>
      <c r="AB7" s="383"/>
      <c r="AC7" s="383"/>
      <c r="AD7" s="383"/>
    </row>
    <row r="8" spans="1:30" ht="31.5" customHeight="1" x14ac:dyDescent="0.25">
      <c r="A8" s="384" t="str">
        <f>Меню!A433</f>
        <v>Шакшука</v>
      </c>
      <c r="B8" s="289">
        <f>Меню!D433</f>
        <v>170</v>
      </c>
      <c r="C8" s="383"/>
      <c r="D8" s="383"/>
      <c r="E8" s="383"/>
      <c r="F8" s="383">
        <f>Меню!B434</f>
        <v>10</v>
      </c>
      <c r="G8" s="383">
        <f>Меню!B436</f>
        <v>10</v>
      </c>
      <c r="H8" s="383">
        <f>Меню!B435</f>
        <v>25</v>
      </c>
      <c r="I8" s="383">
        <f>Меню!B437</f>
        <v>23.799999999999997</v>
      </c>
      <c r="J8" s="383">
        <f>Меню!B438</f>
        <v>5</v>
      </c>
      <c r="K8" s="383">
        <f>Меню!B439</f>
        <v>1.2</v>
      </c>
      <c r="L8" s="383">
        <f>Меню!B440</f>
        <v>0.5</v>
      </c>
      <c r="M8" s="383">
        <f>Меню!B441</f>
        <v>1</v>
      </c>
      <c r="N8" s="383">
        <f>Меню!B442</f>
        <v>0.5</v>
      </c>
      <c r="O8" s="383">
        <f>Меню!B443</f>
        <v>0.5</v>
      </c>
      <c r="P8" s="383">
        <f>Меню!B444</f>
        <v>100</v>
      </c>
      <c r="Q8" s="383">
        <f>Меню!B445</f>
        <v>50</v>
      </c>
      <c r="R8" s="383">
        <f>Меню!B446</f>
        <v>20</v>
      </c>
      <c r="S8" s="383">
        <f>Меню!B447</f>
        <v>4</v>
      </c>
      <c r="T8" s="383">
        <f>Меню!B448</f>
        <v>1</v>
      </c>
      <c r="U8" s="383">
        <f>Меню!B449</f>
        <v>1.01</v>
      </c>
      <c r="V8" s="383"/>
      <c r="W8" s="383"/>
      <c r="X8" s="383"/>
      <c r="Y8" s="383"/>
      <c r="Z8" s="383"/>
      <c r="AA8" s="383"/>
      <c r="AB8" s="383"/>
      <c r="AC8" s="383"/>
      <c r="AD8" s="383"/>
    </row>
    <row r="9" spans="1:30" ht="31.5" customHeight="1" x14ac:dyDescent="0.25">
      <c r="A9" s="311" t="str">
        <f>Меню!A450</f>
        <v>Напиток "Смородина-яблоко"</v>
      </c>
      <c r="B9" s="289">
        <f>Меню!D450</f>
        <v>200</v>
      </c>
      <c r="C9" s="385"/>
      <c r="D9" s="385"/>
      <c r="E9" s="385"/>
      <c r="F9" s="385"/>
      <c r="G9" s="385"/>
      <c r="H9" s="385"/>
      <c r="I9" s="385"/>
      <c r="J9" s="385"/>
      <c r="K9" s="385"/>
      <c r="L9" s="385"/>
      <c r="M9" s="385">
        <f>Меню!B453</f>
        <v>9.4499999999999993</v>
      </c>
      <c r="N9" s="385"/>
      <c r="O9" s="385"/>
      <c r="P9" s="385">
        <f>Меню!B454</f>
        <v>220</v>
      </c>
      <c r="Q9" s="385"/>
      <c r="R9" s="385"/>
      <c r="S9" s="385"/>
      <c r="T9" s="385"/>
      <c r="U9" s="385"/>
      <c r="V9" s="385">
        <f>Меню!B451</f>
        <v>14</v>
      </c>
      <c r="W9" s="385">
        <f>Меню!B452</f>
        <v>10</v>
      </c>
      <c r="X9" s="383"/>
      <c r="Y9" s="383"/>
      <c r="Z9" s="383"/>
      <c r="AA9" s="383"/>
      <c r="AB9" s="383"/>
      <c r="AC9" s="383"/>
      <c r="AD9" s="383"/>
    </row>
    <row r="10" spans="1:30" ht="31.5" customHeight="1" x14ac:dyDescent="0.25">
      <c r="A10" s="387" t="str">
        <f>Меню!A455</f>
        <v>Шоколадный трайфл</v>
      </c>
      <c r="B10" s="287">
        <f>Меню!D455</f>
        <v>160</v>
      </c>
      <c r="C10" s="315"/>
      <c r="D10" s="315"/>
      <c r="E10" s="65"/>
      <c r="F10" s="65"/>
      <c r="G10" s="65"/>
      <c r="H10" s="65"/>
      <c r="I10" s="65"/>
      <c r="J10" s="65">
        <f>Меню!B460</f>
        <v>1</v>
      </c>
      <c r="K10" s="65"/>
      <c r="L10" s="65">
        <f>Меню!B462</f>
        <v>0.01</v>
      </c>
      <c r="M10" s="65">
        <f>Меню!B459+Меню!B466</f>
        <v>11</v>
      </c>
      <c r="N10" s="65"/>
      <c r="O10" s="65"/>
      <c r="P10" s="65">
        <f>Меню!B465</f>
        <v>9</v>
      </c>
      <c r="Q10" s="65">
        <f>Меню!B457</f>
        <v>22</v>
      </c>
      <c r="R10" s="65"/>
      <c r="S10" s="65"/>
      <c r="T10" s="65"/>
      <c r="U10" s="65"/>
      <c r="V10" s="65"/>
      <c r="W10" s="65"/>
      <c r="X10" s="65">
        <f>Меню!B458</f>
        <v>11</v>
      </c>
      <c r="Y10" s="65">
        <f>Меню!B461</f>
        <v>2.5</v>
      </c>
      <c r="Z10" s="65">
        <f>Меню!B464</f>
        <v>18</v>
      </c>
      <c r="AA10" s="65">
        <f>Меню!B467</f>
        <v>1</v>
      </c>
      <c r="AB10" s="65">
        <f>Меню!B468</f>
        <v>11.25</v>
      </c>
      <c r="AC10" s="65">
        <f>Меню!B469</f>
        <v>100</v>
      </c>
      <c r="AD10" s="65"/>
    </row>
    <row r="11" spans="1:30" ht="31.5" customHeight="1" x14ac:dyDescent="0.25">
      <c r="A11" s="345" t="str">
        <f>Меню!A470</f>
        <v>Хлеб "Дарницкий" (нарезной)</v>
      </c>
      <c r="B11" s="287">
        <f>Меню!D470</f>
        <v>28</v>
      </c>
      <c r="C11" s="388"/>
      <c r="D11" s="388"/>
      <c r="E11" s="334"/>
      <c r="F11" s="334"/>
      <c r="G11" s="334"/>
      <c r="H11" s="334"/>
      <c r="I11" s="334"/>
      <c r="J11" s="334"/>
      <c r="K11" s="334"/>
      <c r="L11" s="334"/>
      <c r="M11" s="65"/>
      <c r="N11" s="65"/>
      <c r="O11" s="65"/>
      <c r="P11" s="65"/>
      <c r="Q11" s="65"/>
      <c r="R11" s="65"/>
      <c r="S11" s="65"/>
      <c r="T11" s="65"/>
      <c r="U11" s="65"/>
      <c r="V11" s="334"/>
      <c r="W11" s="334"/>
      <c r="X11" s="334"/>
      <c r="Y11" s="334"/>
      <c r="Z11" s="334"/>
      <c r="AA11" s="334"/>
      <c r="AB11" s="334"/>
      <c r="AC11" s="334"/>
      <c r="AD11" s="392">
        <f>Меню!D470</f>
        <v>28</v>
      </c>
    </row>
    <row r="12" spans="1:30" ht="31.5" customHeight="1" x14ac:dyDescent="0.25">
      <c r="A12" s="345"/>
      <c r="B12" s="289"/>
      <c r="C12" s="388"/>
      <c r="D12" s="388"/>
      <c r="E12" s="334"/>
      <c r="F12" s="334"/>
      <c r="G12" s="334"/>
      <c r="H12" s="334"/>
      <c r="I12" s="334"/>
      <c r="J12" s="334"/>
      <c r="K12" s="334"/>
      <c r="L12" s="334"/>
      <c r="M12" s="65"/>
      <c r="N12" s="65"/>
      <c r="O12" s="65"/>
      <c r="P12" s="65"/>
      <c r="Q12" s="65"/>
      <c r="R12" s="65"/>
      <c r="S12" s="65"/>
      <c r="T12" s="65"/>
      <c r="U12" s="65"/>
      <c r="V12" s="334"/>
      <c r="W12" s="334"/>
      <c r="X12" s="334"/>
      <c r="Y12" s="334"/>
      <c r="Z12" s="334"/>
      <c r="AA12" s="334"/>
      <c r="AB12" s="334"/>
      <c r="AC12" s="334"/>
      <c r="AD12" s="334"/>
    </row>
    <row r="13" spans="1:30" x14ac:dyDescent="0.25">
      <c r="A13" s="264" t="s">
        <v>279</v>
      </c>
      <c r="B13" s="390"/>
      <c r="C13" s="363">
        <f>SUM(C7:C12)</f>
        <v>26.25</v>
      </c>
      <c r="D13" s="363">
        <f>SUM(D7:D12)</f>
        <v>26.25</v>
      </c>
      <c r="E13" s="363">
        <f t="shared" ref="E13:AD13" si="0">SUM(E7:E12)</f>
        <v>13.3</v>
      </c>
      <c r="F13" s="363">
        <f t="shared" si="0"/>
        <v>10</v>
      </c>
      <c r="G13" s="363">
        <f t="shared" ref="G13" si="1">SUM(G7:G12)</f>
        <v>10</v>
      </c>
      <c r="H13" s="363">
        <f t="shared" si="0"/>
        <v>25</v>
      </c>
      <c r="I13" s="363">
        <f t="shared" si="0"/>
        <v>23.799999999999997</v>
      </c>
      <c r="J13" s="363">
        <f t="shared" si="0"/>
        <v>6</v>
      </c>
      <c r="K13" s="363">
        <f t="shared" si="0"/>
        <v>1.2</v>
      </c>
      <c r="L13" s="363">
        <f t="shared" si="0"/>
        <v>0.51</v>
      </c>
      <c r="M13" s="363">
        <f t="shared" si="0"/>
        <v>21.45</v>
      </c>
      <c r="N13" s="363">
        <f t="shared" si="0"/>
        <v>0.5</v>
      </c>
      <c r="O13" s="363">
        <f t="shared" si="0"/>
        <v>0.5</v>
      </c>
      <c r="P13" s="363">
        <f t="shared" si="0"/>
        <v>329</v>
      </c>
      <c r="Q13" s="363">
        <f t="shared" si="0"/>
        <v>72</v>
      </c>
      <c r="R13" s="363">
        <f t="shared" si="0"/>
        <v>20</v>
      </c>
      <c r="S13" s="363">
        <f t="shared" si="0"/>
        <v>4</v>
      </c>
      <c r="T13" s="363">
        <f t="shared" si="0"/>
        <v>1</v>
      </c>
      <c r="U13" s="363">
        <f t="shared" si="0"/>
        <v>1.01</v>
      </c>
      <c r="V13" s="363">
        <f t="shared" si="0"/>
        <v>14</v>
      </c>
      <c r="W13" s="363">
        <f t="shared" si="0"/>
        <v>10</v>
      </c>
      <c r="X13" s="363">
        <f t="shared" si="0"/>
        <v>11</v>
      </c>
      <c r="Y13" s="363">
        <f t="shared" si="0"/>
        <v>2.5</v>
      </c>
      <c r="Z13" s="363">
        <f t="shared" si="0"/>
        <v>18</v>
      </c>
      <c r="AA13" s="363">
        <f t="shared" si="0"/>
        <v>1</v>
      </c>
      <c r="AB13" s="363">
        <f t="shared" si="0"/>
        <v>11.25</v>
      </c>
      <c r="AC13" s="363">
        <f t="shared" si="0"/>
        <v>100</v>
      </c>
      <c r="AD13" s="363">
        <f t="shared" si="0"/>
        <v>28</v>
      </c>
    </row>
    <row r="14" spans="1:30" x14ac:dyDescent="0.25">
      <c r="A14" s="264" t="s">
        <v>23</v>
      </c>
      <c r="B14" s="20">
        <v>0</v>
      </c>
      <c r="C14" s="29">
        <f>B14</f>
        <v>0</v>
      </c>
      <c r="D14" s="29">
        <f>C14</f>
        <v>0</v>
      </c>
      <c r="E14" s="29">
        <f>C14</f>
        <v>0</v>
      </c>
      <c r="F14" s="29">
        <f t="shared" ref="F14:X14" si="2">E14</f>
        <v>0</v>
      </c>
      <c r="G14" s="29">
        <f t="shared" si="2"/>
        <v>0</v>
      </c>
      <c r="H14" s="29">
        <f>F14</f>
        <v>0</v>
      </c>
      <c r="I14" s="29">
        <f t="shared" si="2"/>
        <v>0</v>
      </c>
      <c r="J14" s="29">
        <f t="shared" si="2"/>
        <v>0</v>
      </c>
      <c r="K14" s="29">
        <f t="shared" si="2"/>
        <v>0</v>
      </c>
      <c r="L14" s="29">
        <f>H14</f>
        <v>0</v>
      </c>
      <c r="M14" s="29">
        <f t="shared" si="2"/>
        <v>0</v>
      </c>
      <c r="N14" s="29">
        <f t="shared" si="2"/>
        <v>0</v>
      </c>
      <c r="O14" s="29">
        <f>N14</f>
        <v>0</v>
      </c>
      <c r="P14" s="29">
        <f>O14</f>
        <v>0</v>
      </c>
      <c r="Q14" s="29">
        <f>P14</f>
        <v>0</v>
      </c>
      <c r="R14" s="29">
        <f t="shared" ref="R14:S14" si="3">Q14</f>
        <v>0</v>
      </c>
      <c r="S14" s="29">
        <f t="shared" si="3"/>
        <v>0</v>
      </c>
      <c r="T14" s="29">
        <f>R14</f>
        <v>0</v>
      </c>
      <c r="U14" s="29">
        <f>T14</f>
        <v>0</v>
      </c>
      <c r="V14" s="29">
        <f>N14</f>
        <v>0</v>
      </c>
      <c r="W14" s="29">
        <f t="shared" si="2"/>
        <v>0</v>
      </c>
      <c r="X14" s="29">
        <f t="shared" si="2"/>
        <v>0</v>
      </c>
      <c r="Y14" s="29">
        <f t="shared" ref="Y14:AD14" si="4">X14</f>
        <v>0</v>
      </c>
      <c r="Z14" s="29">
        <f t="shared" si="4"/>
        <v>0</v>
      </c>
      <c r="AA14" s="29">
        <f t="shared" si="4"/>
        <v>0</v>
      </c>
      <c r="AB14" s="29">
        <f t="shared" si="4"/>
        <v>0</v>
      </c>
      <c r="AC14" s="29">
        <f t="shared" si="4"/>
        <v>0</v>
      </c>
      <c r="AD14" s="29">
        <f t="shared" si="4"/>
        <v>0</v>
      </c>
    </row>
    <row r="15" spans="1:30" x14ac:dyDescent="0.25">
      <c r="A15" s="264" t="s">
        <v>280</v>
      </c>
      <c r="B15" s="390"/>
      <c r="C15" s="269">
        <f t="shared" ref="C15:P15" si="5">C14*C13/1000</f>
        <v>0</v>
      </c>
      <c r="D15" s="269">
        <f t="shared" si="5"/>
        <v>0</v>
      </c>
      <c r="E15" s="269">
        <f t="shared" si="5"/>
        <v>0</v>
      </c>
      <c r="F15" s="269">
        <f t="shared" si="5"/>
        <v>0</v>
      </c>
      <c r="G15" s="269">
        <f t="shared" si="5"/>
        <v>0</v>
      </c>
      <c r="H15" s="269">
        <f t="shared" si="5"/>
        <v>0</v>
      </c>
      <c r="I15" s="269">
        <f t="shared" si="5"/>
        <v>0</v>
      </c>
      <c r="J15" s="269">
        <f t="shared" si="5"/>
        <v>0</v>
      </c>
      <c r="K15" s="269">
        <f t="shared" si="5"/>
        <v>0</v>
      </c>
      <c r="L15" s="269">
        <f t="shared" si="5"/>
        <v>0</v>
      </c>
      <c r="M15" s="269">
        <f t="shared" si="5"/>
        <v>0</v>
      </c>
      <c r="N15" s="269">
        <f t="shared" si="5"/>
        <v>0</v>
      </c>
      <c r="O15" s="269">
        <f t="shared" si="5"/>
        <v>0</v>
      </c>
      <c r="P15" s="269">
        <f t="shared" si="5"/>
        <v>0</v>
      </c>
      <c r="Q15" s="365">
        <f>Q14*Q13/40</f>
        <v>0</v>
      </c>
      <c r="R15" s="269">
        <f t="shared" ref="R15:AD15" si="6">R14*R13/1000</f>
        <v>0</v>
      </c>
      <c r="S15" s="269">
        <f t="shared" si="6"/>
        <v>0</v>
      </c>
      <c r="T15" s="269">
        <f t="shared" si="6"/>
        <v>0</v>
      </c>
      <c r="U15" s="269">
        <f t="shared" si="6"/>
        <v>0</v>
      </c>
      <c r="V15" s="269">
        <f t="shared" si="6"/>
        <v>0</v>
      </c>
      <c r="W15" s="269">
        <f t="shared" si="6"/>
        <v>0</v>
      </c>
      <c r="X15" s="269">
        <f t="shared" si="6"/>
        <v>0</v>
      </c>
      <c r="Y15" s="269">
        <f t="shared" si="6"/>
        <v>0</v>
      </c>
      <c r="Z15" s="269">
        <f t="shared" si="6"/>
        <v>0</v>
      </c>
      <c r="AA15" s="269">
        <f t="shared" si="6"/>
        <v>0</v>
      </c>
      <c r="AB15" s="269">
        <f t="shared" si="6"/>
        <v>0</v>
      </c>
      <c r="AC15" s="269">
        <f t="shared" si="6"/>
        <v>0</v>
      </c>
      <c r="AD15" s="269">
        <f t="shared" si="6"/>
        <v>0</v>
      </c>
    </row>
    <row r="16" spans="1:30" x14ac:dyDescent="0.25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</row>
  </sheetData>
  <mergeCells count="2">
    <mergeCell ref="N2:W2"/>
    <mergeCell ref="N4:W4"/>
  </mergeCells>
  <pageMargins left="0.7" right="0.7" top="0.75" bottom="0.75" header="0.3" footer="0.3"/>
  <pageSetup paperSize="9"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S49"/>
  <sheetViews>
    <sheetView topLeftCell="A19" workbookViewId="0">
      <selection activeCell="L34" sqref="L34:M38"/>
    </sheetView>
  </sheetViews>
  <sheetFormatPr defaultRowHeight="15" x14ac:dyDescent="0.25"/>
  <cols>
    <col min="5" max="5" width="6.5703125" customWidth="1"/>
    <col min="7" max="7" width="3.5703125" customWidth="1"/>
    <col min="13" max="13" width="6" customWidth="1"/>
  </cols>
  <sheetData>
    <row r="1" spans="1:19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9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9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9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9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9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5.75" x14ac:dyDescent="0.25">
      <c r="A9" s="1"/>
      <c r="B9" s="1"/>
      <c r="C9" s="1"/>
      <c r="D9" s="1"/>
      <c r="E9" s="1"/>
      <c r="F9" s="1"/>
      <c r="G9" s="1"/>
      <c r="H9" s="560" t="s">
        <v>281</v>
      </c>
      <c r="I9" s="560"/>
      <c r="J9" s="560"/>
      <c r="K9" s="560"/>
      <c r="L9" s="560"/>
      <c r="M9" s="560"/>
      <c r="N9" s="560"/>
      <c r="O9" s="560"/>
      <c r="P9" s="299"/>
      <c r="Q9" s="299"/>
      <c r="R9" s="299"/>
      <c r="S9" s="1"/>
    </row>
    <row r="10" spans="1:19" ht="15.75" x14ac:dyDescent="0.25">
      <c r="A10" s="1"/>
      <c r="B10" s="1"/>
      <c r="C10" s="1"/>
      <c r="D10" s="1"/>
      <c r="E10" s="1"/>
      <c r="F10" s="1"/>
      <c r="G10" s="1"/>
      <c r="H10" s="346" t="s">
        <v>282</v>
      </c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1"/>
    </row>
    <row r="11" spans="1:19" ht="15.75" x14ac:dyDescent="0.25">
      <c r="A11" s="1"/>
      <c r="B11" s="1"/>
      <c r="C11" s="1"/>
      <c r="D11" s="1"/>
      <c r="E11" s="1"/>
      <c r="F11" s="1"/>
      <c r="G11" s="1"/>
      <c r="H11" s="347" t="s">
        <v>283</v>
      </c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1"/>
    </row>
    <row r="12" spans="1:19" ht="15.75" x14ac:dyDescent="0.25">
      <c r="A12" s="1"/>
      <c r="B12" s="1"/>
      <c r="C12" s="1"/>
      <c r="D12" s="1"/>
      <c r="E12" s="1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1"/>
    </row>
    <row r="13" spans="1:19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9" ht="33" x14ac:dyDescent="0.25">
      <c r="A14" s="1"/>
      <c r="B14" s="1"/>
      <c r="C14" s="1"/>
      <c r="D14" s="527" t="s">
        <v>284</v>
      </c>
      <c r="E14" s="527"/>
      <c r="F14" s="527"/>
      <c r="G14" s="527"/>
      <c r="H14" s="527"/>
      <c r="I14" s="527"/>
      <c r="J14" s="1"/>
      <c r="K14" s="1"/>
      <c r="L14" s="1"/>
      <c r="M14" s="1"/>
      <c r="N14" s="1"/>
      <c r="O14" s="1"/>
      <c r="P14" s="1"/>
    </row>
    <row r="15" spans="1:19" ht="25.5" x14ac:dyDescent="0.25">
      <c r="A15" s="1"/>
      <c r="B15" s="1"/>
      <c r="C15" s="1"/>
      <c r="D15" s="1"/>
      <c r="E15" s="27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9" ht="33" x14ac:dyDescent="0.45">
      <c r="A16" s="1"/>
      <c r="B16" s="505" t="s">
        <v>285</v>
      </c>
      <c r="C16" s="505"/>
      <c r="D16" s="505"/>
      <c r="E16" s="505"/>
      <c r="F16" s="505"/>
      <c r="G16" s="505"/>
      <c r="H16" s="505"/>
      <c r="I16" s="505"/>
      <c r="J16" s="505"/>
      <c r="K16" s="505"/>
      <c r="L16" s="1"/>
      <c r="M16" s="1"/>
      <c r="N16" s="1"/>
      <c r="O16" s="1"/>
      <c r="P16" s="1"/>
    </row>
    <row r="17" spans="1:16" s="1" customFormat="1" ht="25.5" customHeight="1" x14ac:dyDescent="0.3">
      <c r="A17" s="433"/>
      <c r="B17" s="503" t="s">
        <v>327</v>
      </c>
      <c r="C17" s="503"/>
      <c r="D17" s="503"/>
      <c r="E17" s="503"/>
      <c r="F17" s="503"/>
      <c r="G17" s="503"/>
      <c r="H17" s="503"/>
      <c r="I17" s="503"/>
      <c r="J17" s="503"/>
      <c r="K17" s="503"/>
    </row>
    <row r="18" spans="1:16" s="1" customFormat="1" ht="25.5" customHeight="1" x14ac:dyDescent="0.3">
      <c r="A18" s="433"/>
      <c r="B18" s="439"/>
      <c r="C18" s="439"/>
      <c r="D18" s="439"/>
      <c r="E18" s="439"/>
      <c r="F18" s="439"/>
      <c r="G18" s="439"/>
      <c r="H18" s="439"/>
      <c r="I18" s="439"/>
      <c r="J18" s="439"/>
      <c r="K18" s="439"/>
    </row>
    <row r="19" spans="1:16" s="1" customFormat="1" ht="22.5" x14ac:dyDescent="0.3">
      <c r="A19" s="441"/>
      <c r="C19" s="503" t="s">
        <v>12</v>
      </c>
      <c r="D19" s="503"/>
      <c r="E19" s="503"/>
      <c r="F19" s="503"/>
      <c r="G19" s="503"/>
      <c r="H19" s="503"/>
      <c r="I19" s="503"/>
      <c r="J19" s="503"/>
    </row>
    <row r="20" spans="1:16" s="1" customFormat="1" ht="20.25" x14ac:dyDescent="0.25">
      <c r="A20" s="504" t="s">
        <v>308</v>
      </c>
      <c r="B20" s="504"/>
      <c r="C20" s="504"/>
      <c r="D20" s="504"/>
      <c r="E20" s="504"/>
      <c r="F20" s="504"/>
      <c r="G20" s="504"/>
      <c r="H20" s="504"/>
      <c r="I20" s="504"/>
      <c r="J20" s="504"/>
      <c r="K20" s="504"/>
      <c r="L20" s="504"/>
    </row>
    <row r="21" spans="1:16" ht="20.25" x14ac:dyDescent="0.25">
      <c r="A21" s="508" t="s">
        <v>135</v>
      </c>
      <c r="B21" s="508"/>
      <c r="C21" s="508"/>
      <c r="D21" s="508"/>
      <c r="E21" s="508"/>
      <c r="F21" s="508" t="s">
        <v>286</v>
      </c>
      <c r="G21" s="508"/>
      <c r="H21" s="509" t="s">
        <v>287</v>
      </c>
      <c r="I21" s="510"/>
      <c r="J21" s="510"/>
      <c r="K21" s="511"/>
      <c r="L21" s="508" t="s">
        <v>139</v>
      </c>
      <c r="M21" s="508"/>
      <c r="N21" s="1"/>
      <c r="O21" s="1"/>
      <c r="P21" s="1"/>
    </row>
    <row r="22" spans="1:16" x14ac:dyDescent="0.25">
      <c r="A22" s="508"/>
      <c r="B22" s="508"/>
      <c r="C22" s="508"/>
      <c r="D22" s="508"/>
      <c r="E22" s="508"/>
      <c r="F22" s="508"/>
      <c r="G22" s="508"/>
      <c r="H22" s="273" t="s">
        <v>288</v>
      </c>
      <c r="I22" s="158" t="s">
        <v>289</v>
      </c>
      <c r="J22" s="201" t="s">
        <v>290</v>
      </c>
      <c r="K22" s="201" t="s">
        <v>291</v>
      </c>
      <c r="L22" s="508"/>
      <c r="M22" s="508"/>
      <c r="N22" s="1"/>
      <c r="O22" s="1"/>
      <c r="P22" s="1"/>
    </row>
    <row r="23" spans="1:16" ht="18.75" x14ac:dyDescent="0.25">
      <c r="A23" s="512" t="str">
        <f>Меню!A395</f>
        <v>Салат овощной с зелёным горошком</v>
      </c>
      <c r="B23" s="513"/>
      <c r="C23" s="513"/>
      <c r="D23" s="513"/>
      <c r="E23" s="514"/>
      <c r="F23" s="526" t="str">
        <f>Меню!D395</f>
        <v>60</v>
      </c>
      <c r="G23" s="507"/>
      <c r="H23" s="276">
        <v>0.85</v>
      </c>
      <c r="I23" s="276">
        <v>6.99</v>
      </c>
      <c r="J23" s="276">
        <v>3.91</v>
      </c>
      <c r="K23" s="276">
        <v>82.91</v>
      </c>
      <c r="L23" s="551">
        <v>14.959999999999999</v>
      </c>
      <c r="M23" s="507"/>
      <c r="N23" s="1"/>
      <c r="O23" s="1"/>
      <c r="P23" s="1"/>
    </row>
    <row r="24" spans="1:16" ht="33.75" customHeight="1" x14ac:dyDescent="0.25">
      <c r="A24" s="538" t="str">
        <f>Меню!A405</f>
        <v>Гречка по-купечески</v>
      </c>
      <c r="B24" s="539"/>
      <c r="C24" s="539"/>
      <c r="D24" s="539"/>
      <c r="E24" s="540"/>
      <c r="F24" s="516" t="str">
        <f>Меню!D405</f>
        <v>200</v>
      </c>
      <c r="G24" s="517"/>
      <c r="H24" s="276">
        <v>15.6</v>
      </c>
      <c r="I24" s="276">
        <v>12.1</v>
      </c>
      <c r="J24" s="276">
        <v>44.42</v>
      </c>
      <c r="K24" s="276">
        <v>313.7</v>
      </c>
      <c r="L24" s="531">
        <v>52.960000000000008</v>
      </c>
      <c r="M24" s="532"/>
      <c r="N24" s="1"/>
      <c r="O24" s="1"/>
      <c r="P24" s="1"/>
    </row>
    <row r="25" spans="1:16" ht="18.75" x14ac:dyDescent="0.25">
      <c r="A25" s="515" t="str">
        <f>Меню!A420</f>
        <v>Напиток клубничный</v>
      </c>
      <c r="B25" s="522"/>
      <c r="C25" s="522"/>
      <c r="D25" s="522"/>
      <c r="E25" s="523"/>
      <c r="F25" s="516">
        <f>Меню!D420</f>
        <v>200</v>
      </c>
      <c r="G25" s="517"/>
      <c r="H25" s="276">
        <v>0.27</v>
      </c>
      <c r="I25" s="276">
        <v>0.12</v>
      </c>
      <c r="J25" s="276">
        <v>9.2799999999999994</v>
      </c>
      <c r="K25" s="276">
        <v>37.68</v>
      </c>
      <c r="L25" s="531">
        <v>8.51</v>
      </c>
      <c r="M25" s="532"/>
      <c r="N25" s="1"/>
      <c r="O25" s="1"/>
      <c r="P25" s="1"/>
    </row>
    <row r="26" spans="1:16" s="1" customFormat="1" ht="18.75" x14ac:dyDescent="0.25">
      <c r="A26" s="515" t="str">
        <f>Меню!A424</f>
        <v>Фрукт (Яблоко)</v>
      </c>
      <c r="B26" s="522"/>
      <c r="C26" s="522"/>
      <c r="D26" s="522"/>
      <c r="E26" s="523"/>
      <c r="F26" s="516">
        <f>Меню!D424</f>
        <v>150</v>
      </c>
      <c r="G26" s="517"/>
      <c r="H26" s="276">
        <v>1.1399999999999999</v>
      </c>
      <c r="I26" s="276">
        <v>0.45</v>
      </c>
      <c r="J26" s="276">
        <v>11.8</v>
      </c>
      <c r="K26" s="276">
        <v>102</v>
      </c>
      <c r="L26" s="531">
        <v>28.86</v>
      </c>
      <c r="M26" s="532"/>
    </row>
    <row r="27" spans="1:16" ht="18.75" x14ac:dyDescent="0.25">
      <c r="A27" s="515" t="str">
        <f>Меню!A425</f>
        <v>Хлеб "Дарницкий" (нарезной)</v>
      </c>
      <c r="B27" s="522"/>
      <c r="C27" s="522"/>
      <c r="D27" s="522"/>
      <c r="E27" s="523"/>
      <c r="F27" s="516">
        <f>Меню!D425</f>
        <v>28</v>
      </c>
      <c r="G27" s="517"/>
      <c r="H27" s="276">
        <v>2.2400000000000002</v>
      </c>
      <c r="I27" s="276">
        <v>0.33</v>
      </c>
      <c r="J27" s="276">
        <v>13.44</v>
      </c>
      <c r="K27" s="276">
        <v>64.400000000000006</v>
      </c>
      <c r="L27" s="531">
        <v>2.41</v>
      </c>
      <c r="M27" s="532"/>
      <c r="N27" s="1"/>
      <c r="O27" s="1"/>
      <c r="P27" s="1"/>
    </row>
    <row r="28" spans="1:16" ht="22.5" x14ac:dyDescent="0.3">
      <c r="A28" s="543" t="s">
        <v>292</v>
      </c>
      <c r="B28" s="544"/>
      <c r="C28" s="544"/>
      <c r="D28" s="544"/>
      <c r="E28" s="545"/>
      <c r="F28" s="533">
        <f>F23+F24+F25+F26+F27</f>
        <v>638</v>
      </c>
      <c r="G28" s="534"/>
      <c r="H28" s="366">
        <f>SUM(H23:H27)</f>
        <v>20.100000000000001</v>
      </c>
      <c r="I28" s="366">
        <f>SUM(I23:I27)</f>
        <v>19.989999999999998</v>
      </c>
      <c r="J28" s="366">
        <f>SUM(J23:J27)</f>
        <v>82.85</v>
      </c>
      <c r="K28" s="366">
        <f>SUM(K23:K27)</f>
        <v>600.68999999999994</v>
      </c>
      <c r="L28" s="548">
        <f>SUM(L23:M27)</f>
        <v>107.7</v>
      </c>
      <c r="M28" s="549"/>
      <c r="N28" s="1"/>
      <c r="O28" s="1"/>
      <c r="P28" s="1"/>
    </row>
    <row r="29" spans="1:16" s="1" customFormat="1" ht="22.5" x14ac:dyDescent="0.3">
      <c r="A29" s="437"/>
      <c r="B29" s="437"/>
      <c r="C29" s="437"/>
      <c r="D29" s="437"/>
      <c r="E29" s="437"/>
      <c r="F29" s="438"/>
      <c r="G29" s="438"/>
      <c r="H29" s="438"/>
      <c r="I29" s="438"/>
      <c r="J29" s="438"/>
      <c r="K29" s="451"/>
      <c r="L29" s="440"/>
      <c r="M29" s="451"/>
    </row>
    <row r="30" spans="1:16" s="1" customFormat="1" ht="22.5" x14ac:dyDescent="0.3">
      <c r="A30" s="441"/>
      <c r="C30" s="503" t="s">
        <v>13</v>
      </c>
      <c r="D30" s="503"/>
      <c r="E30" s="503"/>
      <c r="F30" s="503"/>
      <c r="G30" s="503"/>
      <c r="H30" s="503"/>
      <c r="I30" s="503"/>
      <c r="J30" s="503"/>
    </row>
    <row r="31" spans="1:16" s="1" customFormat="1" ht="20.25" x14ac:dyDescent="0.25">
      <c r="A31" s="504" t="s">
        <v>308</v>
      </c>
      <c r="B31" s="504"/>
      <c r="C31" s="504"/>
      <c r="D31" s="504"/>
      <c r="E31" s="504"/>
      <c r="F31" s="504"/>
      <c r="G31" s="504"/>
      <c r="H31" s="504"/>
      <c r="I31" s="504"/>
      <c r="J31" s="504"/>
      <c r="K31" s="504"/>
      <c r="L31" s="504"/>
    </row>
    <row r="32" spans="1:16" ht="20.25" x14ac:dyDescent="0.25">
      <c r="A32" s="508" t="s">
        <v>135</v>
      </c>
      <c r="B32" s="508"/>
      <c r="C32" s="508"/>
      <c r="D32" s="508"/>
      <c r="E32" s="508"/>
      <c r="F32" s="508" t="s">
        <v>286</v>
      </c>
      <c r="G32" s="508"/>
      <c r="H32" s="509" t="s">
        <v>287</v>
      </c>
      <c r="I32" s="510"/>
      <c r="J32" s="510"/>
      <c r="K32" s="511"/>
      <c r="L32" s="508" t="s">
        <v>139</v>
      </c>
      <c r="M32" s="508"/>
    </row>
    <row r="33" spans="1:16" x14ac:dyDescent="0.25">
      <c r="A33" s="508"/>
      <c r="B33" s="508"/>
      <c r="C33" s="508"/>
      <c r="D33" s="508"/>
      <c r="E33" s="508"/>
      <c r="F33" s="508"/>
      <c r="G33" s="508"/>
      <c r="H33" s="273" t="s">
        <v>288</v>
      </c>
      <c r="I33" s="158" t="s">
        <v>289</v>
      </c>
      <c r="J33" s="201" t="s">
        <v>290</v>
      </c>
      <c r="K33" s="201" t="s">
        <v>291</v>
      </c>
      <c r="L33" s="508"/>
      <c r="M33" s="508"/>
    </row>
    <row r="34" spans="1:16" ht="18.75" x14ac:dyDescent="0.25">
      <c r="A34" s="573" t="str">
        <f>Меню!A429</f>
        <v>Карпачо из овощей</v>
      </c>
      <c r="B34" s="566"/>
      <c r="C34" s="566"/>
      <c r="D34" s="566"/>
      <c r="E34" s="567"/>
      <c r="F34" s="516" t="str">
        <f>Меню!D429</f>
        <v>60</v>
      </c>
      <c r="G34" s="536"/>
      <c r="H34" s="276">
        <v>0.6</v>
      </c>
      <c r="I34" s="276">
        <v>0.08</v>
      </c>
      <c r="J34" s="276">
        <v>2.16</v>
      </c>
      <c r="K34" s="276">
        <v>11.45</v>
      </c>
      <c r="L34" s="531">
        <v>21.33</v>
      </c>
      <c r="M34" s="536"/>
    </row>
    <row r="35" spans="1:16" ht="18.75" x14ac:dyDescent="0.25">
      <c r="A35" s="512" t="str">
        <f>Меню!A433</f>
        <v>Шакшука</v>
      </c>
      <c r="B35" s="513"/>
      <c r="C35" s="513"/>
      <c r="D35" s="513"/>
      <c r="E35" s="514"/>
      <c r="F35" s="526">
        <f>Меню!D433</f>
        <v>170</v>
      </c>
      <c r="G35" s="507"/>
      <c r="H35" s="276">
        <v>8.7899999999999991</v>
      </c>
      <c r="I35" s="276">
        <v>12.64</v>
      </c>
      <c r="J35" s="276">
        <v>22.57</v>
      </c>
      <c r="K35" s="276">
        <v>224.52</v>
      </c>
      <c r="L35" s="551">
        <v>42.07</v>
      </c>
      <c r="M35" s="507"/>
    </row>
    <row r="36" spans="1:16" ht="18.75" x14ac:dyDescent="0.25">
      <c r="A36" s="538" t="str">
        <f>Меню!A450</f>
        <v>Напиток "Смородина-яблоко"</v>
      </c>
      <c r="B36" s="539"/>
      <c r="C36" s="539"/>
      <c r="D36" s="539"/>
      <c r="E36" s="540"/>
      <c r="F36" s="516">
        <f>Меню!D450</f>
        <v>200</v>
      </c>
      <c r="G36" s="517"/>
      <c r="H36" s="276">
        <v>0.16</v>
      </c>
      <c r="I36" s="276">
        <v>0.08</v>
      </c>
      <c r="J36" s="276">
        <v>8.5</v>
      </c>
      <c r="K36" s="276">
        <v>37.18</v>
      </c>
      <c r="L36" s="531">
        <v>9.6100000000000012</v>
      </c>
      <c r="M36" s="532"/>
    </row>
    <row r="37" spans="1:16" ht="18.75" x14ac:dyDescent="0.25">
      <c r="A37" s="515" t="str">
        <f>Меню!A455</f>
        <v>Шоколадный трайфл</v>
      </c>
      <c r="B37" s="522"/>
      <c r="C37" s="522"/>
      <c r="D37" s="522"/>
      <c r="E37" s="523"/>
      <c r="F37" s="516">
        <f>Меню!D455</f>
        <v>160</v>
      </c>
      <c r="G37" s="517"/>
      <c r="H37" s="276">
        <v>7.9</v>
      </c>
      <c r="I37" s="276">
        <v>6.43</v>
      </c>
      <c r="J37" s="276">
        <v>34.22</v>
      </c>
      <c r="K37" s="276">
        <v>221.87</v>
      </c>
      <c r="L37" s="531">
        <v>32.28</v>
      </c>
      <c r="M37" s="532"/>
    </row>
    <row r="38" spans="1:16" ht="18.75" x14ac:dyDescent="0.25">
      <c r="A38" s="515" t="str">
        <f>Меню!A470</f>
        <v>Хлеб "Дарницкий" (нарезной)</v>
      </c>
      <c r="B38" s="522"/>
      <c r="C38" s="522"/>
      <c r="D38" s="522"/>
      <c r="E38" s="523"/>
      <c r="F38" s="516">
        <f>Меню!D470</f>
        <v>28</v>
      </c>
      <c r="G38" s="517"/>
      <c r="H38" s="276">
        <v>2.2400000000000002</v>
      </c>
      <c r="I38" s="276">
        <v>0.33</v>
      </c>
      <c r="J38" s="276">
        <v>13.44</v>
      </c>
      <c r="K38" s="276">
        <v>64.400000000000006</v>
      </c>
      <c r="L38" s="531">
        <v>2.41</v>
      </c>
      <c r="M38" s="532"/>
    </row>
    <row r="39" spans="1:16" ht="22.5" x14ac:dyDescent="0.3">
      <c r="A39" s="543" t="s">
        <v>292</v>
      </c>
      <c r="B39" s="544"/>
      <c r="C39" s="544"/>
      <c r="D39" s="544"/>
      <c r="E39" s="545"/>
      <c r="F39" s="533">
        <f>F38+F37+F36+F35+F34</f>
        <v>618</v>
      </c>
      <c r="G39" s="534"/>
      <c r="H39" s="366">
        <f>SUM(H34:H38)</f>
        <v>19.689999999999998</v>
      </c>
      <c r="I39" s="366">
        <f>SUM(I34:I38)</f>
        <v>19.559999999999999</v>
      </c>
      <c r="J39" s="366">
        <f>SUM(J34:J38)</f>
        <v>80.89</v>
      </c>
      <c r="K39" s="366">
        <f>SUM(K34:K38)</f>
        <v>559.41999999999996</v>
      </c>
      <c r="L39" s="548">
        <f>SUM(L34:M38)</f>
        <v>107.7</v>
      </c>
      <c r="M39" s="549"/>
    </row>
    <row r="40" spans="1:16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21" x14ac:dyDescent="0.35">
      <c r="A41" s="280" t="s">
        <v>293</v>
      </c>
      <c r="B41" s="281"/>
      <c r="C41" s="281"/>
      <c r="D41" s="281"/>
      <c r="E41" s="28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21" x14ac:dyDescent="0.35">
      <c r="A42" s="281"/>
      <c r="B42" s="281"/>
      <c r="C42" s="281"/>
      <c r="D42" s="281"/>
      <c r="E42" s="28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21" x14ac:dyDescent="0.35">
      <c r="A43" s="280" t="s">
        <v>294</v>
      </c>
      <c r="B43" s="281"/>
      <c r="C43" s="281"/>
      <c r="D43" s="281"/>
      <c r="E43" s="28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</sheetData>
  <mergeCells count="52">
    <mergeCell ref="A32:E33"/>
    <mergeCell ref="F32:G33"/>
    <mergeCell ref="H32:K32"/>
    <mergeCell ref="L32:M33"/>
    <mergeCell ref="C30:J30"/>
    <mergeCell ref="A31:L31"/>
    <mergeCell ref="A34:E34"/>
    <mergeCell ref="F34:G34"/>
    <mergeCell ref="L34:M34"/>
    <mergeCell ref="A35:E35"/>
    <mergeCell ref="F35:G35"/>
    <mergeCell ref="L35:M35"/>
    <mergeCell ref="A36:E36"/>
    <mergeCell ref="F36:G36"/>
    <mergeCell ref="L36:M36"/>
    <mergeCell ref="A37:E37"/>
    <mergeCell ref="F37:G37"/>
    <mergeCell ref="L37:M37"/>
    <mergeCell ref="A39:E39"/>
    <mergeCell ref="L39:M39"/>
    <mergeCell ref="A38:E38"/>
    <mergeCell ref="F38:G38"/>
    <mergeCell ref="L38:M38"/>
    <mergeCell ref="F39:G39"/>
    <mergeCell ref="A28:E28"/>
    <mergeCell ref="L28:M28"/>
    <mergeCell ref="A27:E27"/>
    <mergeCell ref="F27:G27"/>
    <mergeCell ref="L27:M27"/>
    <mergeCell ref="F28:G28"/>
    <mergeCell ref="A25:E25"/>
    <mergeCell ref="F25:G25"/>
    <mergeCell ref="L25:M25"/>
    <mergeCell ref="A26:E26"/>
    <mergeCell ref="F26:G26"/>
    <mergeCell ref="L26:M26"/>
    <mergeCell ref="A23:E23"/>
    <mergeCell ref="F23:G23"/>
    <mergeCell ref="L23:M23"/>
    <mergeCell ref="A24:E24"/>
    <mergeCell ref="F24:G24"/>
    <mergeCell ref="L24:M24"/>
    <mergeCell ref="H9:O9"/>
    <mergeCell ref="A21:E22"/>
    <mergeCell ref="F21:G22"/>
    <mergeCell ref="H21:K21"/>
    <mergeCell ref="L21:M22"/>
    <mergeCell ref="C19:J19"/>
    <mergeCell ref="A20:L20"/>
    <mergeCell ref="B17:K17"/>
    <mergeCell ref="B16:K16"/>
    <mergeCell ref="D14:I14"/>
  </mergeCells>
  <pageMargins left="0.7" right="0.7" top="0.75" bottom="0.75" header="0.3" footer="0.3"/>
  <pageSetup paperSize="9" scale="6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4"/>
  <sheetViews>
    <sheetView workbookViewId="0">
      <selection activeCell="A13" sqref="A13:XFD14"/>
    </sheetView>
  </sheetViews>
  <sheetFormatPr defaultRowHeight="15" x14ac:dyDescent="0.25"/>
  <cols>
    <col min="1" max="1" width="37" customWidth="1"/>
    <col min="3" max="6" width="0" hidden="1" customWidth="1"/>
    <col min="15" max="15" width="9.140625" style="1"/>
    <col min="17" max="25" width="9.140625" style="1"/>
  </cols>
  <sheetData>
    <row r="1" spans="1:26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</row>
    <row r="2" spans="1:26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501" t="s">
        <v>276</v>
      </c>
      <c r="M2" s="501"/>
      <c r="N2" s="501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</row>
    <row r="3" spans="1:26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</row>
    <row r="4" spans="1:26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502" t="s">
        <v>278</v>
      </c>
      <c r="M4" s="502"/>
      <c r="N4" s="502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</row>
    <row r="5" spans="1:26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243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</row>
    <row r="6" spans="1:26" ht="125.25" customHeight="1" x14ac:dyDescent="0.25">
      <c r="A6" s="247" t="s">
        <v>1</v>
      </c>
      <c r="B6" s="248" t="s">
        <v>295</v>
      </c>
      <c r="C6" s="302"/>
      <c r="D6" s="303"/>
      <c r="E6" s="303"/>
      <c r="F6" s="303"/>
      <c r="G6" s="303" t="str">
        <f>Меню!A475</f>
        <v>огурцы свежие парниковые</v>
      </c>
      <c r="H6" s="303" t="str">
        <f>Меню!A476</f>
        <v>чеснок</v>
      </c>
      <c r="I6" s="303" t="str">
        <f>Меню!A478</f>
        <v>зелень свежая</v>
      </c>
      <c r="J6" s="303" t="str">
        <f>Меню!A479</f>
        <v>соль йодированная</v>
      </c>
      <c r="K6" s="303" t="str">
        <f>Меню!A481</f>
        <v>фарш  говяжий</v>
      </c>
      <c r="L6" s="303" t="str">
        <f>Меню!A482</f>
        <v>батон Столовый нарезной</v>
      </c>
      <c r="M6" s="303" t="str">
        <f>Меню!A483</f>
        <v xml:space="preserve">вода для замачивания </v>
      </c>
      <c r="N6" s="303" t="str">
        <f>Меню!A493</f>
        <v>яйцо куриное для панировки</v>
      </c>
      <c r="O6" s="303" t="str">
        <f>Меню!A488</f>
        <v>сухари панировочные</v>
      </c>
      <c r="P6" s="304" t="str">
        <f>Меню!A484</f>
        <v>лук репчатый</v>
      </c>
      <c r="Q6" s="304" t="str">
        <f>Меню!A486</f>
        <v>масло растительное</v>
      </c>
      <c r="R6" s="304" t="str">
        <f>Меню!A489</f>
        <v xml:space="preserve">картофель </v>
      </c>
      <c r="S6" s="304" t="str">
        <f>Меню!A491</f>
        <v>хлопья овсяные</v>
      </c>
      <c r="T6" s="304" t="str">
        <f>Меню!A492</f>
        <v>мука пшеничная</v>
      </c>
      <c r="U6" s="304" t="str">
        <f>Меню!A499</f>
        <v>молоко питьевое 2,5%</v>
      </c>
      <c r="V6" s="304" t="str">
        <f>Меню!A500</f>
        <v>масло сливочное 72.5%</v>
      </c>
      <c r="W6" s="304" t="str">
        <f>Меню!A502</f>
        <v>смесь ягодная с/м</v>
      </c>
      <c r="X6" s="304" t="str">
        <f>Меню!A503</f>
        <v>сахар песок</v>
      </c>
      <c r="Y6" s="304" t="str">
        <f>Меню!A504</f>
        <v>вода питьевая</v>
      </c>
      <c r="Z6" s="304" t="str">
        <f>Меню!A505</f>
        <v>Хлеб "Свежий" пшеничный витамин.</v>
      </c>
    </row>
    <row r="7" spans="1:26" ht="25.5" customHeight="1" x14ac:dyDescent="0.25">
      <c r="A7" s="350" t="str">
        <f>Меню!A474</f>
        <v xml:space="preserve"> Закуска из свежих огурцов</v>
      </c>
      <c r="B7" s="287">
        <f>Меню!D474</f>
        <v>60</v>
      </c>
      <c r="C7" s="383"/>
      <c r="D7" s="383"/>
      <c r="E7" s="383"/>
      <c r="F7" s="383"/>
      <c r="G7" s="71">
        <f>Меню!B475</f>
        <v>63</v>
      </c>
      <c r="H7" s="71">
        <f>Меню!B476</f>
        <v>1.08</v>
      </c>
      <c r="I7" s="71">
        <f>Меню!B478</f>
        <v>1.35</v>
      </c>
      <c r="J7" s="71">
        <f>Меню!B479</f>
        <v>0.5</v>
      </c>
      <c r="K7" s="71"/>
      <c r="L7" s="71"/>
      <c r="M7" s="71">
        <f>Меню!B477</f>
        <v>4.8</v>
      </c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</row>
    <row r="8" spans="1:26" ht="25.5" customHeight="1" x14ac:dyDescent="0.25">
      <c r="A8" s="384" t="str">
        <f>Меню!A480</f>
        <v>Митболл в овсяной панировке</v>
      </c>
      <c r="B8" s="289">
        <f>Меню!D480</f>
        <v>90</v>
      </c>
      <c r="C8" s="383"/>
      <c r="D8" s="383"/>
      <c r="E8" s="383"/>
      <c r="F8" s="383"/>
      <c r="G8" s="71"/>
      <c r="H8" s="71"/>
      <c r="I8" s="71"/>
      <c r="J8" s="71">
        <f>Меню!B487</f>
        <v>0.4</v>
      </c>
      <c r="K8" s="71">
        <f>Меню!B481</f>
        <v>54</v>
      </c>
      <c r="L8" s="71">
        <f>Меню!B482</f>
        <v>8.2799999999999994</v>
      </c>
      <c r="M8" s="71">
        <f>Меню!B483</f>
        <v>7</v>
      </c>
      <c r="N8" s="71">
        <f>Меню!B493</f>
        <v>3</v>
      </c>
      <c r="O8" s="71">
        <f>Меню!B488</f>
        <v>3</v>
      </c>
      <c r="P8" s="71">
        <f>Меню!B484</f>
        <v>49.98</v>
      </c>
      <c r="Q8" s="71">
        <f>Меню!B486+Меню!B495</f>
        <v>7</v>
      </c>
      <c r="R8" s="71">
        <f>Меню!B489</f>
        <v>15.801500000000001</v>
      </c>
      <c r="S8" s="71">
        <f>Меню!B491</f>
        <v>10</v>
      </c>
      <c r="T8" s="71">
        <f>Меню!B492</f>
        <v>5</v>
      </c>
      <c r="U8" s="71"/>
      <c r="V8" s="71"/>
      <c r="W8" s="71"/>
      <c r="X8" s="71"/>
      <c r="Y8" s="71"/>
      <c r="Z8" s="71"/>
    </row>
    <row r="9" spans="1:26" ht="25.5" customHeight="1" x14ac:dyDescent="0.25">
      <c r="A9" s="311" t="str">
        <f>Меню!A496</f>
        <v>Картофельное пюре</v>
      </c>
      <c r="B9" s="287">
        <f>Меню!D496</f>
        <v>150</v>
      </c>
      <c r="C9" s="385"/>
      <c r="D9" s="385"/>
      <c r="E9" s="385"/>
      <c r="F9" s="385"/>
      <c r="G9" s="360"/>
      <c r="H9" s="360"/>
      <c r="I9" s="360"/>
      <c r="J9" s="360">
        <f>Меню!B498</f>
        <v>0.5</v>
      </c>
      <c r="K9" s="360"/>
      <c r="L9" s="360"/>
      <c r="M9" s="360"/>
      <c r="N9" s="360"/>
      <c r="O9" s="360"/>
      <c r="P9" s="71"/>
      <c r="Q9" s="71"/>
      <c r="R9" s="71">
        <f>Меню!B497</f>
        <v>188.33099999999999</v>
      </c>
      <c r="S9" s="71"/>
      <c r="T9" s="71"/>
      <c r="U9" s="71">
        <f>Меню!B499</f>
        <v>22.5</v>
      </c>
      <c r="V9" s="71">
        <f>Меню!B500</f>
        <v>2.0055000000000001</v>
      </c>
      <c r="W9" s="71"/>
      <c r="X9" s="71"/>
      <c r="Y9" s="71"/>
      <c r="Z9" s="71"/>
    </row>
    <row r="10" spans="1:26" ht="25.5" customHeight="1" x14ac:dyDescent="0.25">
      <c r="A10" s="387" t="str">
        <f>Меню!A501</f>
        <v>Напиток ягодный</v>
      </c>
      <c r="B10" s="287">
        <f>Меню!D501</f>
        <v>200</v>
      </c>
      <c r="C10" s="315"/>
      <c r="D10" s="65"/>
      <c r="E10" s="65"/>
      <c r="F10" s="65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>
        <f>Меню!B502</f>
        <v>19</v>
      </c>
      <c r="X10" s="386">
        <f>Меню!B503</f>
        <v>8</v>
      </c>
      <c r="Y10" s="386">
        <f>Меню!B504</f>
        <v>220</v>
      </c>
      <c r="Z10" s="29"/>
    </row>
    <row r="11" spans="1:26" ht="25.5" customHeight="1" x14ac:dyDescent="0.25">
      <c r="A11" s="345" t="str">
        <f>Меню!A505</f>
        <v>Хлеб "Свежий" пшеничный витамин.</v>
      </c>
      <c r="B11" s="287">
        <f>Меню!D505</f>
        <v>32</v>
      </c>
      <c r="C11" s="388"/>
      <c r="D11" s="334"/>
      <c r="E11" s="334"/>
      <c r="F11" s="334"/>
      <c r="G11" s="29"/>
      <c r="H11" s="29"/>
      <c r="I11" s="29"/>
      <c r="J11" s="29"/>
      <c r="K11" s="386"/>
      <c r="L11" s="386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389">
        <f>Меню!D505</f>
        <v>32</v>
      </c>
    </row>
    <row r="12" spans="1:26" x14ac:dyDescent="0.25">
      <c r="A12" s="264" t="s">
        <v>279</v>
      </c>
      <c r="B12" s="390"/>
      <c r="C12" s="363">
        <f t="shared" ref="C12:Z12" si="0">SUM(C7:C11)</f>
        <v>0</v>
      </c>
      <c r="D12" s="363">
        <f t="shared" si="0"/>
        <v>0</v>
      </c>
      <c r="E12" s="363">
        <f t="shared" si="0"/>
        <v>0</v>
      </c>
      <c r="F12" s="363">
        <f t="shared" si="0"/>
        <v>0</v>
      </c>
      <c r="G12" s="363">
        <f t="shared" si="0"/>
        <v>63</v>
      </c>
      <c r="H12" s="363">
        <f t="shared" si="0"/>
        <v>1.08</v>
      </c>
      <c r="I12" s="363">
        <f t="shared" si="0"/>
        <v>1.35</v>
      </c>
      <c r="J12" s="363">
        <f t="shared" si="0"/>
        <v>1.4</v>
      </c>
      <c r="K12" s="363">
        <f t="shared" si="0"/>
        <v>54</v>
      </c>
      <c r="L12" s="363">
        <f t="shared" si="0"/>
        <v>8.2799999999999994</v>
      </c>
      <c r="M12" s="363">
        <f t="shared" si="0"/>
        <v>11.8</v>
      </c>
      <c r="N12" s="363">
        <f t="shared" si="0"/>
        <v>3</v>
      </c>
      <c r="O12" s="363">
        <f t="shared" si="0"/>
        <v>3</v>
      </c>
      <c r="P12" s="363">
        <f t="shared" si="0"/>
        <v>49.98</v>
      </c>
      <c r="Q12" s="363">
        <f t="shared" si="0"/>
        <v>7</v>
      </c>
      <c r="R12" s="363">
        <f t="shared" si="0"/>
        <v>204.13249999999999</v>
      </c>
      <c r="S12" s="363">
        <f t="shared" si="0"/>
        <v>10</v>
      </c>
      <c r="T12" s="363">
        <f t="shared" si="0"/>
        <v>5</v>
      </c>
      <c r="U12" s="363">
        <f t="shared" si="0"/>
        <v>22.5</v>
      </c>
      <c r="V12" s="363">
        <f t="shared" si="0"/>
        <v>2.0055000000000001</v>
      </c>
      <c r="W12" s="363">
        <f t="shared" si="0"/>
        <v>19</v>
      </c>
      <c r="X12" s="363">
        <f t="shared" si="0"/>
        <v>8</v>
      </c>
      <c r="Y12" s="363">
        <f t="shared" si="0"/>
        <v>220</v>
      </c>
      <c r="Z12" s="363">
        <f t="shared" si="0"/>
        <v>32</v>
      </c>
    </row>
    <row r="13" spans="1:26" x14ac:dyDescent="0.25">
      <c r="A13" s="264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Q13" si="1">D13</f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  <c r="I13" s="29">
        <f t="shared" si="1"/>
        <v>0</v>
      </c>
      <c r="J13" s="29">
        <f>F13</f>
        <v>0</v>
      </c>
      <c r="K13" s="29">
        <f t="shared" si="1"/>
        <v>0</v>
      </c>
      <c r="L13" s="29">
        <f t="shared" si="1"/>
        <v>0</v>
      </c>
      <c r="M13" s="29">
        <f t="shared" si="1"/>
        <v>0</v>
      </c>
      <c r="N13" s="29">
        <f t="shared" si="1"/>
        <v>0</v>
      </c>
      <c r="O13" s="29">
        <f t="shared" si="1"/>
        <v>0</v>
      </c>
      <c r="P13" s="29">
        <f>N13</f>
        <v>0</v>
      </c>
      <c r="Q13" s="29">
        <f t="shared" si="1"/>
        <v>0</v>
      </c>
      <c r="R13" s="29">
        <f>P13</f>
        <v>0</v>
      </c>
      <c r="S13" s="29">
        <f>R13</f>
        <v>0</v>
      </c>
      <c r="T13" s="29">
        <f t="shared" ref="T13:Y13" si="2">R13</f>
        <v>0</v>
      </c>
      <c r="U13" s="29">
        <f t="shared" si="2"/>
        <v>0</v>
      </c>
      <c r="V13" s="29">
        <f t="shared" si="2"/>
        <v>0</v>
      </c>
      <c r="W13" s="29">
        <f t="shared" si="2"/>
        <v>0</v>
      </c>
      <c r="X13" s="29">
        <f t="shared" si="2"/>
        <v>0</v>
      </c>
      <c r="Y13" s="29">
        <f t="shared" si="2"/>
        <v>0</v>
      </c>
      <c r="Z13" s="29">
        <f>P13</f>
        <v>0</v>
      </c>
    </row>
    <row r="14" spans="1:26" x14ac:dyDescent="0.25">
      <c r="A14" s="264" t="s">
        <v>280</v>
      </c>
      <c r="B14" s="390"/>
      <c r="C14" s="269">
        <f t="shared" ref="C14:M14" si="3">C13*C12/1000</f>
        <v>0</v>
      </c>
      <c r="D14" s="269">
        <f t="shared" si="3"/>
        <v>0</v>
      </c>
      <c r="E14" s="269">
        <f t="shared" si="3"/>
        <v>0</v>
      </c>
      <c r="F14" s="269">
        <f t="shared" si="3"/>
        <v>0</v>
      </c>
      <c r="G14" s="269">
        <f t="shared" si="3"/>
        <v>0</v>
      </c>
      <c r="H14" s="269">
        <f t="shared" si="3"/>
        <v>0</v>
      </c>
      <c r="I14" s="269">
        <f t="shared" si="3"/>
        <v>0</v>
      </c>
      <c r="J14" s="269">
        <f t="shared" si="3"/>
        <v>0</v>
      </c>
      <c r="K14" s="269">
        <f t="shared" si="3"/>
        <v>0</v>
      </c>
      <c r="L14" s="269">
        <f t="shared" si="3"/>
        <v>0</v>
      </c>
      <c r="M14" s="269">
        <f t="shared" si="3"/>
        <v>0</v>
      </c>
      <c r="N14" s="365">
        <f>N13*N12/40</f>
        <v>0</v>
      </c>
      <c r="O14" s="269">
        <f t="shared" ref="O14:Z14" si="4">O13*O12/1000</f>
        <v>0</v>
      </c>
      <c r="P14" s="269">
        <f t="shared" si="4"/>
        <v>0</v>
      </c>
      <c r="Q14" s="269">
        <f t="shared" si="4"/>
        <v>0</v>
      </c>
      <c r="R14" s="269">
        <f t="shared" si="4"/>
        <v>0</v>
      </c>
      <c r="S14" s="269">
        <f t="shared" si="4"/>
        <v>0</v>
      </c>
      <c r="T14" s="269">
        <f t="shared" si="4"/>
        <v>0</v>
      </c>
      <c r="U14" s="269">
        <f t="shared" si="4"/>
        <v>0</v>
      </c>
      <c r="V14" s="269">
        <f t="shared" si="4"/>
        <v>0</v>
      </c>
      <c r="W14" s="269">
        <f t="shared" si="4"/>
        <v>0</v>
      </c>
      <c r="X14" s="269">
        <f t="shared" si="4"/>
        <v>0</v>
      </c>
      <c r="Y14" s="269">
        <f t="shared" si="4"/>
        <v>0</v>
      </c>
      <c r="Z14" s="269">
        <f t="shared" si="4"/>
        <v>0</v>
      </c>
    </row>
  </sheetData>
  <mergeCells count="2">
    <mergeCell ref="L2:N2"/>
    <mergeCell ref="L4:N4"/>
  </mergeCells>
  <pageMargins left="0.7" right="0.7" top="0.75" bottom="0.75" header="0.3" footer="0.3"/>
  <pageSetup paperSize="9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4"/>
  <sheetViews>
    <sheetView topLeftCell="C1" workbookViewId="0">
      <selection activeCell="M18" sqref="M18"/>
    </sheetView>
  </sheetViews>
  <sheetFormatPr defaultRowHeight="15" x14ac:dyDescent="0.25"/>
  <cols>
    <col min="1" max="1" width="37.140625" customWidth="1"/>
    <col min="9" max="9" width="9.140625" style="1"/>
    <col min="15" max="15" width="9.140625" style="1"/>
    <col min="20" max="23" width="9.140625" style="1"/>
    <col min="25" max="25" width="9.140625" style="1"/>
  </cols>
  <sheetData>
    <row r="1" spans="1:26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</row>
    <row r="2" spans="1:26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501" t="s">
        <v>276</v>
      </c>
      <c r="N2" s="501"/>
      <c r="O2" s="501"/>
      <c r="P2" s="501"/>
      <c r="Q2" s="244"/>
      <c r="R2" s="244"/>
      <c r="S2" s="244"/>
      <c r="T2" s="244"/>
      <c r="U2" s="244"/>
      <c r="V2" s="244"/>
      <c r="W2" s="244"/>
      <c r="X2" s="244"/>
      <c r="Y2" s="244"/>
    </row>
    <row r="3" spans="1:26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26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502" t="s">
        <v>278</v>
      </c>
      <c r="N4" s="502"/>
      <c r="O4" s="502"/>
      <c r="P4" s="502"/>
      <c r="Q4" s="246"/>
      <c r="R4" s="246"/>
      <c r="S4" s="246"/>
      <c r="T4" s="246"/>
      <c r="U4" s="246"/>
      <c r="V4" s="246"/>
      <c r="W4" s="246"/>
      <c r="X4" s="246"/>
      <c r="Y4" s="246"/>
    </row>
    <row r="5" spans="1:26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243"/>
      <c r="O5" s="243"/>
      <c r="P5" s="67"/>
      <c r="Q5" s="67"/>
      <c r="R5" s="67"/>
      <c r="S5" s="67"/>
      <c r="T5" s="67"/>
      <c r="U5" s="67"/>
      <c r="V5" s="67"/>
      <c r="W5" s="67"/>
      <c r="X5" s="67"/>
      <c r="Y5" s="67"/>
    </row>
    <row r="6" spans="1:26" ht="122.25" customHeight="1" x14ac:dyDescent="0.25">
      <c r="A6" s="247" t="s">
        <v>1</v>
      </c>
      <c r="B6" s="248" t="s">
        <v>295</v>
      </c>
      <c r="C6" s="302" t="str">
        <f>Меню!A510</f>
        <v>кабачок кубик с/м</v>
      </c>
      <c r="D6" s="303" t="str">
        <f>Меню!A511</f>
        <v>морковь свежая</v>
      </c>
      <c r="E6" s="303" t="str">
        <f>Меню!A512</f>
        <v>орегано сушеный</v>
      </c>
      <c r="F6" s="303" t="str">
        <f>Меню!A513</f>
        <v>мука пшеничная</v>
      </c>
      <c r="G6" s="303" t="str">
        <f>Меню!A514</f>
        <v>молоко питьевое 2,5%</v>
      </c>
      <c r="H6" s="303" t="str">
        <f>Меню!A515</f>
        <v>соль йодированная</v>
      </c>
      <c r="I6" s="303" t="str">
        <f>Меню!A516</f>
        <v>вода питьевая</v>
      </c>
      <c r="J6" s="303" t="str">
        <f>Меню!A517</f>
        <v xml:space="preserve">картофель </v>
      </c>
      <c r="K6" s="303" t="str">
        <f>Меню!A518</f>
        <v>капуста цветная с/м</v>
      </c>
      <c r="L6" s="303" t="str">
        <f>Меню!A520</f>
        <v>масло растительное</v>
      </c>
      <c r="M6" s="303" t="str">
        <f>Меню!A521</f>
        <v>чеснок</v>
      </c>
      <c r="N6" s="303" t="str">
        <f>Меню!A523</f>
        <v>батон Столовый нарезной</v>
      </c>
      <c r="O6" s="303"/>
      <c r="P6" s="303" t="str">
        <f>Меню!A529</f>
        <v>яйцо куриное</v>
      </c>
      <c r="Q6" s="304" t="str">
        <f>Меню!A530</f>
        <v>кефир</v>
      </c>
      <c r="R6" s="304" t="str">
        <f>Меню!A532</f>
        <v>разрыхлитель</v>
      </c>
      <c r="S6" s="304" t="str">
        <f>Меню!A533</f>
        <v>кунжут белый</v>
      </c>
      <c r="T6" s="304" t="str">
        <f>Меню!A536</f>
        <v>филе минтая пром.произ. с/м</v>
      </c>
      <c r="U6" s="304" t="str">
        <f>Меню!A538</f>
        <v>брокколи с/м</v>
      </c>
      <c r="V6" s="304" t="str">
        <f>Меню!A539</f>
        <v>лук репчатый</v>
      </c>
      <c r="W6" s="304" t="str">
        <f>Меню!A545</f>
        <v>чай черный</v>
      </c>
      <c r="X6" s="304" t="str">
        <f>Меню!A547</f>
        <v>плоды шиповника</v>
      </c>
      <c r="Y6" s="304" t="str">
        <f>Меню!A548</f>
        <v>сахар песок</v>
      </c>
      <c r="Z6" s="304" t="str">
        <f>Меню!A549</f>
        <v>Хлеб "Свежий" пшеничный витамин.</v>
      </c>
    </row>
    <row r="7" spans="1:26" ht="33" customHeight="1" x14ac:dyDescent="0.25">
      <c r="A7" s="384" t="str">
        <f>Меню!A509</f>
        <v>Крем-суп Минестроне</v>
      </c>
      <c r="B7" s="289">
        <f>Меню!D509</f>
        <v>260</v>
      </c>
      <c r="C7" s="71">
        <f>Меню!B510</f>
        <v>23</v>
      </c>
      <c r="D7" s="71">
        <f>Меню!B511</f>
        <v>32.5</v>
      </c>
      <c r="E7" s="71">
        <f>Меню!B512</f>
        <v>0.52</v>
      </c>
      <c r="F7" s="71">
        <f>Меню!B513</f>
        <v>10.4</v>
      </c>
      <c r="G7" s="71">
        <f>Меню!B514</f>
        <v>91</v>
      </c>
      <c r="H7" s="71">
        <f>Меню!B515</f>
        <v>1</v>
      </c>
      <c r="I7" s="71">
        <f>Меню!B516</f>
        <v>208</v>
      </c>
      <c r="J7" s="71">
        <f>Меню!B517</f>
        <v>86.228999999999999</v>
      </c>
      <c r="K7" s="71">
        <f>Меню!B518</f>
        <v>20</v>
      </c>
      <c r="L7" s="71">
        <f>Меню!B520+Меню!B525</f>
        <v>7.9</v>
      </c>
      <c r="M7" s="71">
        <f>Меню!B521+Меню!B526</f>
        <v>1.7792000000000001</v>
      </c>
      <c r="N7" s="71">
        <f>Меню!B523</f>
        <v>17.600000000000001</v>
      </c>
      <c r="O7" s="71"/>
      <c r="P7" s="71"/>
      <c r="Q7" s="71"/>
      <c r="R7" s="71"/>
      <c r="S7" s="71"/>
      <c r="T7" s="71"/>
      <c r="U7" s="71"/>
      <c r="V7" s="71">
        <f>Меню!B519</f>
        <v>6.1879999999999997</v>
      </c>
      <c r="W7" s="71"/>
      <c r="X7" s="71"/>
      <c r="Y7" s="71"/>
      <c r="Z7" s="71"/>
    </row>
    <row r="8" spans="1:26" ht="33" customHeight="1" x14ac:dyDescent="0.25">
      <c r="A8" s="311" t="str">
        <f>Меню!A527</f>
        <v>Рыбный киш с брокколи</v>
      </c>
      <c r="B8" s="287">
        <f>Меню!D527</f>
        <v>140</v>
      </c>
      <c r="C8" s="360">
        <f>Меню!B540</f>
        <v>20</v>
      </c>
      <c r="D8" s="360"/>
      <c r="E8" s="360"/>
      <c r="F8" s="360">
        <f>Меню!B531</f>
        <v>34.659999999999997</v>
      </c>
      <c r="G8" s="360"/>
      <c r="H8" s="360">
        <f>Меню!B534</f>
        <v>0.6</v>
      </c>
      <c r="I8" s="360"/>
      <c r="J8" s="360">
        <f>Меню!B537</f>
        <v>50.05</v>
      </c>
      <c r="K8" s="360"/>
      <c r="L8" s="360">
        <f>Меню!B541+Меню!B543</f>
        <v>6.5</v>
      </c>
      <c r="M8" s="360"/>
      <c r="N8" s="360"/>
      <c r="O8" s="360"/>
      <c r="P8" s="360">
        <f>Меню!B529</f>
        <v>20</v>
      </c>
      <c r="Q8" s="71">
        <f>Меню!B530</f>
        <v>54</v>
      </c>
      <c r="R8" s="71">
        <f>Меню!B532</f>
        <v>0.46</v>
      </c>
      <c r="S8" s="71">
        <f>Меню!B533</f>
        <v>1</v>
      </c>
      <c r="T8" s="71">
        <f>Меню!B536</f>
        <v>46.2</v>
      </c>
      <c r="U8" s="71">
        <f>Меню!B538</f>
        <v>22</v>
      </c>
      <c r="V8" s="71">
        <f>Меню!B539</f>
        <v>17.849999999999998</v>
      </c>
      <c r="W8" s="71"/>
      <c r="X8" s="71"/>
      <c r="Y8" s="71"/>
      <c r="Z8" s="71"/>
    </row>
    <row r="9" spans="1:26" ht="33" customHeight="1" x14ac:dyDescent="0.25">
      <c r="A9" s="387" t="str">
        <f>Меню!A544</f>
        <v>Чай витаминный с шиповником</v>
      </c>
      <c r="B9" s="287">
        <f>Меню!D544</f>
        <v>200</v>
      </c>
      <c r="C9" s="254"/>
      <c r="D9" s="386"/>
      <c r="E9" s="386"/>
      <c r="F9" s="386"/>
      <c r="G9" s="386"/>
      <c r="H9" s="386"/>
      <c r="I9" s="386">
        <f>Меню!B546</f>
        <v>220</v>
      </c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>
        <f>Меню!B545</f>
        <v>1</v>
      </c>
      <c r="X9" s="386">
        <f>Меню!B547</f>
        <v>12</v>
      </c>
      <c r="Y9" s="386">
        <f>Меню!B548</f>
        <v>8</v>
      </c>
      <c r="Z9" s="386"/>
    </row>
    <row r="10" spans="1:26" ht="33" customHeight="1" x14ac:dyDescent="0.25">
      <c r="A10" s="345" t="str">
        <f>Меню!A549</f>
        <v>Хлеб "Свежий" пшеничный витамин.</v>
      </c>
      <c r="B10" s="287">
        <f>Меню!D549</f>
        <v>22</v>
      </c>
      <c r="C10" s="391"/>
      <c r="D10" s="29"/>
      <c r="E10" s="29"/>
      <c r="F10" s="29"/>
      <c r="G10" s="29"/>
      <c r="H10" s="29"/>
      <c r="I10" s="29"/>
      <c r="J10" s="29"/>
      <c r="K10" s="29"/>
      <c r="L10" s="386"/>
      <c r="M10" s="386"/>
      <c r="N10" s="29"/>
      <c r="O10" s="29"/>
      <c r="P10" s="29"/>
      <c r="Q10" s="29"/>
      <c r="R10" s="29"/>
      <c r="S10" s="389"/>
      <c r="T10" s="389"/>
      <c r="U10" s="389"/>
      <c r="V10" s="389"/>
      <c r="W10" s="389"/>
      <c r="X10" s="389"/>
      <c r="Y10" s="389"/>
      <c r="Z10" s="389">
        <f>Меню!D549</f>
        <v>22</v>
      </c>
    </row>
    <row r="11" spans="1:26" ht="33" customHeight="1" x14ac:dyDescent="0.25">
      <c r="A11" s="345" t="e">
        <f>Меню!#REF!</f>
        <v>#REF!</v>
      </c>
      <c r="B11" s="287">
        <v>50</v>
      </c>
      <c r="C11" s="391"/>
      <c r="D11" s="29"/>
      <c r="E11" s="29"/>
      <c r="F11" s="29"/>
      <c r="G11" s="29"/>
      <c r="H11" s="29"/>
      <c r="I11" s="29"/>
      <c r="J11" s="29"/>
      <c r="K11" s="29"/>
      <c r="L11" s="386"/>
      <c r="M11" s="386"/>
      <c r="N11" s="29"/>
      <c r="O11" s="386"/>
      <c r="P11" s="29"/>
      <c r="Q11" s="29"/>
      <c r="R11" s="29"/>
      <c r="S11" s="29"/>
      <c r="T11" s="29"/>
      <c r="U11" s="29"/>
      <c r="V11" s="29"/>
      <c r="W11" s="29"/>
      <c r="X11" s="389"/>
      <c r="Y11" s="389"/>
      <c r="Z11" s="389"/>
    </row>
    <row r="12" spans="1:26" x14ac:dyDescent="0.25">
      <c r="A12" s="264" t="s">
        <v>279</v>
      </c>
      <c r="B12" s="390"/>
      <c r="C12" s="363">
        <f t="shared" ref="C12:S12" si="0">SUM(C7:C11)</f>
        <v>43</v>
      </c>
      <c r="D12" s="363">
        <f t="shared" si="0"/>
        <v>32.5</v>
      </c>
      <c r="E12" s="363">
        <f t="shared" si="0"/>
        <v>0.52</v>
      </c>
      <c r="F12" s="363">
        <f t="shared" si="0"/>
        <v>45.059999999999995</v>
      </c>
      <c r="G12" s="363">
        <f t="shared" si="0"/>
        <v>91</v>
      </c>
      <c r="H12" s="363">
        <f t="shared" si="0"/>
        <v>1.6</v>
      </c>
      <c r="I12" s="363">
        <f t="shared" si="0"/>
        <v>428</v>
      </c>
      <c r="J12" s="363">
        <f t="shared" si="0"/>
        <v>136.279</v>
      </c>
      <c r="K12" s="363">
        <f t="shared" si="0"/>
        <v>20</v>
      </c>
      <c r="L12" s="363">
        <f t="shared" si="0"/>
        <v>14.4</v>
      </c>
      <c r="M12" s="363">
        <f t="shared" si="0"/>
        <v>1.7792000000000001</v>
      </c>
      <c r="N12" s="363">
        <f t="shared" si="0"/>
        <v>17.600000000000001</v>
      </c>
      <c r="O12" s="363">
        <f t="shared" si="0"/>
        <v>0</v>
      </c>
      <c r="P12" s="363">
        <f t="shared" si="0"/>
        <v>20</v>
      </c>
      <c r="Q12" s="363">
        <f t="shared" si="0"/>
        <v>54</v>
      </c>
      <c r="R12" s="363">
        <f t="shared" si="0"/>
        <v>0.46</v>
      </c>
      <c r="S12" s="363">
        <f t="shared" si="0"/>
        <v>1</v>
      </c>
      <c r="T12" s="363">
        <f t="shared" ref="T12:Z12" si="1">SUM(T7:T11)</f>
        <v>46.2</v>
      </c>
      <c r="U12" s="363">
        <f t="shared" si="1"/>
        <v>22</v>
      </c>
      <c r="V12" s="363">
        <f t="shared" si="1"/>
        <v>24.037999999999997</v>
      </c>
      <c r="W12" s="363">
        <f t="shared" si="1"/>
        <v>1</v>
      </c>
      <c r="X12" s="363">
        <f t="shared" si="1"/>
        <v>12</v>
      </c>
      <c r="Y12" s="363">
        <f t="shared" si="1"/>
        <v>8</v>
      </c>
      <c r="Z12" s="363">
        <f t="shared" si="1"/>
        <v>22</v>
      </c>
    </row>
    <row r="13" spans="1:26" x14ac:dyDescent="0.25">
      <c r="A13" s="264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S13" si="2">D13</f>
        <v>0</v>
      </c>
      <c r="F13" s="29">
        <f t="shared" si="2"/>
        <v>0</v>
      </c>
      <c r="G13" s="29">
        <f t="shared" si="2"/>
        <v>0</v>
      </c>
      <c r="H13" s="29">
        <f t="shared" si="2"/>
        <v>0</v>
      </c>
      <c r="I13" s="29">
        <f t="shared" si="2"/>
        <v>0</v>
      </c>
      <c r="J13" s="29">
        <f>H13</f>
        <v>0</v>
      </c>
      <c r="K13" s="29">
        <f>F13</f>
        <v>0</v>
      </c>
      <c r="L13" s="29">
        <f t="shared" si="2"/>
        <v>0</v>
      </c>
      <c r="M13" s="29">
        <f t="shared" si="2"/>
        <v>0</v>
      </c>
      <c r="N13" s="29">
        <f t="shared" si="2"/>
        <v>0</v>
      </c>
      <c r="O13" s="29">
        <f t="shared" si="2"/>
        <v>0</v>
      </c>
      <c r="P13" s="29">
        <f>N13</f>
        <v>0</v>
      </c>
      <c r="Q13" s="29">
        <f t="shared" si="2"/>
        <v>0</v>
      </c>
      <c r="R13" s="29">
        <f t="shared" si="2"/>
        <v>0</v>
      </c>
      <c r="S13" s="29">
        <f t="shared" si="2"/>
        <v>0</v>
      </c>
      <c r="T13" s="29">
        <f t="shared" ref="T13:Z13" si="3">S13</f>
        <v>0</v>
      </c>
      <c r="U13" s="29">
        <f t="shared" si="3"/>
        <v>0</v>
      </c>
      <c r="V13" s="29">
        <f t="shared" si="3"/>
        <v>0</v>
      </c>
      <c r="W13" s="29">
        <f t="shared" si="3"/>
        <v>0</v>
      </c>
      <c r="X13" s="29">
        <f t="shared" si="3"/>
        <v>0</v>
      </c>
      <c r="Y13" s="29">
        <f t="shared" si="3"/>
        <v>0</v>
      </c>
      <c r="Z13" s="29">
        <f t="shared" si="3"/>
        <v>0</v>
      </c>
    </row>
    <row r="14" spans="1:26" x14ac:dyDescent="0.25">
      <c r="A14" s="264" t="s">
        <v>280</v>
      </c>
      <c r="B14" s="390"/>
      <c r="C14" s="269">
        <f t="shared" ref="C14:O14" si="4">C13*C12/1000</f>
        <v>0</v>
      </c>
      <c r="D14" s="269">
        <f t="shared" si="4"/>
        <v>0</v>
      </c>
      <c r="E14" s="269">
        <f t="shared" si="4"/>
        <v>0</v>
      </c>
      <c r="F14" s="269">
        <f t="shared" si="4"/>
        <v>0</v>
      </c>
      <c r="G14" s="269">
        <f t="shared" si="4"/>
        <v>0</v>
      </c>
      <c r="H14" s="269">
        <f t="shared" si="4"/>
        <v>0</v>
      </c>
      <c r="I14" s="269">
        <f t="shared" si="4"/>
        <v>0</v>
      </c>
      <c r="J14" s="269">
        <f t="shared" si="4"/>
        <v>0</v>
      </c>
      <c r="K14" s="269">
        <f t="shared" si="4"/>
        <v>0</v>
      </c>
      <c r="L14" s="269">
        <f t="shared" si="4"/>
        <v>0</v>
      </c>
      <c r="M14" s="269">
        <f t="shared" si="4"/>
        <v>0</v>
      </c>
      <c r="N14" s="269">
        <f t="shared" si="4"/>
        <v>0</v>
      </c>
      <c r="O14" s="269">
        <f t="shared" si="4"/>
        <v>0</v>
      </c>
      <c r="P14" s="269">
        <f>P13*P12/40</f>
        <v>0</v>
      </c>
      <c r="Q14" s="269">
        <f t="shared" ref="Q14:Z14" si="5">Q13*Q12/1000</f>
        <v>0</v>
      </c>
      <c r="R14" s="269">
        <f t="shared" si="5"/>
        <v>0</v>
      </c>
      <c r="S14" s="269">
        <f t="shared" si="5"/>
        <v>0</v>
      </c>
      <c r="T14" s="269">
        <f t="shared" si="5"/>
        <v>0</v>
      </c>
      <c r="U14" s="269">
        <f t="shared" si="5"/>
        <v>0</v>
      </c>
      <c r="V14" s="269">
        <f t="shared" si="5"/>
        <v>0</v>
      </c>
      <c r="W14" s="269">
        <f t="shared" si="5"/>
        <v>0</v>
      </c>
      <c r="X14" s="269">
        <f t="shared" si="5"/>
        <v>0</v>
      </c>
      <c r="Y14" s="269">
        <f t="shared" si="5"/>
        <v>0</v>
      </c>
      <c r="Z14" s="269">
        <f t="shared" si="5"/>
        <v>0</v>
      </c>
    </row>
  </sheetData>
  <mergeCells count="2">
    <mergeCell ref="M2:P2"/>
    <mergeCell ref="M4:P4"/>
  </mergeCells>
  <pageMargins left="0.7" right="0.7" top="0.75" bottom="0.75" header="0.3" footer="0.3"/>
  <pageSetup paperSize="9"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P48"/>
  <sheetViews>
    <sheetView topLeftCell="A22" workbookViewId="0">
      <selection activeCell="A36" sqref="A36:M36"/>
    </sheetView>
  </sheetViews>
  <sheetFormatPr defaultRowHeight="15" x14ac:dyDescent="0.25"/>
  <cols>
    <col min="13" max="13" width="4.28515625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6" ht="15.75" x14ac:dyDescent="0.25">
      <c r="A9" s="1"/>
      <c r="B9" s="1"/>
      <c r="C9" s="1"/>
      <c r="D9" s="1"/>
      <c r="E9" s="1"/>
      <c r="F9" s="1"/>
      <c r="G9" s="1"/>
      <c r="H9" s="560" t="s">
        <v>281</v>
      </c>
      <c r="I9" s="560"/>
      <c r="J9" s="560"/>
      <c r="K9" s="560"/>
      <c r="L9" s="560"/>
      <c r="M9" s="560"/>
      <c r="N9" s="560"/>
      <c r="O9" s="560"/>
      <c r="P9" s="299"/>
    </row>
    <row r="10" spans="1:16" ht="15.75" x14ac:dyDescent="0.25">
      <c r="A10" s="1"/>
      <c r="B10" s="1"/>
      <c r="C10" s="1"/>
      <c r="D10" s="1"/>
      <c r="E10" s="1"/>
      <c r="F10" s="1"/>
      <c r="G10" s="1"/>
      <c r="H10" s="346" t="s">
        <v>282</v>
      </c>
      <c r="I10" s="346"/>
      <c r="J10" s="346"/>
      <c r="K10" s="346"/>
      <c r="L10" s="346"/>
      <c r="M10" s="346"/>
      <c r="N10" s="346"/>
      <c r="O10" s="346"/>
      <c r="P10" s="346"/>
    </row>
    <row r="11" spans="1:16" ht="15.75" x14ac:dyDescent="0.25">
      <c r="A11" s="1"/>
      <c r="B11" s="1"/>
      <c r="C11" s="1"/>
      <c r="D11" s="1"/>
      <c r="E11" s="1"/>
      <c r="F11" s="1"/>
      <c r="G11" s="1"/>
      <c r="H11" s="347" t="s">
        <v>283</v>
      </c>
      <c r="I11" s="347"/>
      <c r="J11" s="347"/>
      <c r="K11" s="347"/>
      <c r="L11" s="347"/>
      <c r="M11" s="347"/>
      <c r="N11" s="347"/>
      <c r="O11" s="347"/>
      <c r="P11" s="347"/>
    </row>
    <row r="12" spans="1:16" ht="15.75" x14ac:dyDescent="0.25">
      <c r="A12" s="1"/>
      <c r="B12" s="1"/>
      <c r="C12" s="1"/>
      <c r="D12" s="1"/>
      <c r="E12" s="1"/>
      <c r="F12" s="299"/>
      <c r="G12" s="299"/>
      <c r="H12" s="299"/>
      <c r="I12" s="299"/>
      <c r="J12" s="299"/>
      <c r="K12" s="299"/>
      <c r="L12" s="299"/>
      <c r="M12" s="299"/>
    </row>
    <row r="13" spans="1:1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6" ht="33" x14ac:dyDescent="0.25">
      <c r="A14" s="1"/>
      <c r="B14" s="1"/>
      <c r="C14" s="1"/>
      <c r="D14" s="527" t="s">
        <v>284</v>
      </c>
      <c r="E14" s="527"/>
      <c r="F14" s="527"/>
      <c r="G14" s="527"/>
      <c r="H14" s="527"/>
      <c r="I14" s="527"/>
      <c r="J14" s="1"/>
      <c r="K14" s="1"/>
      <c r="L14" s="1"/>
      <c r="M14" s="1"/>
    </row>
    <row r="15" spans="1:16" ht="25.5" x14ac:dyDescent="0.25">
      <c r="A15" s="1"/>
      <c r="B15" s="1"/>
      <c r="C15" s="1"/>
      <c r="D15" s="1"/>
      <c r="E15" s="271"/>
      <c r="F15" s="1"/>
      <c r="G15" s="1"/>
      <c r="H15" s="1"/>
      <c r="I15" s="1"/>
      <c r="J15" s="1"/>
      <c r="K15" s="1"/>
      <c r="L15" s="1"/>
      <c r="M15" s="1"/>
    </row>
    <row r="16" spans="1:16" ht="33" x14ac:dyDescent="0.45">
      <c r="A16" s="1"/>
      <c r="B16" s="505" t="s">
        <v>285</v>
      </c>
      <c r="C16" s="505"/>
      <c r="D16" s="505"/>
      <c r="E16" s="505"/>
      <c r="F16" s="505"/>
      <c r="G16" s="505"/>
      <c r="H16" s="505"/>
      <c r="I16" s="505"/>
      <c r="J16" s="505"/>
      <c r="K16" s="505"/>
      <c r="L16" s="1"/>
      <c r="M16" s="1"/>
    </row>
    <row r="17" spans="1:14" s="1" customFormat="1" ht="21" customHeight="1" x14ac:dyDescent="0.3">
      <c r="A17" s="433"/>
      <c r="B17" s="503" t="s">
        <v>327</v>
      </c>
      <c r="C17" s="503"/>
      <c r="D17" s="503"/>
      <c r="E17" s="503"/>
      <c r="F17" s="503"/>
      <c r="G17" s="503"/>
      <c r="H17" s="503"/>
      <c r="I17" s="503"/>
      <c r="J17" s="503"/>
      <c r="K17" s="503"/>
    </row>
    <row r="18" spans="1:14" s="1" customFormat="1" ht="22.5" x14ac:dyDescent="0.3">
      <c r="A18" s="441"/>
      <c r="C18" s="503" t="s">
        <v>14</v>
      </c>
      <c r="D18" s="503"/>
      <c r="E18" s="503"/>
      <c r="F18" s="503"/>
      <c r="G18" s="503"/>
      <c r="H18" s="503"/>
      <c r="I18" s="503"/>
      <c r="J18" s="503"/>
    </row>
    <row r="19" spans="1:14" s="1" customFormat="1" ht="20.25" x14ac:dyDescent="0.25">
      <c r="A19" s="504" t="s">
        <v>308</v>
      </c>
      <c r="B19" s="504"/>
      <c r="C19" s="504"/>
      <c r="D19" s="504"/>
      <c r="E19" s="504"/>
      <c r="F19" s="504"/>
      <c r="G19" s="504"/>
      <c r="H19" s="504"/>
      <c r="I19" s="504"/>
      <c r="J19" s="504"/>
      <c r="K19" s="504"/>
      <c r="L19" s="504"/>
    </row>
    <row r="20" spans="1:14" ht="20.25" x14ac:dyDescent="0.25">
      <c r="A20" s="508" t="s">
        <v>135</v>
      </c>
      <c r="B20" s="508"/>
      <c r="C20" s="508"/>
      <c r="D20" s="508"/>
      <c r="E20" s="508"/>
      <c r="F20" s="508" t="s">
        <v>286</v>
      </c>
      <c r="G20" s="508"/>
      <c r="H20" s="509" t="s">
        <v>287</v>
      </c>
      <c r="I20" s="510"/>
      <c r="J20" s="510"/>
      <c r="K20" s="511"/>
      <c r="L20" s="508" t="s">
        <v>139</v>
      </c>
      <c r="M20" s="508"/>
    </row>
    <row r="21" spans="1:14" x14ac:dyDescent="0.25">
      <c r="A21" s="508"/>
      <c r="B21" s="508"/>
      <c r="C21" s="508"/>
      <c r="D21" s="508"/>
      <c r="E21" s="508"/>
      <c r="F21" s="508"/>
      <c r="G21" s="508"/>
      <c r="H21" s="273" t="s">
        <v>288</v>
      </c>
      <c r="I21" s="158" t="s">
        <v>289</v>
      </c>
      <c r="J21" s="201" t="s">
        <v>290</v>
      </c>
      <c r="K21" s="201" t="s">
        <v>291</v>
      </c>
      <c r="L21" s="508"/>
      <c r="M21" s="508"/>
    </row>
    <row r="22" spans="1:14" ht="28.5" customHeight="1" x14ac:dyDescent="0.25">
      <c r="A22" s="573" t="str">
        <f>Меню!A474</f>
        <v xml:space="preserve"> Закуска из свежих огурцов</v>
      </c>
      <c r="B22" s="566"/>
      <c r="C22" s="566"/>
      <c r="D22" s="566"/>
      <c r="E22" s="567"/>
      <c r="F22" s="516">
        <f>Меню!D474</f>
        <v>60</v>
      </c>
      <c r="G22" s="536"/>
      <c r="H22" s="276">
        <v>0.59</v>
      </c>
      <c r="I22" s="276">
        <v>7.0000000000000007E-2</v>
      </c>
      <c r="J22" s="276">
        <v>5.19</v>
      </c>
      <c r="K22" s="276">
        <v>15.17</v>
      </c>
      <c r="L22" s="531">
        <v>22.090000000000003</v>
      </c>
      <c r="M22" s="536"/>
    </row>
    <row r="23" spans="1:14" ht="28.5" customHeight="1" x14ac:dyDescent="0.25">
      <c r="A23" s="512" t="str">
        <f>Меню!A480</f>
        <v>Митболл в овсяной панировке</v>
      </c>
      <c r="B23" s="513"/>
      <c r="C23" s="513"/>
      <c r="D23" s="513"/>
      <c r="E23" s="514"/>
      <c r="F23" s="526">
        <f>Меню!D480</f>
        <v>90</v>
      </c>
      <c r="G23" s="507"/>
      <c r="H23" s="276">
        <v>11.78</v>
      </c>
      <c r="I23" s="276">
        <v>17.010000000000002</v>
      </c>
      <c r="J23" s="276">
        <v>21.14</v>
      </c>
      <c r="K23" s="276">
        <v>308.79000000000002</v>
      </c>
      <c r="L23" s="551">
        <v>50.22999999999999</v>
      </c>
      <c r="M23" s="507"/>
    </row>
    <row r="24" spans="1:14" ht="28.5" customHeight="1" x14ac:dyDescent="0.25">
      <c r="A24" s="538" t="str">
        <f>Меню!A496</f>
        <v>Картофельное пюре</v>
      </c>
      <c r="B24" s="539"/>
      <c r="C24" s="539"/>
      <c r="D24" s="539"/>
      <c r="E24" s="540"/>
      <c r="F24" s="516">
        <f>Меню!D496</f>
        <v>150</v>
      </c>
      <c r="G24" s="517"/>
      <c r="H24" s="276">
        <v>3.86</v>
      </c>
      <c r="I24" s="276">
        <v>3.14</v>
      </c>
      <c r="J24" s="276">
        <v>35.78</v>
      </c>
      <c r="K24" s="276">
        <v>162.25</v>
      </c>
      <c r="L24" s="531">
        <v>25.19</v>
      </c>
      <c r="M24" s="532"/>
    </row>
    <row r="25" spans="1:14" ht="28.5" customHeight="1" x14ac:dyDescent="0.25">
      <c r="A25" s="515" t="str">
        <f>Меню!A501</f>
        <v>Напиток ягодный</v>
      </c>
      <c r="B25" s="522"/>
      <c r="C25" s="522"/>
      <c r="D25" s="522"/>
      <c r="E25" s="523"/>
      <c r="F25" s="516">
        <f>Меню!D501</f>
        <v>200</v>
      </c>
      <c r="G25" s="517"/>
      <c r="H25" s="276">
        <v>0.2</v>
      </c>
      <c r="I25" s="276">
        <v>0.06</v>
      </c>
      <c r="J25" s="276">
        <v>8.2899999999999991</v>
      </c>
      <c r="K25" s="276">
        <v>34.08</v>
      </c>
      <c r="L25" s="531">
        <v>7.78</v>
      </c>
      <c r="M25" s="532"/>
    </row>
    <row r="26" spans="1:14" ht="28.5" customHeight="1" x14ac:dyDescent="0.25">
      <c r="A26" s="515" t="str">
        <f>Меню!A505</f>
        <v>Хлеб "Свежий" пшеничный витамин.</v>
      </c>
      <c r="B26" s="522"/>
      <c r="C26" s="522"/>
      <c r="D26" s="522"/>
      <c r="E26" s="523"/>
      <c r="F26" s="516">
        <f>Меню!D505</f>
        <v>32</v>
      </c>
      <c r="G26" s="517"/>
      <c r="H26" s="276">
        <v>2.56</v>
      </c>
      <c r="I26" s="276">
        <v>0.4</v>
      </c>
      <c r="J26" s="276">
        <v>16.96</v>
      </c>
      <c r="K26" s="276">
        <v>81.28</v>
      </c>
      <c r="L26" s="531">
        <v>2.41</v>
      </c>
      <c r="M26" s="532"/>
    </row>
    <row r="27" spans="1:14" ht="22.5" x14ac:dyDescent="0.3">
      <c r="A27" s="543" t="s">
        <v>292</v>
      </c>
      <c r="B27" s="544"/>
      <c r="C27" s="544"/>
      <c r="D27" s="544"/>
      <c r="E27" s="545"/>
      <c r="F27" s="533">
        <f>F22+F23+F24+F25+F26</f>
        <v>532</v>
      </c>
      <c r="G27" s="534"/>
      <c r="H27" s="366">
        <f>SUM(H22:H26)</f>
        <v>18.989999999999998</v>
      </c>
      <c r="I27" s="366">
        <f>SUM(I22:I26)</f>
        <v>20.68</v>
      </c>
      <c r="J27" s="366">
        <f>SUM(J22:J26)</f>
        <v>87.360000000000014</v>
      </c>
      <c r="K27" s="366">
        <f>SUM(K22:K26)</f>
        <v>601.57000000000005</v>
      </c>
      <c r="L27" s="548">
        <f>SUM(L22:M26)</f>
        <v>107.69999999999999</v>
      </c>
      <c r="M27" s="549"/>
    </row>
    <row r="28" spans="1:14" s="1" customFormat="1" ht="22.5" x14ac:dyDescent="0.3">
      <c r="A28" s="437"/>
      <c r="B28" s="437"/>
      <c r="C28" s="437"/>
      <c r="D28" s="437"/>
      <c r="E28" s="437"/>
      <c r="F28" s="438"/>
      <c r="G28" s="438"/>
      <c r="H28" s="438"/>
      <c r="I28" s="438"/>
      <c r="J28" s="438"/>
      <c r="K28" s="451"/>
      <c r="L28" s="440"/>
      <c r="M28" s="451"/>
    </row>
    <row r="29" spans="1:14" s="1" customFormat="1" ht="22.5" x14ac:dyDescent="0.3">
      <c r="A29" s="441"/>
      <c r="C29" s="503" t="s">
        <v>15</v>
      </c>
      <c r="D29" s="503"/>
      <c r="E29" s="503"/>
      <c r="F29" s="503"/>
      <c r="G29" s="503"/>
      <c r="H29" s="503"/>
      <c r="I29" s="503"/>
      <c r="J29" s="503"/>
    </row>
    <row r="30" spans="1:14" s="1" customFormat="1" ht="20.25" x14ac:dyDescent="0.25">
      <c r="A30" s="504" t="s">
        <v>308</v>
      </c>
      <c r="B30" s="504"/>
      <c r="C30" s="504"/>
      <c r="D30" s="504"/>
      <c r="E30" s="504"/>
      <c r="F30" s="504"/>
      <c r="G30" s="504"/>
      <c r="H30" s="504"/>
      <c r="I30" s="504"/>
      <c r="J30" s="504"/>
      <c r="K30" s="504"/>
      <c r="L30" s="504"/>
    </row>
    <row r="31" spans="1:14" ht="20.25" x14ac:dyDescent="0.25">
      <c r="A31" s="508" t="s">
        <v>135</v>
      </c>
      <c r="B31" s="508"/>
      <c r="C31" s="508"/>
      <c r="D31" s="508"/>
      <c r="E31" s="508"/>
      <c r="F31" s="508" t="s">
        <v>286</v>
      </c>
      <c r="G31" s="508"/>
      <c r="H31" s="509" t="s">
        <v>287</v>
      </c>
      <c r="I31" s="510"/>
      <c r="J31" s="510"/>
      <c r="K31" s="511"/>
      <c r="L31" s="508" t="s">
        <v>139</v>
      </c>
      <c r="M31" s="508"/>
      <c r="N31" s="1"/>
    </row>
    <row r="32" spans="1:14" x14ac:dyDescent="0.25">
      <c r="A32" s="508"/>
      <c r="B32" s="508"/>
      <c r="C32" s="508"/>
      <c r="D32" s="508"/>
      <c r="E32" s="508"/>
      <c r="F32" s="508"/>
      <c r="G32" s="508"/>
      <c r="H32" s="273" t="s">
        <v>288</v>
      </c>
      <c r="I32" s="158" t="s">
        <v>289</v>
      </c>
      <c r="J32" s="201" t="s">
        <v>290</v>
      </c>
      <c r="K32" s="201" t="s">
        <v>291</v>
      </c>
      <c r="L32" s="508"/>
      <c r="M32" s="508"/>
      <c r="N32" s="1"/>
    </row>
    <row r="33" spans="1:14" ht="27.75" customHeight="1" x14ac:dyDescent="0.25">
      <c r="A33" s="512" t="str">
        <f>Меню!A509</f>
        <v>Крем-суп Минестроне</v>
      </c>
      <c r="B33" s="513"/>
      <c r="C33" s="513"/>
      <c r="D33" s="513"/>
      <c r="E33" s="514"/>
      <c r="F33" s="526">
        <f>Меню!D509</f>
        <v>260</v>
      </c>
      <c r="G33" s="507"/>
      <c r="H33" s="276">
        <v>6.56</v>
      </c>
      <c r="I33" s="276">
        <v>11.04</v>
      </c>
      <c r="J33" s="276">
        <v>33.79</v>
      </c>
      <c r="K33" s="276">
        <v>265.44</v>
      </c>
      <c r="L33" s="551">
        <v>40.820000000000007</v>
      </c>
      <c r="M33" s="507"/>
      <c r="N33" s="1"/>
    </row>
    <row r="34" spans="1:14" ht="27.75" customHeight="1" x14ac:dyDescent="0.25">
      <c r="A34" s="538" t="str">
        <f>Меню!A527</f>
        <v>Рыбный киш с брокколи</v>
      </c>
      <c r="B34" s="539"/>
      <c r="C34" s="539"/>
      <c r="D34" s="539"/>
      <c r="E34" s="540"/>
      <c r="F34" s="516">
        <f>Меню!D527</f>
        <v>140</v>
      </c>
      <c r="G34" s="517"/>
      <c r="H34" s="276">
        <v>9.69</v>
      </c>
      <c r="I34" s="276">
        <v>7.54</v>
      </c>
      <c r="J34" s="276">
        <v>28.76</v>
      </c>
      <c r="K34" s="276">
        <v>217.96</v>
      </c>
      <c r="L34" s="531">
        <v>58.03</v>
      </c>
      <c r="M34" s="532"/>
      <c r="N34" s="1"/>
    </row>
    <row r="35" spans="1:14" ht="27.75" customHeight="1" x14ac:dyDescent="0.25">
      <c r="A35" s="515" t="str">
        <f>Меню!A544</f>
        <v>Чай витаминный с шиповником</v>
      </c>
      <c r="B35" s="522"/>
      <c r="C35" s="522"/>
      <c r="D35" s="522"/>
      <c r="E35" s="523"/>
      <c r="F35" s="516">
        <f>Меню!D544</f>
        <v>200</v>
      </c>
      <c r="G35" s="517"/>
      <c r="H35" s="276">
        <v>0.4</v>
      </c>
      <c r="I35" s="276">
        <v>0.05</v>
      </c>
      <c r="J35" s="276">
        <v>7.34</v>
      </c>
      <c r="K35" s="276">
        <v>32</v>
      </c>
      <c r="L35" s="531">
        <v>7.1899999999999995</v>
      </c>
      <c r="M35" s="532"/>
      <c r="N35" s="1"/>
    </row>
    <row r="36" spans="1:14" s="1" customFormat="1" ht="39" customHeight="1" x14ac:dyDescent="0.25">
      <c r="A36" s="515"/>
      <c r="B36" s="522"/>
      <c r="C36" s="522"/>
      <c r="D36" s="522"/>
      <c r="E36" s="523"/>
      <c r="F36" s="516"/>
      <c r="G36" s="517"/>
      <c r="H36" s="276"/>
      <c r="I36" s="276"/>
      <c r="J36" s="276"/>
      <c r="K36" s="276"/>
      <c r="L36" s="531"/>
      <c r="M36" s="532"/>
    </row>
    <row r="37" spans="1:14" ht="27.75" customHeight="1" x14ac:dyDescent="0.25">
      <c r="A37" s="515" t="str">
        <f>Меню!A549</f>
        <v>Хлеб "Свежий" пшеничный витамин.</v>
      </c>
      <c r="B37" s="522"/>
      <c r="C37" s="522"/>
      <c r="D37" s="522"/>
      <c r="E37" s="523"/>
      <c r="F37" s="516">
        <f>Меню!D549</f>
        <v>22</v>
      </c>
      <c r="G37" s="517"/>
      <c r="H37" s="276">
        <v>1.76</v>
      </c>
      <c r="I37" s="276">
        <v>0.28000000000000003</v>
      </c>
      <c r="J37" s="276">
        <v>11.66</v>
      </c>
      <c r="K37" s="276">
        <v>55.88</v>
      </c>
      <c r="L37" s="531">
        <v>1.66</v>
      </c>
      <c r="M37" s="532"/>
      <c r="N37" s="1"/>
    </row>
    <row r="38" spans="1:14" ht="22.5" x14ac:dyDescent="0.3">
      <c r="A38" s="543" t="s">
        <v>292</v>
      </c>
      <c r="B38" s="544"/>
      <c r="C38" s="544"/>
      <c r="D38" s="544"/>
      <c r="E38" s="545"/>
      <c r="F38" s="533">
        <f>F37+F35+F34+F33</f>
        <v>622</v>
      </c>
      <c r="G38" s="534"/>
      <c r="H38" s="366">
        <f>SUM(H33:H37)</f>
        <v>18.41</v>
      </c>
      <c r="I38" s="366">
        <f>SUM(I33:I37)</f>
        <v>18.91</v>
      </c>
      <c r="J38" s="366">
        <f>SUM(J33:J37)</f>
        <v>81.55</v>
      </c>
      <c r="K38" s="366">
        <f>SUM(K33:K37)</f>
        <v>571.28</v>
      </c>
      <c r="L38" s="548">
        <f>SUM(L33:M37)</f>
        <v>107.7</v>
      </c>
      <c r="M38" s="549"/>
      <c r="N38" s="1"/>
    </row>
    <row r="39" spans="1:14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4" ht="21" x14ac:dyDescent="0.35">
      <c r="A40" s="280" t="s">
        <v>293</v>
      </c>
      <c r="B40" s="281"/>
      <c r="C40" s="281"/>
      <c r="D40" s="281"/>
      <c r="E40" s="281"/>
      <c r="F40" s="1"/>
      <c r="G40" s="1"/>
      <c r="H40" s="1"/>
      <c r="I40" s="1"/>
      <c r="J40" s="1"/>
      <c r="K40" s="1"/>
      <c r="L40" s="1"/>
      <c r="M40" s="1"/>
    </row>
    <row r="41" spans="1:14" ht="21" x14ac:dyDescent="0.35">
      <c r="A41" s="281"/>
      <c r="B41" s="281"/>
      <c r="C41" s="281"/>
      <c r="D41" s="281"/>
      <c r="E41" s="281"/>
      <c r="F41" s="1"/>
      <c r="G41" s="1"/>
      <c r="H41" s="1"/>
      <c r="I41" s="1"/>
      <c r="J41" s="1"/>
      <c r="K41" s="1"/>
      <c r="L41" s="1"/>
      <c r="M41" s="1"/>
    </row>
    <row r="42" spans="1:14" ht="21" x14ac:dyDescent="0.35">
      <c r="A42" s="280" t="s">
        <v>294</v>
      </c>
      <c r="B42" s="281"/>
      <c r="C42" s="281"/>
      <c r="D42" s="281"/>
      <c r="E42" s="281"/>
      <c r="F42" s="1"/>
      <c r="G42" s="1"/>
      <c r="H42" s="1"/>
      <c r="I42" s="1"/>
      <c r="J42" s="1"/>
      <c r="K42" s="1"/>
      <c r="L42" s="1"/>
      <c r="M42" s="1"/>
    </row>
    <row r="43" spans="1:1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4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4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4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4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</sheetData>
  <mergeCells count="52">
    <mergeCell ref="C29:J29"/>
    <mergeCell ref="A30:L30"/>
    <mergeCell ref="L34:M34"/>
    <mergeCell ref="A31:E32"/>
    <mergeCell ref="F31:G32"/>
    <mergeCell ref="H31:K31"/>
    <mergeCell ref="L31:M32"/>
    <mergeCell ref="F38:G38"/>
    <mergeCell ref="A38:E38"/>
    <mergeCell ref="L38:M38"/>
    <mergeCell ref="A27:E27"/>
    <mergeCell ref="L27:M27"/>
    <mergeCell ref="A35:E35"/>
    <mergeCell ref="F35:G35"/>
    <mergeCell ref="L35:M35"/>
    <mergeCell ref="A37:E37"/>
    <mergeCell ref="F37:G37"/>
    <mergeCell ref="L37:M37"/>
    <mergeCell ref="A33:E33"/>
    <mergeCell ref="F33:G33"/>
    <mergeCell ref="L33:M33"/>
    <mergeCell ref="A34:E34"/>
    <mergeCell ref="F34:G34"/>
    <mergeCell ref="F27:G27"/>
    <mergeCell ref="A24:E24"/>
    <mergeCell ref="F24:G24"/>
    <mergeCell ref="L24:M24"/>
    <mergeCell ref="A25:E25"/>
    <mergeCell ref="F25:G25"/>
    <mergeCell ref="L25:M25"/>
    <mergeCell ref="A23:E23"/>
    <mergeCell ref="F23:G23"/>
    <mergeCell ref="L23:M23"/>
    <mergeCell ref="A26:E26"/>
    <mergeCell ref="F26:G26"/>
    <mergeCell ref="L26:M26"/>
    <mergeCell ref="A36:E36"/>
    <mergeCell ref="F36:G36"/>
    <mergeCell ref="L36:M36"/>
    <mergeCell ref="H9:O9"/>
    <mergeCell ref="A20:E21"/>
    <mergeCell ref="F20:G21"/>
    <mergeCell ref="H20:K20"/>
    <mergeCell ref="L20:M21"/>
    <mergeCell ref="C18:J18"/>
    <mergeCell ref="A19:L19"/>
    <mergeCell ref="B17:K17"/>
    <mergeCell ref="B16:K16"/>
    <mergeCell ref="D14:I14"/>
    <mergeCell ref="A22:E22"/>
    <mergeCell ref="F22:G22"/>
    <mergeCell ref="L22:M22"/>
  </mergeCells>
  <pageMargins left="0.7" right="0.7" top="0.75" bottom="0.75" header="0.3" footer="0.3"/>
  <pageSetup paperSize="9" scale="66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15"/>
  <sheetViews>
    <sheetView topLeftCell="G5" zoomScale="90" zoomScaleNormal="90" workbookViewId="0">
      <selection activeCell="G14" sqref="A14:XFD15"/>
    </sheetView>
  </sheetViews>
  <sheetFormatPr defaultRowHeight="15" x14ac:dyDescent="0.25"/>
  <cols>
    <col min="1" max="1" width="40.140625" customWidth="1"/>
    <col min="8" max="8" width="9.140625" style="1"/>
    <col min="13" max="15" width="9.140625" style="1"/>
    <col min="18" max="25" width="9.140625" style="1"/>
  </cols>
  <sheetData>
    <row r="1" spans="1:29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1"/>
    </row>
    <row r="2" spans="1:29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501" t="s">
        <v>276</v>
      </c>
      <c r="Q2" s="501"/>
      <c r="R2" s="501"/>
      <c r="S2" s="501"/>
      <c r="T2" s="501"/>
      <c r="U2" s="501"/>
      <c r="V2" s="501"/>
      <c r="W2" s="501"/>
      <c r="X2" s="501"/>
      <c r="Y2" s="501"/>
      <c r="Z2" s="501"/>
      <c r="AA2" s="244"/>
      <c r="AB2" s="244"/>
      <c r="AC2" s="1"/>
    </row>
    <row r="3" spans="1:29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1"/>
    </row>
    <row r="4" spans="1:29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502" t="s">
        <v>278</v>
      </c>
      <c r="Q4" s="502"/>
      <c r="R4" s="502"/>
      <c r="S4" s="502"/>
      <c r="T4" s="502"/>
      <c r="U4" s="502"/>
      <c r="V4" s="502"/>
      <c r="W4" s="502"/>
      <c r="X4" s="502"/>
      <c r="Y4" s="502"/>
      <c r="Z4" s="502"/>
      <c r="AA4" s="246"/>
      <c r="AB4" s="246"/>
      <c r="AC4" s="1"/>
    </row>
    <row r="5" spans="1:29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243"/>
      <c r="R5" s="243"/>
      <c r="S5" s="243"/>
      <c r="T5" s="243"/>
      <c r="U5" s="243"/>
      <c r="V5" s="243"/>
      <c r="W5" s="243"/>
      <c r="X5" s="243"/>
      <c r="Y5" s="243"/>
      <c r="Z5" s="67"/>
      <c r="AA5" s="67"/>
      <c r="AB5" s="67"/>
      <c r="AC5" s="1"/>
    </row>
    <row r="6" spans="1:29" ht="124.5" customHeight="1" x14ac:dyDescent="0.25">
      <c r="A6" s="247" t="s">
        <v>1</v>
      </c>
      <c r="B6" s="248" t="s">
        <v>295</v>
      </c>
      <c r="C6" s="302" t="str">
        <f>Меню!A555</f>
        <v>черная смородина с/м</v>
      </c>
      <c r="D6" s="303" t="str">
        <f>Меню!A556</f>
        <v>клубника с/м</v>
      </c>
      <c r="E6" s="303" t="str">
        <f>Меню!A557</f>
        <v>сахар песок</v>
      </c>
      <c r="F6" s="303" t="str">
        <f>Меню!A558</f>
        <v>вода питьевая</v>
      </c>
      <c r="G6" s="303" t="str">
        <f>Меню!A559</f>
        <v>крахмал картофельный</v>
      </c>
      <c r="H6" s="303" t="str">
        <f>Меню!A561</f>
        <v>хлопья овсяные</v>
      </c>
      <c r="I6" s="303" t="str">
        <f>Меню!A565</f>
        <v>печенье сахарное</v>
      </c>
      <c r="J6" s="303" t="str">
        <f>Меню!A566</f>
        <v>снежок</v>
      </c>
      <c r="K6" s="303" t="str">
        <f>Меню!A568</f>
        <v>филе куриное с/м</v>
      </c>
      <c r="L6" s="303" t="str">
        <f>Меню!A570</f>
        <v>масло растительное</v>
      </c>
      <c r="M6" s="303" t="str">
        <f>Меню!A571</f>
        <v>чеснок</v>
      </c>
      <c r="N6" s="303" t="str">
        <f>Меню!A572</f>
        <v>лук репчатый</v>
      </c>
      <c r="O6" s="303" t="str">
        <f>Меню!A573</f>
        <v>морковь кубик с/м</v>
      </c>
      <c r="P6" s="303" t="str">
        <f>Меню!A574</f>
        <v>кабачок кубик с/м</v>
      </c>
      <c r="Q6" s="303" t="str">
        <f>Меню!A575</f>
        <v>лук зелёный</v>
      </c>
      <c r="R6" s="303" t="str">
        <f>Меню!A578</f>
        <v>соевый соус концентрат</v>
      </c>
      <c r="S6" s="303"/>
      <c r="T6" s="303" t="str">
        <f>Меню!A582</f>
        <v>масло растительное</v>
      </c>
      <c r="U6" s="303" t="str">
        <f>Меню!A583</f>
        <v>кунжут белый</v>
      </c>
      <c r="V6" s="303" t="e">
        <f>Меню!#REF!</f>
        <v>#REF!</v>
      </c>
      <c r="W6" s="303" t="str">
        <f>Меню!A585</f>
        <v>булгур</v>
      </c>
      <c r="X6" s="303"/>
      <c r="Y6" s="303" t="str">
        <f>Меню!A589</f>
        <v>соль йодированная</v>
      </c>
      <c r="Z6" s="303"/>
      <c r="AA6" s="304" t="str">
        <f>Меню!A593</f>
        <v>манго с/м</v>
      </c>
      <c r="AB6" s="304" t="str">
        <f>Меню!A595</f>
        <v>Хлеб "Свежий" пшеничный витамин.</v>
      </c>
      <c r="AC6" s="1"/>
    </row>
    <row r="7" spans="1:29" ht="27.75" customHeight="1" x14ac:dyDescent="0.25">
      <c r="A7" s="350" t="str">
        <f>Меню!A553</f>
        <v>Гранола с ягодным соусом</v>
      </c>
      <c r="B7" s="287">
        <f>Меню!D553</f>
        <v>180</v>
      </c>
      <c r="C7" s="71">
        <f>Меню!B555</f>
        <v>3.2</v>
      </c>
      <c r="D7" s="71">
        <f>Меню!B556</f>
        <v>12</v>
      </c>
      <c r="E7" s="71">
        <f>Меню!B557+Меню!B563</f>
        <v>3.8</v>
      </c>
      <c r="F7" s="71">
        <f>Меню!B558+Меню!B564</f>
        <v>19</v>
      </c>
      <c r="G7" s="71">
        <f>Меню!B559</f>
        <v>0.6</v>
      </c>
      <c r="H7" s="71">
        <f>Меню!B561</f>
        <v>13.33</v>
      </c>
      <c r="I7" s="71">
        <f>Меню!B565</f>
        <v>20</v>
      </c>
      <c r="J7" s="71">
        <f>Меню!B566</f>
        <v>110</v>
      </c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1"/>
    </row>
    <row r="8" spans="1:29" ht="27.75" customHeight="1" x14ac:dyDescent="0.25">
      <c r="A8" s="384" t="str">
        <f>Меню!A567</f>
        <v>Курица в азиатском стиле</v>
      </c>
      <c r="B8" s="333">
        <f>Меню!D567</f>
        <v>100</v>
      </c>
      <c r="C8" s="71"/>
      <c r="D8" s="71"/>
      <c r="E8" s="71">
        <f>Меню!B579</f>
        <v>7</v>
      </c>
      <c r="F8" s="71">
        <f>Меню!B577</f>
        <v>42</v>
      </c>
      <c r="G8" s="71">
        <f>Меню!B580</f>
        <v>2.2000000000000002</v>
      </c>
      <c r="H8" s="71"/>
      <c r="I8" s="71"/>
      <c r="J8" s="71"/>
      <c r="K8" s="71">
        <f>Меню!B568</f>
        <v>58.300000000000004</v>
      </c>
      <c r="L8" s="71">
        <f>Меню!B570+Меню!B582</f>
        <v>3.56</v>
      </c>
      <c r="M8" s="71">
        <f>Меню!B571+Меню!B581</f>
        <v>1.992</v>
      </c>
      <c r="N8" s="71">
        <f>Меню!B572</f>
        <v>13.09</v>
      </c>
      <c r="O8" s="71">
        <f>Меню!B573</f>
        <v>11</v>
      </c>
      <c r="P8" s="71">
        <f>Меню!B574</f>
        <v>24.4</v>
      </c>
      <c r="Q8" s="71">
        <f>Меню!B575</f>
        <v>1.01</v>
      </c>
      <c r="R8" s="71">
        <f>Меню!B578</f>
        <v>14</v>
      </c>
      <c r="S8" s="71"/>
      <c r="T8" s="71"/>
      <c r="U8" s="71">
        <f>Меню!B583</f>
        <v>1.1000000000000001</v>
      </c>
      <c r="V8" s="71" t="e">
        <f>Меню!#REF!</f>
        <v>#REF!</v>
      </c>
      <c r="W8" s="71"/>
      <c r="X8" s="71"/>
      <c r="Y8" s="71"/>
      <c r="Z8" s="71"/>
      <c r="AA8" s="71"/>
      <c r="AB8" s="71"/>
      <c r="AC8" s="1"/>
    </row>
    <row r="9" spans="1:29" ht="27.75" customHeight="1" x14ac:dyDescent="0.25">
      <c r="A9" s="311" t="str">
        <f>Меню!A584</f>
        <v>Булгур отварной</v>
      </c>
      <c r="B9" s="287">
        <f>Меню!D584</f>
        <v>150</v>
      </c>
      <c r="C9" s="360"/>
      <c r="D9" s="360"/>
      <c r="E9" s="360"/>
      <c r="F9" s="360">
        <f>Меню!B587</f>
        <v>165</v>
      </c>
      <c r="G9" s="360"/>
      <c r="H9" s="360"/>
      <c r="I9" s="360"/>
      <c r="J9" s="360"/>
      <c r="K9" s="360"/>
      <c r="L9" s="360">
        <f>Меню!B588</f>
        <v>2.75</v>
      </c>
      <c r="M9" s="360"/>
      <c r="N9" s="360">
        <f>Меню!B586</f>
        <v>28.56</v>
      </c>
      <c r="O9" s="360"/>
      <c r="P9" s="360"/>
      <c r="Q9" s="360"/>
      <c r="R9" s="360"/>
      <c r="S9" s="360"/>
      <c r="T9" s="360"/>
      <c r="U9" s="360"/>
      <c r="V9" s="360"/>
      <c r="W9" s="360">
        <f>Меню!B585</f>
        <v>55</v>
      </c>
      <c r="X9" s="360"/>
      <c r="Y9" s="360">
        <f>Меню!B589</f>
        <v>1</v>
      </c>
      <c r="Z9" s="360"/>
      <c r="AA9" s="71"/>
      <c r="AB9" s="71"/>
      <c r="AC9" s="1"/>
    </row>
    <row r="10" spans="1:29" ht="27.75" customHeight="1" x14ac:dyDescent="0.25">
      <c r="A10" s="387" t="str">
        <f>Меню!A590</f>
        <v>Напиток "Манго- клубника"</v>
      </c>
      <c r="B10" s="287">
        <f>Меню!D590</f>
        <v>200</v>
      </c>
      <c r="C10" s="254"/>
      <c r="D10" s="386">
        <f>Меню!B591</f>
        <v>17</v>
      </c>
      <c r="E10" s="386">
        <f>Меню!B592</f>
        <v>8</v>
      </c>
      <c r="F10" s="386">
        <f>Меню!B594</f>
        <v>220</v>
      </c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  <c r="AA10" s="386">
        <f>Меню!B593</f>
        <v>9</v>
      </c>
      <c r="AB10" s="386"/>
      <c r="AC10" s="1"/>
    </row>
    <row r="11" spans="1:29" ht="27.75" customHeight="1" x14ac:dyDescent="0.25">
      <c r="A11" s="345" t="str">
        <f>Меню!A595</f>
        <v>Хлеб "Свежий" пшеничный витамин.</v>
      </c>
      <c r="B11" s="287">
        <f>Меню!D595</f>
        <v>18</v>
      </c>
      <c r="C11" s="391"/>
      <c r="D11" s="29"/>
      <c r="E11" s="29"/>
      <c r="F11" s="29"/>
      <c r="G11" s="29"/>
      <c r="H11" s="29"/>
      <c r="I11" s="29"/>
      <c r="J11" s="29"/>
      <c r="K11" s="29"/>
      <c r="L11" s="386"/>
      <c r="M11" s="386"/>
      <c r="N11" s="386"/>
      <c r="O11" s="386"/>
      <c r="P11" s="386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89">
        <f>Меню!D595</f>
        <v>18</v>
      </c>
      <c r="AC11" s="1"/>
    </row>
    <row r="12" spans="1:29" ht="27.75" customHeight="1" x14ac:dyDescent="0.25">
      <c r="A12" s="345"/>
      <c r="B12" s="287"/>
      <c r="C12" s="391"/>
      <c r="D12" s="29"/>
      <c r="E12" s="29"/>
      <c r="F12" s="29"/>
      <c r="G12" s="29"/>
      <c r="H12" s="29"/>
      <c r="I12" s="29"/>
      <c r="J12" s="29"/>
      <c r="K12" s="29"/>
      <c r="L12" s="386"/>
      <c r="M12" s="386"/>
      <c r="N12" s="386"/>
      <c r="O12" s="386"/>
      <c r="P12" s="386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1"/>
    </row>
    <row r="13" spans="1:29" x14ac:dyDescent="0.25">
      <c r="A13" s="264" t="s">
        <v>279</v>
      </c>
      <c r="B13" s="390"/>
      <c r="C13" s="363">
        <f>SUM(C7:C12)</f>
        <v>3.2</v>
      </c>
      <c r="D13" s="363">
        <f>SUM(D7:D12)</f>
        <v>29</v>
      </c>
      <c r="E13" s="363">
        <f t="shared" ref="E13:AB13" si="0">SUM(E7:E12)</f>
        <v>18.8</v>
      </c>
      <c r="F13" s="363">
        <f t="shared" si="0"/>
        <v>446</v>
      </c>
      <c r="G13" s="363">
        <f t="shared" si="0"/>
        <v>2.8000000000000003</v>
      </c>
      <c r="H13" s="363">
        <f t="shared" si="0"/>
        <v>13.33</v>
      </c>
      <c r="I13" s="363">
        <f t="shared" si="0"/>
        <v>20</v>
      </c>
      <c r="J13" s="363">
        <f t="shared" si="0"/>
        <v>110</v>
      </c>
      <c r="K13" s="363">
        <f t="shared" si="0"/>
        <v>58.300000000000004</v>
      </c>
      <c r="L13" s="363">
        <f t="shared" si="0"/>
        <v>6.3100000000000005</v>
      </c>
      <c r="M13" s="363">
        <f t="shared" si="0"/>
        <v>1.992</v>
      </c>
      <c r="N13" s="363">
        <f t="shared" si="0"/>
        <v>41.65</v>
      </c>
      <c r="O13" s="363">
        <f t="shared" si="0"/>
        <v>11</v>
      </c>
      <c r="P13" s="363">
        <f t="shared" si="0"/>
        <v>24.4</v>
      </c>
      <c r="Q13" s="363">
        <f t="shared" si="0"/>
        <v>1.01</v>
      </c>
      <c r="R13" s="363">
        <f t="shared" si="0"/>
        <v>14</v>
      </c>
      <c r="S13" s="363">
        <f t="shared" si="0"/>
        <v>0</v>
      </c>
      <c r="T13" s="363">
        <f t="shared" si="0"/>
        <v>0</v>
      </c>
      <c r="U13" s="363">
        <f t="shared" si="0"/>
        <v>1.1000000000000001</v>
      </c>
      <c r="V13" s="363" t="e">
        <f t="shared" si="0"/>
        <v>#REF!</v>
      </c>
      <c r="W13" s="363">
        <f t="shared" si="0"/>
        <v>55</v>
      </c>
      <c r="X13" s="363">
        <f t="shared" si="0"/>
        <v>0</v>
      </c>
      <c r="Y13" s="363">
        <f t="shared" si="0"/>
        <v>1</v>
      </c>
      <c r="Z13" s="363">
        <f t="shared" si="0"/>
        <v>0</v>
      </c>
      <c r="AA13" s="363">
        <f t="shared" si="0"/>
        <v>9</v>
      </c>
      <c r="AB13" s="363">
        <f t="shared" si="0"/>
        <v>18</v>
      </c>
      <c r="AC13" s="1"/>
    </row>
    <row r="14" spans="1:29" x14ac:dyDescent="0.25">
      <c r="A14" s="264" t="s">
        <v>23</v>
      </c>
      <c r="B14" s="20">
        <v>0</v>
      </c>
      <c r="C14" s="29">
        <f>B14</f>
        <v>0</v>
      </c>
      <c r="D14" s="29">
        <f>C14</f>
        <v>0</v>
      </c>
      <c r="E14" s="29">
        <f t="shared" ref="E14:Q14" si="1">D14</f>
        <v>0</v>
      </c>
      <c r="F14" s="29">
        <f t="shared" si="1"/>
        <v>0</v>
      </c>
      <c r="G14" s="29">
        <f t="shared" si="1"/>
        <v>0</v>
      </c>
      <c r="H14" s="29">
        <f t="shared" si="1"/>
        <v>0</v>
      </c>
      <c r="I14" s="29">
        <f>G14</f>
        <v>0</v>
      </c>
      <c r="J14" s="29">
        <f t="shared" si="1"/>
        <v>0</v>
      </c>
      <c r="K14" s="29">
        <f>F14</f>
        <v>0</v>
      </c>
      <c r="L14" s="29">
        <f t="shared" si="1"/>
        <v>0</v>
      </c>
      <c r="M14" s="29">
        <f>L14</f>
        <v>0</v>
      </c>
      <c r="N14" s="29">
        <f t="shared" ref="N14:O14" si="2">M14</f>
        <v>0</v>
      </c>
      <c r="O14" s="29">
        <f t="shared" si="2"/>
        <v>0</v>
      </c>
      <c r="P14" s="29">
        <f>L14</f>
        <v>0</v>
      </c>
      <c r="Q14" s="29">
        <f t="shared" si="1"/>
        <v>0</v>
      </c>
      <c r="R14" s="29">
        <f t="shared" ref="R14:AB14" si="3">Q14</f>
        <v>0</v>
      </c>
      <c r="S14" s="29">
        <f t="shared" si="3"/>
        <v>0</v>
      </c>
      <c r="T14" s="29">
        <f t="shared" si="3"/>
        <v>0</v>
      </c>
      <c r="U14" s="29">
        <f t="shared" si="3"/>
        <v>0</v>
      </c>
      <c r="V14" s="29">
        <f t="shared" si="3"/>
        <v>0</v>
      </c>
      <c r="W14" s="29">
        <f t="shared" si="3"/>
        <v>0</v>
      </c>
      <c r="X14" s="29">
        <f t="shared" si="3"/>
        <v>0</v>
      </c>
      <c r="Y14" s="29">
        <f t="shared" si="3"/>
        <v>0</v>
      </c>
      <c r="Z14" s="29">
        <f t="shared" si="3"/>
        <v>0</v>
      </c>
      <c r="AA14" s="29">
        <f t="shared" si="3"/>
        <v>0</v>
      </c>
      <c r="AB14" s="29">
        <f t="shared" si="3"/>
        <v>0</v>
      </c>
      <c r="AC14" s="1"/>
    </row>
    <row r="15" spans="1:29" x14ac:dyDescent="0.25">
      <c r="A15" s="264" t="s">
        <v>280</v>
      </c>
      <c r="B15" s="390"/>
      <c r="C15" s="269">
        <f t="shared" ref="C15:AB15" si="4">C14*C13/1000</f>
        <v>0</v>
      </c>
      <c r="D15" s="269">
        <f t="shared" si="4"/>
        <v>0</v>
      </c>
      <c r="E15" s="269">
        <f t="shared" si="4"/>
        <v>0</v>
      </c>
      <c r="F15" s="269">
        <f t="shared" si="4"/>
        <v>0</v>
      </c>
      <c r="G15" s="269">
        <f t="shared" si="4"/>
        <v>0</v>
      </c>
      <c r="H15" s="269">
        <f t="shared" si="4"/>
        <v>0</v>
      </c>
      <c r="I15" s="269">
        <f t="shared" si="4"/>
        <v>0</v>
      </c>
      <c r="J15" s="269">
        <f t="shared" si="4"/>
        <v>0</v>
      </c>
      <c r="K15" s="269">
        <f t="shared" si="4"/>
        <v>0</v>
      </c>
      <c r="L15" s="269">
        <f t="shared" si="4"/>
        <v>0</v>
      </c>
      <c r="M15" s="269">
        <f t="shared" si="4"/>
        <v>0</v>
      </c>
      <c r="N15" s="269">
        <f t="shared" si="4"/>
        <v>0</v>
      </c>
      <c r="O15" s="269">
        <f t="shared" si="4"/>
        <v>0</v>
      </c>
      <c r="P15" s="269">
        <f t="shared" si="4"/>
        <v>0</v>
      </c>
      <c r="Q15" s="269">
        <f t="shared" si="4"/>
        <v>0</v>
      </c>
      <c r="R15" s="269">
        <f t="shared" si="4"/>
        <v>0</v>
      </c>
      <c r="S15" s="269">
        <f t="shared" si="4"/>
        <v>0</v>
      </c>
      <c r="T15" s="269">
        <f t="shared" si="4"/>
        <v>0</v>
      </c>
      <c r="U15" s="269">
        <f t="shared" si="4"/>
        <v>0</v>
      </c>
      <c r="V15" s="269" t="e">
        <f t="shared" si="4"/>
        <v>#REF!</v>
      </c>
      <c r="W15" s="269">
        <f t="shared" si="4"/>
        <v>0</v>
      </c>
      <c r="X15" s="269">
        <f t="shared" si="4"/>
        <v>0</v>
      </c>
      <c r="Y15" s="269">
        <f t="shared" si="4"/>
        <v>0</v>
      </c>
      <c r="Z15" s="269">
        <f t="shared" si="4"/>
        <v>0</v>
      </c>
      <c r="AA15" s="269">
        <f t="shared" si="4"/>
        <v>0</v>
      </c>
      <c r="AB15" s="269">
        <f t="shared" si="4"/>
        <v>0</v>
      </c>
      <c r="AC15" s="1"/>
    </row>
  </sheetData>
  <mergeCells count="2">
    <mergeCell ref="P2:Z2"/>
    <mergeCell ref="P4:Z4"/>
  </mergeCells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14"/>
  <sheetViews>
    <sheetView workbookViewId="0">
      <selection activeCell="A13" sqref="A13:XFD14"/>
    </sheetView>
  </sheetViews>
  <sheetFormatPr defaultRowHeight="15" x14ac:dyDescent="0.25"/>
  <cols>
    <col min="1" max="1" width="36.28515625" customWidth="1"/>
    <col min="14" max="18" width="9.140625" style="1"/>
    <col min="20" max="23" width="9.140625" style="1"/>
  </cols>
  <sheetData>
    <row r="1" spans="1:2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</row>
    <row r="2" spans="1:25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501" t="s">
        <v>276</v>
      </c>
      <c r="M2" s="501"/>
      <c r="N2" s="501"/>
      <c r="O2" s="501"/>
      <c r="P2" s="501"/>
      <c r="Q2" s="501"/>
      <c r="R2" s="501"/>
      <c r="S2" s="501"/>
      <c r="T2" s="244"/>
      <c r="U2" s="244"/>
      <c r="V2" s="244"/>
      <c r="W2" s="244"/>
      <c r="X2" s="244"/>
      <c r="Y2" s="244"/>
    </row>
    <row r="3" spans="1:25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25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502" t="s">
        <v>278</v>
      </c>
      <c r="M4" s="502"/>
      <c r="N4" s="502"/>
      <c r="O4" s="502"/>
      <c r="P4" s="502"/>
      <c r="Q4" s="502"/>
      <c r="R4" s="502"/>
      <c r="S4" s="502"/>
      <c r="T4" s="246"/>
      <c r="U4" s="246"/>
      <c r="V4" s="246"/>
      <c r="W4" s="246"/>
      <c r="X4" s="246"/>
      <c r="Y4" s="246"/>
    </row>
    <row r="5" spans="1:25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243"/>
      <c r="N5" s="243"/>
      <c r="O5" s="243"/>
      <c r="P5" s="243"/>
      <c r="Q5" s="243"/>
      <c r="R5" s="243"/>
      <c r="S5" s="67"/>
      <c r="T5" s="67"/>
      <c r="U5" s="67"/>
      <c r="V5" s="67"/>
      <c r="W5" s="67"/>
      <c r="X5" s="67"/>
      <c r="Y5" s="67"/>
    </row>
    <row r="6" spans="1:25" ht="130.5" customHeight="1" x14ac:dyDescent="0.25">
      <c r="A6" s="247" t="s">
        <v>1</v>
      </c>
      <c r="B6" s="248" t="s">
        <v>295</v>
      </c>
      <c r="C6" s="302" t="str">
        <f>Меню!A600</f>
        <v>батон Столовый нарезной</v>
      </c>
      <c r="D6" s="303" t="str">
        <f>Меню!A601</f>
        <v>сыр сулугуни</v>
      </c>
      <c r="E6" s="303" t="str">
        <f>Меню!A603</f>
        <v>творог</v>
      </c>
      <c r="F6" s="303" t="str">
        <f>Меню!A604</f>
        <v>яйцо куриное</v>
      </c>
      <c r="G6" s="303" t="str">
        <f>Меню!A605</f>
        <v>сахар песок</v>
      </c>
      <c r="H6" s="303" t="str">
        <f>Меню!A606</f>
        <v>крупа манная</v>
      </c>
      <c r="I6" s="303" t="str">
        <f>Меню!A607</f>
        <v>снежок</v>
      </c>
      <c r="J6" s="303" t="str">
        <f>Меню!A608</f>
        <v>ванилин</v>
      </c>
      <c r="K6" s="303" t="str">
        <f>Меню!A609</f>
        <v>разрыхлитель</v>
      </c>
      <c r="L6" s="303" t="str">
        <f>Меню!A619</f>
        <v>вода питьевая</v>
      </c>
      <c r="M6" s="303" t="str">
        <f>Меню!A610</f>
        <v>соль йодированная</v>
      </c>
      <c r="N6" s="303" t="str">
        <f>Меню!A611</f>
        <v>масло растительное для смазки листа</v>
      </c>
      <c r="O6" s="303" t="str">
        <f>Меню!A614</f>
        <v>сухари панировочные</v>
      </c>
      <c r="P6" s="303" t="str">
        <f>Меню!A613</f>
        <v>мука пшеничная для панирования</v>
      </c>
      <c r="Q6" s="303" t="str">
        <f>Меню!A616</f>
        <v>черная смородина с/м</v>
      </c>
      <c r="R6" s="303" t="str">
        <f>Меню!A617</f>
        <v>клубника с/м</v>
      </c>
      <c r="S6" s="303" t="str">
        <f>Меню!A620</f>
        <v>крахмал картофельный</v>
      </c>
      <c r="T6" s="303" t="str">
        <f>Меню!A629</f>
        <v>Фрукт (Яблоко)</v>
      </c>
      <c r="U6" s="303" t="str">
        <f>Меню!A622</f>
        <v>какао-порошок</v>
      </c>
      <c r="V6" s="303" t="str">
        <f>Меню!A625</f>
        <v>молоко питьевое 2,5%</v>
      </c>
      <c r="W6" s="303" t="str">
        <f>Меню!A627</f>
        <v>корица молотая</v>
      </c>
      <c r="X6" s="304" t="str">
        <f>Меню!A628</f>
        <v>зефир маршмеллоу</v>
      </c>
      <c r="Y6" s="304"/>
    </row>
    <row r="7" spans="1:25" ht="32.25" customHeight="1" x14ac:dyDescent="0.25">
      <c r="A7" s="350" t="str">
        <f>Меню!A599</f>
        <v>Бутерброд с сыром</v>
      </c>
      <c r="B7" s="287" t="str">
        <f>Меню!D599</f>
        <v>20/10</v>
      </c>
      <c r="C7" s="71">
        <f>Меню!B600</f>
        <v>20</v>
      </c>
      <c r="D7" s="71">
        <f>Меню!B601</f>
        <v>10.199999999999999</v>
      </c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</row>
    <row r="8" spans="1:25" ht="32.25" customHeight="1" x14ac:dyDescent="0.25">
      <c r="A8" s="384" t="str">
        <f>Меню!A602</f>
        <v>Творожная запеканка с ягодным соусом</v>
      </c>
      <c r="B8" s="333" t="str">
        <f>Меню!D602</f>
        <v>100/30</v>
      </c>
      <c r="C8" s="71"/>
      <c r="D8" s="71"/>
      <c r="E8" s="71">
        <f>Меню!B603</f>
        <v>41.410000000000004</v>
      </c>
      <c r="F8" s="71">
        <f>Меню!B604</f>
        <v>9</v>
      </c>
      <c r="G8" s="71">
        <f>Меню!B605+Меню!B618</f>
        <v>19</v>
      </c>
      <c r="H8" s="71">
        <f>Меню!B606</f>
        <v>21.5</v>
      </c>
      <c r="I8" s="71">
        <f>Меню!B607</f>
        <v>35</v>
      </c>
      <c r="J8" s="71">
        <f>Меню!B608</f>
        <v>0.15</v>
      </c>
      <c r="K8" s="71">
        <f>Меню!B609</f>
        <v>0.5</v>
      </c>
      <c r="L8" s="71">
        <f>Меню!B619</f>
        <v>9</v>
      </c>
      <c r="M8" s="71">
        <f>Меню!B610</f>
        <v>1.5</v>
      </c>
      <c r="N8" s="71">
        <f>Меню!B611</f>
        <v>1.5</v>
      </c>
      <c r="O8" s="71">
        <f>Меню!B614</f>
        <v>4</v>
      </c>
      <c r="P8" s="71">
        <f>Меню!B613</f>
        <v>3</v>
      </c>
      <c r="Q8" s="71">
        <f>Меню!B616</f>
        <v>3.2</v>
      </c>
      <c r="R8" s="71">
        <f>Меню!B617</f>
        <v>12</v>
      </c>
      <c r="S8" s="71">
        <f>Меню!B620</f>
        <v>0.6</v>
      </c>
      <c r="T8" s="71"/>
      <c r="U8" s="71"/>
      <c r="V8" s="71"/>
      <c r="W8" s="71"/>
      <c r="X8" s="71"/>
      <c r="Y8" s="71"/>
    </row>
    <row r="9" spans="1:25" ht="32.25" customHeight="1" x14ac:dyDescent="0.25">
      <c r="A9" s="311" t="str">
        <f>Меню!A621</f>
        <v>Какао с маршмеллоу</v>
      </c>
      <c r="B9" s="287">
        <f>Меню!D621</f>
        <v>200</v>
      </c>
      <c r="C9" s="360"/>
      <c r="D9" s="360"/>
      <c r="E9" s="360"/>
      <c r="F9" s="360"/>
      <c r="G9" s="360">
        <f>Меню!B623</f>
        <v>10</v>
      </c>
      <c r="H9" s="360"/>
      <c r="I9" s="360"/>
      <c r="J9" s="360">
        <f>Меню!B626</f>
        <v>0.1</v>
      </c>
      <c r="K9" s="360"/>
      <c r="L9" s="360">
        <f>Меню!B624</f>
        <v>100</v>
      </c>
      <c r="M9" s="360"/>
      <c r="N9" s="360"/>
      <c r="O9" s="360"/>
      <c r="P9" s="360"/>
      <c r="Q9" s="360"/>
      <c r="R9" s="360"/>
      <c r="S9" s="360"/>
      <c r="T9" s="360"/>
      <c r="U9" s="360">
        <f>Меню!B622</f>
        <v>3</v>
      </c>
      <c r="V9" s="360">
        <f>Меню!B625</f>
        <v>97</v>
      </c>
      <c r="W9" s="360">
        <f>Меню!B627</f>
        <v>0.5</v>
      </c>
      <c r="X9" s="71">
        <f>Меню!B628</f>
        <v>9</v>
      </c>
      <c r="Y9" s="71"/>
    </row>
    <row r="10" spans="1:25" ht="32.25" customHeight="1" x14ac:dyDescent="0.25">
      <c r="A10" s="345"/>
      <c r="B10" s="287"/>
      <c r="C10" s="391"/>
      <c r="D10" s="29"/>
      <c r="E10" s="29"/>
      <c r="F10" s="29"/>
      <c r="G10" s="29"/>
      <c r="H10" s="29"/>
      <c r="I10" s="29"/>
      <c r="J10" s="29"/>
      <c r="K10" s="386"/>
      <c r="L10" s="386"/>
      <c r="M10" s="29"/>
      <c r="N10" s="29"/>
      <c r="O10" s="29"/>
      <c r="P10" s="29"/>
      <c r="Q10" s="29"/>
      <c r="R10" s="29"/>
      <c r="S10" s="29"/>
      <c r="T10" s="71">
        <f>Меню!D629</f>
        <v>120</v>
      </c>
      <c r="U10" s="29"/>
      <c r="V10" s="29"/>
      <c r="W10" s="29"/>
      <c r="X10" s="389"/>
      <c r="Y10" s="389"/>
    </row>
    <row r="11" spans="1:25" ht="32.25" customHeight="1" x14ac:dyDescent="0.25">
      <c r="A11" s="345"/>
      <c r="B11" s="287"/>
      <c r="C11" s="391"/>
      <c r="D11" s="29"/>
      <c r="E11" s="29"/>
      <c r="F11" s="29"/>
      <c r="G11" s="29"/>
      <c r="H11" s="29"/>
      <c r="I11" s="29"/>
      <c r="J11" s="29"/>
      <c r="K11" s="386"/>
      <c r="L11" s="386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</row>
    <row r="12" spans="1:25" x14ac:dyDescent="0.25">
      <c r="A12" s="264" t="s">
        <v>279</v>
      </c>
      <c r="B12" s="390"/>
      <c r="C12" s="363">
        <f t="shared" ref="C12:S12" si="0">SUM(C7:C11)</f>
        <v>20</v>
      </c>
      <c r="D12" s="363">
        <f t="shared" si="0"/>
        <v>10.199999999999999</v>
      </c>
      <c r="E12" s="363">
        <f t="shared" si="0"/>
        <v>41.410000000000004</v>
      </c>
      <c r="F12" s="363">
        <f t="shared" si="0"/>
        <v>9</v>
      </c>
      <c r="G12" s="363">
        <f t="shared" si="0"/>
        <v>29</v>
      </c>
      <c r="H12" s="363">
        <f t="shared" si="0"/>
        <v>21.5</v>
      </c>
      <c r="I12" s="363">
        <f t="shared" si="0"/>
        <v>35</v>
      </c>
      <c r="J12" s="363">
        <f t="shared" si="0"/>
        <v>0.25</v>
      </c>
      <c r="K12" s="363">
        <f t="shared" si="0"/>
        <v>0.5</v>
      </c>
      <c r="L12" s="363">
        <f t="shared" si="0"/>
        <v>109</v>
      </c>
      <c r="M12" s="363">
        <f t="shared" si="0"/>
        <v>1.5</v>
      </c>
      <c r="N12" s="363">
        <f t="shared" si="0"/>
        <v>1.5</v>
      </c>
      <c r="O12" s="363">
        <f t="shared" si="0"/>
        <v>4</v>
      </c>
      <c r="P12" s="363">
        <f t="shared" si="0"/>
        <v>3</v>
      </c>
      <c r="Q12" s="363">
        <f t="shared" si="0"/>
        <v>3.2</v>
      </c>
      <c r="R12" s="363">
        <f t="shared" si="0"/>
        <v>12</v>
      </c>
      <c r="S12" s="363">
        <f t="shared" si="0"/>
        <v>0.6</v>
      </c>
      <c r="T12" s="363">
        <f t="shared" ref="T12:X12" si="1">SUM(T7:T11)</f>
        <v>120</v>
      </c>
      <c r="U12" s="363">
        <f t="shared" si="1"/>
        <v>3</v>
      </c>
      <c r="V12" s="363">
        <f t="shared" si="1"/>
        <v>97</v>
      </c>
      <c r="W12" s="363">
        <f t="shared" si="1"/>
        <v>0.5</v>
      </c>
      <c r="X12" s="363">
        <f t="shared" si="1"/>
        <v>9</v>
      </c>
      <c r="Y12" s="363">
        <f>SUM(Y7:Y11)</f>
        <v>0</v>
      </c>
    </row>
    <row r="13" spans="1:25" x14ac:dyDescent="0.25">
      <c r="A13" s="264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M13" si="2">D13</f>
        <v>0</v>
      </c>
      <c r="F13" s="29">
        <f t="shared" si="2"/>
        <v>0</v>
      </c>
      <c r="G13" s="29">
        <f t="shared" si="2"/>
        <v>0</v>
      </c>
      <c r="H13" s="29">
        <f t="shared" si="2"/>
        <v>0</v>
      </c>
      <c r="I13" s="29">
        <f t="shared" si="2"/>
        <v>0</v>
      </c>
      <c r="J13" s="29">
        <f>F13</f>
        <v>0</v>
      </c>
      <c r="K13" s="29">
        <f t="shared" si="2"/>
        <v>0</v>
      </c>
      <c r="L13" s="29">
        <f t="shared" si="2"/>
        <v>0</v>
      </c>
      <c r="M13" s="29">
        <f t="shared" si="2"/>
        <v>0</v>
      </c>
      <c r="N13" s="29">
        <f t="shared" ref="N13:P13" si="3">M13</f>
        <v>0</v>
      </c>
      <c r="O13" s="29">
        <f t="shared" si="3"/>
        <v>0</v>
      </c>
      <c r="P13" s="29">
        <f t="shared" si="3"/>
        <v>0</v>
      </c>
      <c r="Q13" s="29">
        <f>N13</f>
        <v>0</v>
      </c>
      <c r="R13" s="29">
        <f>Q13</f>
        <v>0</v>
      </c>
      <c r="S13" s="29">
        <f>M13</f>
        <v>0</v>
      </c>
      <c r="T13" s="29">
        <f>N13</f>
        <v>0</v>
      </c>
      <c r="U13" s="29">
        <f t="shared" ref="U13:Y13" si="4">Q13</f>
        <v>0</v>
      </c>
      <c r="V13" s="29">
        <f t="shared" si="4"/>
        <v>0</v>
      </c>
      <c r="W13" s="29">
        <f t="shared" si="4"/>
        <v>0</v>
      </c>
      <c r="X13" s="29">
        <f t="shared" si="4"/>
        <v>0</v>
      </c>
      <c r="Y13" s="29">
        <f t="shared" si="4"/>
        <v>0</v>
      </c>
    </row>
    <row r="14" spans="1:25" x14ac:dyDescent="0.25">
      <c r="A14" s="264" t="s">
        <v>280</v>
      </c>
      <c r="B14" s="390"/>
      <c r="C14" s="269">
        <f>C13*C12/1000</f>
        <v>0</v>
      </c>
      <c r="D14" s="269">
        <f>D13*D12/1000</f>
        <v>0</v>
      </c>
      <c r="E14" s="269">
        <f>E13*E12/1000</f>
        <v>0</v>
      </c>
      <c r="F14" s="269">
        <f>F13*F12/40</f>
        <v>0</v>
      </c>
      <c r="G14" s="269">
        <f t="shared" ref="G14:Y14" si="5">G13*G12/1000</f>
        <v>0</v>
      </c>
      <c r="H14" s="269">
        <f t="shared" si="5"/>
        <v>0</v>
      </c>
      <c r="I14" s="269">
        <f t="shared" si="5"/>
        <v>0</v>
      </c>
      <c r="J14" s="269">
        <f t="shared" si="5"/>
        <v>0</v>
      </c>
      <c r="K14" s="269">
        <f t="shared" si="5"/>
        <v>0</v>
      </c>
      <c r="L14" s="269">
        <f t="shared" si="5"/>
        <v>0</v>
      </c>
      <c r="M14" s="269">
        <f t="shared" si="5"/>
        <v>0</v>
      </c>
      <c r="N14" s="269">
        <f t="shared" si="5"/>
        <v>0</v>
      </c>
      <c r="O14" s="269">
        <f t="shared" si="5"/>
        <v>0</v>
      </c>
      <c r="P14" s="269">
        <f t="shared" si="5"/>
        <v>0</v>
      </c>
      <c r="Q14" s="269">
        <f t="shared" si="5"/>
        <v>0</v>
      </c>
      <c r="R14" s="269">
        <f t="shared" si="5"/>
        <v>0</v>
      </c>
      <c r="S14" s="269">
        <f t="shared" si="5"/>
        <v>0</v>
      </c>
      <c r="T14" s="269">
        <f t="shared" si="5"/>
        <v>0</v>
      </c>
      <c r="U14" s="269">
        <f t="shared" si="5"/>
        <v>0</v>
      </c>
      <c r="V14" s="269">
        <f t="shared" si="5"/>
        <v>0</v>
      </c>
      <c r="W14" s="269">
        <f t="shared" si="5"/>
        <v>0</v>
      </c>
      <c r="X14" s="269">
        <f t="shared" si="5"/>
        <v>0</v>
      </c>
      <c r="Y14" s="269">
        <f t="shared" si="5"/>
        <v>0</v>
      </c>
    </row>
  </sheetData>
  <mergeCells count="2">
    <mergeCell ref="L2:S2"/>
    <mergeCell ref="L4:S4"/>
  </mergeCells>
  <pageMargins left="0.7" right="0.7" top="0.75" bottom="0.75" header="0.3" footer="0.3"/>
  <pageSetup paperSize="9" orientation="portrait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O47"/>
  <sheetViews>
    <sheetView topLeftCell="A19" workbookViewId="0">
      <selection activeCell="L33" sqref="L33:M36"/>
    </sheetView>
  </sheetViews>
  <sheetFormatPr defaultRowHeight="15" x14ac:dyDescent="0.25"/>
  <cols>
    <col min="7" max="7" width="2.85546875" customWidth="1"/>
    <col min="13" max="13" width="2.2851562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 ht="15.75" x14ac:dyDescent="0.25">
      <c r="A9" s="1"/>
      <c r="B9" s="1"/>
      <c r="C9" s="1"/>
      <c r="D9" s="1"/>
      <c r="E9" s="1"/>
      <c r="F9" s="1"/>
      <c r="G9" s="560" t="s">
        <v>281</v>
      </c>
      <c r="H9" s="560"/>
      <c r="I9" s="560"/>
      <c r="J9" s="560"/>
      <c r="K9" s="560"/>
      <c r="L9" s="560"/>
      <c r="M9" s="560"/>
      <c r="N9" s="560"/>
      <c r="O9" s="299"/>
    </row>
    <row r="10" spans="1:15" ht="15.75" x14ac:dyDescent="0.25">
      <c r="A10" s="1"/>
      <c r="B10" s="1"/>
      <c r="C10" s="1"/>
      <c r="D10" s="1"/>
      <c r="E10" s="1"/>
      <c r="F10" s="1"/>
      <c r="G10" s="346" t="s">
        <v>282</v>
      </c>
      <c r="H10" s="346"/>
      <c r="I10" s="346"/>
      <c r="J10" s="346"/>
      <c r="K10" s="346"/>
      <c r="L10" s="346"/>
      <c r="M10" s="346"/>
      <c r="N10" s="346"/>
      <c r="O10" s="346"/>
    </row>
    <row r="11" spans="1:15" ht="15.75" x14ac:dyDescent="0.25">
      <c r="A11" s="1"/>
      <c r="B11" s="1"/>
      <c r="C11" s="1"/>
      <c r="D11" s="1"/>
      <c r="E11" s="1"/>
      <c r="F11" s="1"/>
      <c r="G11" s="347" t="s">
        <v>283</v>
      </c>
      <c r="H11" s="347"/>
      <c r="I11" s="347"/>
      <c r="J11" s="347"/>
      <c r="K11" s="347"/>
      <c r="L11" s="347"/>
      <c r="M11" s="347"/>
      <c r="N11" s="347"/>
      <c r="O11" s="347"/>
    </row>
    <row r="12" spans="1:15" ht="15.75" x14ac:dyDescent="0.25">
      <c r="A12" s="1"/>
      <c r="B12" s="1"/>
      <c r="C12" s="1"/>
      <c r="D12" s="1"/>
      <c r="E12" s="1"/>
      <c r="F12" s="299"/>
      <c r="G12" s="299"/>
      <c r="H12" s="299"/>
      <c r="I12" s="299"/>
      <c r="J12" s="299"/>
      <c r="K12" s="299"/>
      <c r="L12" s="299"/>
      <c r="M12" s="299"/>
    </row>
    <row r="13" spans="1: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 ht="33" x14ac:dyDescent="0.25">
      <c r="A14" s="1"/>
      <c r="B14" s="1"/>
      <c r="C14" s="1"/>
      <c r="D14" s="527" t="s">
        <v>284</v>
      </c>
      <c r="E14" s="527"/>
      <c r="F14" s="527"/>
      <c r="G14" s="527"/>
      <c r="H14" s="527"/>
      <c r="I14" s="527"/>
      <c r="J14" s="1"/>
      <c r="K14" s="1"/>
      <c r="L14" s="1"/>
      <c r="M14" s="1"/>
    </row>
    <row r="15" spans="1:15" ht="25.5" x14ac:dyDescent="0.25">
      <c r="A15" s="1"/>
      <c r="B15" s="1"/>
      <c r="C15" s="1"/>
      <c r="D15" s="1"/>
      <c r="E15" s="271"/>
      <c r="F15" s="1"/>
      <c r="G15" s="1"/>
      <c r="H15" s="1"/>
      <c r="I15" s="1"/>
      <c r="J15" s="1"/>
      <c r="K15" s="1"/>
      <c r="L15" s="1"/>
      <c r="M15" s="1"/>
    </row>
    <row r="16" spans="1:15" ht="33" x14ac:dyDescent="0.45">
      <c r="A16" s="1"/>
      <c r="B16" s="505" t="s">
        <v>285</v>
      </c>
      <c r="C16" s="505"/>
      <c r="D16" s="505"/>
      <c r="E16" s="505"/>
      <c r="F16" s="505"/>
      <c r="G16" s="505"/>
      <c r="H16" s="505"/>
      <c r="I16" s="505"/>
      <c r="J16" s="505"/>
      <c r="K16" s="505"/>
      <c r="L16" s="1"/>
      <c r="M16" s="1"/>
    </row>
    <row r="17" spans="1:13" s="1" customFormat="1" ht="23.25" customHeight="1" x14ac:dyDescent="0.3">
      <c r="A17" s="433"/>
      <c r="B17" s="503" t="s">
        <v>327</v>
      </c>
      <c r="C17" s="503"/>
      <c r="D17" s="503"/>
      <c r="E17" s="503"/>
      <c r="F17" s="503"/>
      <c r="G17" s="503"/>
      <c r="H17" s="503"/>
      <c r="I17" s="503"/>
      <c r="J17" s="503"/>
      <c r="K17" s="503"/>
    </row>
    <row r="18" spans="1:13" s="1" customFormat="1" ht="22.5" x14ac:dyDescent="0.3">
      <c r="A18" s="441"/>
      <c r="C18" s="503" t="s">
        <v>16</v>
      </c>
      <c r="D18" s="503"/>
      <c r="E18" s="503"/>
      <c r="F18" s="503"/>
      <c r="G18" s="503"/>
      <c r="H18" s="503"/>
      <c r="I18" s="503"/>
      <c r="J18" s="503"/>
    </row>
    <row r="19" spans="1:13" s="1" customFormat="1" ht="20.25" x14ac:dyDescent="0.25">
      <c r="A19" s="504" t="s">
        <v>308</v>
      </c>
      <c r="B19" s="504"/>
      <c r="C19" s="504"/>
      <c r="D19" s="504"/>
      <c r="E19" s="504"/>
      <c r="F19" s="504"/>
      <c r="G19" s="504"/>
      <c r="H19" s="504"/>
      <c r="I19" s="504"/>
      <c r="J19" s="504"/>
      <c r="K19" s="504"/>
      <c r="L19" s="504"/>
    </row>
    <row r="20" spans="1:13" ht="20.25" x14ac:dyDescent="0.25">
      <c r="A20" s="508" t="s">
        <v>135</v>
      </c>
      <c r="B20" s="508"/>
      <c r="C20" s="508"/>
      <c r="D20" s="508"/>
      <c r="E20" s="508"/>
      <c r="F20" s="508" t="s">
        <v>286</v>
      </c>
      <c r="G20" s="508"/>
      <c r="H20" s="509" t="s">
        <v>287</v>
      </c>
      <c r="I20" s="510"/>
      <c r="J20" s="510"/>
      <c r="K20" s="511"/>
      <c r="L20" s="508" t="s">
        <v>139</v>
      </c>
      <c r="M20" s="508"/>
    </row>
    <row r="21" spans="1:13" x14ac:dyDescent="0.25">
      <c r="A21" s="508"/>
      <c r="B21" s="508"/>
      <c r="C21" s="508"/>
      <c r="D21" s="508"/>
      <c r="E21" s="508"/>
      <c r="F21" s="508"/>
      <c r="G21" s="508"/>
      <c r="H21" s="273" t="s">
        <v>288</v>
      </c>
      <c r="I21" s="158" t="s">
        <v>289</v>
      </c>
      <c r="J21" s="201" t="s">
        <v>290</v>
      </c>
      <c r="K21" s="201" t="s">
        <v>291</v>
      </c>
      <c r="L21" s="508"/>
      <c r="M21" s="508"/>
    </row>
    <row r="22" spans="1:13" ht="28.5" customHeight="1" x14ac:dyDescent="0.25">
      <c r="A22" s="574" t="str">
        <f>Меню!A553</f>
        <v>Гранола с ягодным соусом</v>
      </c>
      <c r="B22" s="513"/>
      <c r="C22" s="513"/>
      <c r="D22" s="513"/>
      <c r="E22" s="514"/>
      <c r="F22" s="516">
        <f>Меню!D553</f>
        <v>180</v>
      </c>
      <c r="G22" s="536"/>
      <c r="H22" s="276">
        <v>2.54</v>
      </c>
      <c r="I22" s="276">
        <v>4.6399999999999997</v>
      </c>
      <c r="J22" s="276">
        <v>34.14</v>
      </c>
      <c r="K22" s="276">
        <v>201.71</v>
      </c>
      <c r="L22" s="531">
        <v>25.77</v>
      </c>
      <c r="M22" s="536"/>
    </row>
    <row r="23" spans="1:13" ht="18.75" x14ac:dyDescent="0.25">
      <c r="A23" s="512" t="str">
        <f>Меню!A567</f>
        <v>Курица в азиатском стиле</v>
      </c>
      <c r="B23" s="513"/>
      <c r="C23" s="513"/>
      <c r="D23" s="513"/>
      <c r="E23" s="514"/>
      <c r="F23" s="526">
        <f>Меню!D567</f>
        <v>100</v>
      </c>
      <c r="G23" s="507"/>
      <c r="H23" s="276">
        <v>9.69</v>
      </c>
      <c r="I23" s="276">
        <v>10.79</v>
      </c>
      <c r="J23" s="276">
        <v>10.91</v>
      </c>
      <c r="K23" s="276">
        <v>143.33000000000001</v>
      </c>
      <c r="L23" s="551">
        <v>52.410000000000011</v>
      </c>
      <c r="M23" s="507"/>
    </row>
    <row r="24" spans="1:13" ht="18.75" x14ac:dyDescent="0.25">
      <c r="A24" s="538" t="str">
        <f>Меню!A584</f>
        <v>Булгур отварной</v>
      </c>
      <c r="B24" s="539"/>
      <c r="C24" s="539"/>
      <c r="D24" s="539"/>
      <c r="E24" s="540"/>
      <c r="F24" s="516">
        <f>Меню!D584</f>
        <v>150</v>
      </c>
      <c r="G24" s="517"/>
      <c r="H24" s="276">
        <v>5.14</v>
      </c>
      <c r="I24" s="276">
        <v>3.87</v>
      </c>
      <c r="J24" s="276">
        <v>27.52</v>
      </c>
      <c r="K24" s="276">
        <v>195.25</v>
      </c>
      <c r="L24" s="531">
        <v>17.869999999999997</v>
      </c>
      <c r="M24" s="532"/>
    </row>
    <row r="25" spans="1:13" ht="18.75" x14ac:dyDescent="0.25">
      <c r="A25" s="515" t="str">
        <f>Меню!A590</f>
        <v>Напиток "Манго- клубника"</v>
      </c>
      <c r="B25" s="522"/>
      <c r="C25" s="522"/>
      <c r="D25" s="522"/>
      <c r="E25" s="523"/>
      <c r="F25" s="516">
        <f>Меню!D590</f>
        <v>200</v>
      </c>
      <c r="G25" s="517"/>
      <c r="H25" s="276">
        <v>0.26</v>
      </c>
      <c r="I25" s="276">
        <v>7.0000000000000007E-2</v>
      </c>
      <c r="J25" s="276">
        <v>3.99</v>
      </c>
      <c r="K25" s="276">
        <v>19.25</v>
      </c>
      <c r="L25" s="531">
        <v>10.29</v>
      </c>
      <c r="M25" s="532"/>
    </row>
    <row r="26" spans="1:13" ht="18.75" x14ac:dyDescent="0.25">
      <c r="A26" s="515" t="str">
        <f>Меню!A595</f>
        <v>Хлеб "Свежий" пшеничный витамин.</v>
      </c>
      <c r="B26" s="522"/>
      <c r="C26" s="522"/>
      <c r="D26" s="522"/>
      <c r="E26" s="523"/>
      <c r="F26" s="516">
        <f>Меню!D595</f>
        <v>18</v>
      </c>
      <c r="G26" s="517"/>
      <c r="H26" s="276">
        <v>1.44</v>
      </c>
      <c r="I26" s="276">
        <v>0.23</v>
      </c>
      <c r="J26" s="276">
        <v>9.5399999999999991</v>
      </c>
      <c r="K26" s="276">
        <v>45</v>
      </c>
      <c r="L26" s="531">
        <v>1.36</v>
      </c>
      <c r="M26" s="532"/>
    </row>
    <row r="27" spans="1:13" ht="22.5" x14ac:dyDescent="0.3">
      <c r="A27" s="543" t="s">
        <v>292</v>
      </c>
      <c r="B27" s="544"/>
      <c r="C27" s="544"/>
      <c r="D27" s="544"/>
      <c r="E27" s="545"/>
      <c r="F27" s="533">
        <f>F26+F25+F24+F23+F22</f>
        <v>648</v>
      </c>
      <c r="G27" s="534"/>
      <c r="H27" s="366">
        <f>SUM(H22:H26)</f>
        <v>19.070000000000004</v>
      </c>
      <c r="I27" s="366">
        <f>SUM(I22:I26)</f>
        <v>19.600000000000001</v>
      </c>
      <c r="J27" s="366">
        <f>SUM(J22:J26)</f>
        <v>86.1</v>
      </c>
      <c r="K27" s="366">
        <f>SUM(K22:K26)</f>
        <v>604.54</v>
      </c>
      <c r="L27" s="548">
        <f>SUM(L22:M26)</f>
        <v>107.7</v>
      </c>
      <c r="M27" s="549"/>
    </row>
    <row r="28" spans="1:13" s="1" customFormat="1" ht="22.5" x14ac:dyDescent="0.3">
      <c r="A28" s="437"/>
      <c r="B28" s="437"/>
      <c r="C28" s="437"/>
      <c r="D28" s="437"/>
      <c r="E28" s="437"/>
      <c r="F28" s="438"/>
      <c r="G28" s="438"/>
      <c r="H28" s="438"/>
      <c r="I28" s="438"/>
      <c r="J28" s="438"/>
      <c r="K28" s="451"/>
      <c r="L28" s="440"/>
      <c r="M28" s="451"/>
    </row>
    <row r="29" spans="1:13" s="1" customFormat="1" ht="22.5" x14ac:dyDescent="0.3">
      <c r="A29" s="441"/>
      <c r="C29" s="503" t="s">
        <v>17</v>
      </c>
      <c r="D29" s="503"/>
      <c r="E29" s="503"/>
      <c r="F29" s="503"/>
      <c r="G29" s="503"/>
      <c r="H29" s="503"/>
      <c r="I29" s="503"/>
      <c r="J29" s="503"/>
    </row>
    <row r="30" spans="1:13" s="1" customFormat="1" ht="20.25" x14ac:dyDescent="0.25">
      <c r="A30" s="504" t="s">
        <v>308</v>
      </c>
      <c r="B30" s="504"/>
      <c r="C30" s="504"/>
      <c r="D30" s="504"/>
      <c r="E30" s="504"/>
      <c r="F30" s="504"/>
      <c r="G30" s="504"/>
      <c r="H30" s="504"/>
      <c r="I30" s="504"/>
      <c r="J30" s="504"/>
      <c r="K30" s="504"/>
      <c r="L30" s="504"/>
    </row>
    <row r="31" spans="1:13" ht="20.25" x14ac:dyDescent="0.25">
      <c r="A31" s="508" t="s">
        <v>135</v>
      </c>
      <c r="B31" s="508"/>
      <c r="C31" s="508"/>
      <c r="D31" s="508"/>
      <c r="E31" s="508"/>
      <c r="F31" s="508" t="s">
        <v>286</v>
      </c>
      <c r="G31" s="508"/>
      <c r="H31" s="509" t="s">
        <v>287</v>
      </c>
      <c r="I31" s="510"/>
      <c r="J31" s="510"/>
      <c r="K31" s="511"/>
      <c r="L31" s="508" t="s">
        <v>139</v>
      </c>
      <c r="M31" s="508"/>
    </row>
    <row r="32" spans="1:13" x14ac:dyDescent="0.25">
      <c r="A32" s="508"/>
      <c r="B32" s="508"/>
      <c r="C32" s="508"/>
      <c r="D32" s="508"/>
      <c r="E32" s="508"/>
      <c r="F32" s="508"/>
      <c r="G32" s="508"/>
      <c r="H32" s="273" t="s">
        <v>288</v>
      </c>
      <c r="I32" s="158" t="s">
        <v>289</v>
      </c>
      <c r="J32" s="201" t="s">
        <v>290</v>
      </c>
      <c r="K32" s="201" t="s">
        <v>291</v>
      </c>
      <c r="L32" s="508"/>
      <c r="M32" s="508"/>
    </row>
    <row r="33" spans="1:13" ht="18.75" x14ac:dyDescent="0.25">
      <c r="A33" s="573" t="str">
        <f>Меню!A599</f>
        <v>Бутерброд с сыром</v>
      </c>
      <c r="B33" s="566"/>
      <c r="C33" s="566"/>
      <c r="D33" s="566"/>
      <c r="E33" s="567"/>
      <c r="F33" s="516" t="str">
        <f>Меню!D599</f>
        <v>20/10</v>
      </c>
      <c r="G33" s="536"/>
      <c r="H33" s="276">
        <v>5.95</v>
      </c>
      <c r="I33" s="276">
        <v>4.79</v>
      </c>
      <c r="J33" s="276">
        <v>15.95</v>
      </c>
      <c r="K33" s="276">
        <v>133.9</v>
      </c>
      <c r="L33" s="531">
        <v>13.809999999999999</v>
      </c>
      <c r="M33" s="536"/>
    </row>
    <row r="34" spans="1:13" ht="38.25" customHeight="1" x14ac:dyDescent="0.25">
      <c r="A34" s="512" t="str">
        <f>Меню!A602</f>
        <v>Творожная запеканка с ягодным соусом</v>
      </c>
      <c r="B34" s="513"/>
      <c r="C34" s="513"/>
      <c r="D34" s="513"/>
      <c r="E34" s="514"/>
      <c r="F34" s="526" t="str">
        <f>Меню!D602</f>
        <v>100/30</v>
      </c>
      <c r="G34" s="507"/>
      <c r="H34" s="276">
        <v>7.56</v>
      </c>
      <c r="I34" s="276">
        <v>6.57</v>
      </c>
      <c r="J34" s="276">
        <v>38.71</v>
      </c>
      <c r="K34" s="276">
        <v>263.47000000000003</v>
      </c>
      <c r="L34" s="551">
        <v>45.300000000000004</v>
      </c>
      <c r="M34" s="507"/>
    </row>
    <row r="35" spans="1:13" ht="18.75" x14ac:dyDescent="0.25">
      <c r="A35" s="538" t="str">
        <f>Меню!A621</f>
        <v>Какао с маршмеллоу</v>
      </c>
      <c r="B35" s="539"/>
      <c r="C35" s="539"/>
      <c r="D35" s="539"/>
      <c r="E35" s="540"/>
      <c r="F35" s="516">
        <f>Меню!D621</f>
        <v>200</v>
      </c>
      <c r="G35" s="517"/>
      <c r="H35" s="276">
        <v>4.3600000000000003</v>
      </c>
      <c r="I35" s="276">
        <v>7.43</v>
      </c>
      <c r="J35" s="276">
        <v>14.49</v>
      </c>
      <c r="K35" s="276">
        <v>109.39</v>
      </c>
      <c r="L35" s="531">
        <v>25.5</v>
      </c>
      <c r="M35" s="532"/>
    </row>
    <row r="36" spans="1:13" s="1" customFormat="1" ht="18.75" x14ac:dyDescent="0.25">
      <c r="A36" s="538" t="str">
        <f>Меню!A629</f>
        <v>Фрукт (Яблоко)</v>
      </c>
      <c r="B36" s="539"/>
      <c r="C36" s="539"/>
      <c r="D36" s="539"/>
      <c r="E36" s="540"/>
      <c r="F36" s="516">
        <f>Меню!D629</f>
        <v>120</v>
      </c>
      <c r="G36" s="517"/>
      <c r="H36" s="276">
        <v>1.93</v>
      </c>
      <c r="I36" s="276">
        <v>2.75</v>
      </c>
      <c r="J36" s="276">
        <v>2.88</v>
      </c>
      <c r="K36" s="276">
        <v>105.25</v>
      </c>
      <c r="L36" s="531">
        <v>23.09</v>
      </c>
      <c r="M36" s="532"/>
    </row>
    <row r="37" spans="1:13" ht="22.5" x14ac:dyDescent="0.3">
      <c r="A37" s="543" t="s">
        <v>292</v>
      </c>
      <c r="B37" s="544"/>
      <c r="C37" s="544"/>
      <c r="D37" s="544"/>
      <c r="E37" s="545"/>
      <c r="F37" s="533">
        <v>500</v>
      </c>
      <c r="G37" s="534"/>
      <c r="H37" s="366">
        <f>SUM(H33:H36)</f>
        <v>19.8</v>
      </c>
      <c r="I37" s="366">
        <f>SUM(I33:I36)</f>
        <v>21.54</v>
      </c>
      <c r="J37" s="366">
        <f>SUM(J33:J36)</f>
        <v>72.029999999999987</v>
      </c>
      <c r="K37" s="366">
        <f>SUM(K33:K36)</f>
        <v>612.01</v>
      </c>
      <c r="L37" s="548">
        <f>SUM(L33:M36)</f>
        <v>107.7</v>
      </c>
      <c r="M37" s="549"/>
    </row>
    <row r="38" spans="1:13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21" x14ac:dyDescent="0.35">
      <c r="A39" s="280" t="s">
        <v>293</v>
      </c>
      <c r="B39" s="281"/>
      <c r="C39" s="281"/>
      <c r="D39" s="281"/>
      <c r="E39" s="281"/>
      <c r="F39" s="1"/>
      <c r="G39" s="1"/>
      <c r="H39" s="1"/>
      <c r="I39" s="1"/>
      <c r="J39" s="1"/>
      <c r="K39" s="1"/>
      <c r="L39" s="1"/>
      <c r="M39" s="1"/>
    </row>
    <row r="40" spans="1:13" ht="21" x14ac:dyDescent="0.35">
      <c r="A40" s="281"/>
      <c r="B40" s="281"/>
      <c r="C40" s="281"/>
      <c r="D40" s="281"/>
      <c r="E40" s="281"/>
      <c r="F40" s="1"/>
      <c r="G40" s="1"/>
      <c r="H40" s="1"/>
      <c r="I40" s="1"/>
      <c r="J40" s="1"/>
      <c r="K40" s="1"/>
      <c r="L40" s="1"/>
      <c r="M40" s="1"/>
    </row>
    <row r="41" spans="1:13" ht="21" x14ac:dyDescent="0.35">
      <c r="A41" s="280" t="s">
        <v>294</v>
      </c>
      <c r="B41" s="281"/>
      <c r="C41" s="281"/>
      <c r="D41" s="281"/>
      <c r="E41" s="281"/>
      <c r="F41" s="1"/>
      <c r="G41" s="1"/>
      <c r="H41" s="1"/>
      <c r="I41" s="1"/>
      <c r="J41" s="1"/>
      <c r="K41" s="1"/>
      <c r="L41" s="1"/>
      <c r="M41" s="1"/>
    </row>
    <row r="42" spans="1:13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</sheetData>
  <mergeCells count="49">
    <mergeCell ref="C29:J29"/>
    <mergeCell ref="A30:L30"/>
    <mergeCell ref="L34:M34"/>
    <mergeCell ref="A31:E32"/>
    <mergeCell ref="F31:G32"/>
    <mergeCell ref="H31:K31"/>
    <mergeCell ref="L31:M32"/>
    <mergeCell ref="F37:G37"/>
    <mergeCell ref="A37:E37"/>
    <mergeCell ref="L37:M37"/>
    <mergeCell ref="A27:E27"/>
    <mergeCell ref="L27:M27"/>
    <mergeCell ref="A35:E35"/>
    <mergeCell ref="F35:G35"/>
    <mergeCell ref="L35:M35"/>
    <mergeCell ref="A36:E36"/>
    <mergeCell ref="F36:G36"/>
    <mergeCell ref="L36:M36"/>
    <mergeCell ref="A33:E33"/>
    <mergeCell ref="F33:G33"/>
    <mergeCell ref="L33:M33"/>
    <mergeCell ref="A34:E34"/>
    <mergeCell ref="F34:G34"/>
    <mergeCell ref="A26:E26"/>
    <mergeCell ref="F26:G26"/>
    <mergeCell ref="L26:M26"/>
    <mergeCell ref="F27:G27"/>
    <mergeCell ref="A24:E24"/>
    <mergeCell ref="F24:G24"/>
    <mergeCell ref="L24:M24"/>
    <mergeCell ref="A25:E25"/>
    <mergeCell ref="F25:G25"/>
    <mergeCell ref="L25:M25"/>
    <mergeCell ref="A22:E22"/>
    <mergeCell ref="F22:G22"/>
    <mergeCell ref="L22:M22"/>
    <mergeCell ref="A23:E23"/>
    <mergeCell ref="F23:G23"/>
    <mergeCell ref="L23:M23"/>
    <mergeCell ref="G9:N9"/>
    <mergeCell ref="A20:E21"/>
    <mergeCell ref="F20:G21"/>
    <mergeCell ref="H20:K20"/>
    <mergeCell ref="L20:M21"/>
    <mergeCell ref="C18:J18"/>
    <mergeCell ref="A19:L19"/>
    <mergeCell ref="B17:K17"/>
    <mergeCell ref="B16:K16"/>
    <mergeCell ref="D14:I14"/>
  </mergeCells>
  <pageMargins left="0.7" right="0.7" top="0.75" bottom="0.75" header="0.3" footer="0.3"/>
  <pageSetup paperSize="9" scale="76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6"/>
  <sheetViews>
    <sheetView workbookViewId="0">
      <selection activeCell="A15" sqref="A15:XFD16"/>
    </sheetView>
  </sheetViews>
  <sheetFormatPr defaultRowHeight="15" x14ac:dyDescent="0.25"/>
  <cols>
    <col min="1" max="1" width="39.5703125" customWidth="1"/>
    <col min="3" max="3" width="12" style="1" bestFit="1" customWidth="1"/>
    <col min="4" max="4" width="9.28515625" style="1" bestFit="1" customWidth="1"/>
    <col min="5" max="6" width="9.140625" style="1"/>
    <col min="16" max="16" width="9.140625" style="1"/>
  </cols>
  <sheetData>
    <row r="1" spans="1:23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3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501" t="s">
        <v>276</v>
      </c>
      <c r="R2" s="501"/>
      <c r="S2" s="501"/>
      <c r="T2" s="501"/>
      <c r="U2" s="501"/>
      <c r="V2" s="501"/>
      <c r="W2" s="244"/>
    </row>
    <row r="3" spans="1:23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</row>
    <row r="4" spans="1:23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502" t="s">
        <v>278</v>
      </c>
      <c r="R4" s="502"/>
      <c r="S4" s="502"/>
      <c r="T4" s="502"/>
      <c r="U4" s="502"/>
      <c r="V4" s="502"/>
      <c r="W4" s="246"/>
    </row>
    <row r="5" spans="1:23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243"/>
      <c r="S5" s="243"/>
      <c r="T5" s="243"/>
      <c r="U5" s="243"/>
      <c r="V5" s="67"/>
      <c r="W5" s="67"/>
    </row>
    <row r="6" spans="1:23" ht="132" customHeight="1" x14ac:dyDescent="0.25">
      <c r="A6" s="247" t="s">
        <v>1</v>
      </c>
      <c r="B6" s="412" t="s">
        <v>295</v>
      </c>
      <c r="C6" s="415" t="str">
        <f>Меню!A635</f>
        <v>огурцы свежие парниковые</v>
      </c>
      <c r="D6" s="415" t="str">
        <f>Меню!A639</f>
        <v>зелень свежая</v>
      </c>
      <c r="E6" s="415" t="str">
        <f>Меню!A634</f>
        <v>капуста белокочанная</v>
      </c>
      <c r="F6" s="415" t="str">
        <f>Меню!A638</f>
        <v>масло растительное</v>
      </c>
      <c r="G6" s="415" t="str">
        <f>Меню!A648</f>
        <v>сахар песок</v>
      </c>
      <c r="H6" s="415" t="str">
        <f>Меню!A654</f>
        <v>лук зелёный</v>
      </c>
      <c r="I6" s="415" t="str">
        <f>Меню!A641</f>
        <v>свинина с/м</v>
      </c>
      <c r="J6" s="415" t="str">
        <f>Меню!A644</f>
        <v>лук репчатый</v>
      </c>
      <c r="K6" s="415" t="str">
        <f>Меню!A645</f>
        <v>морковь свежая</v>
      </c>
      <c r="L6" s="415" t="str">
        <f>Меню!A646</f>
        <v>перец с/м</v>
      </c>
      <c r="M6" s="415" t="str">
        <f>Меню!A647</f>
        <v>кабачок кубик с/м</v>
      </c>
      <c r="N6" s="415" t="str">
        <f>Меню!A649</f>
        <v>чеснок</v>
      </c>
      <c r="O6" s="415" t="str">
        <f>Меню!A650</f>
        <v>мука пшеничная</v>
      </c>
      <c r="P6" s="415" t="str">
        <f>Меню!A651</f>
        <v>томатная паста</v>
      </c>
      <c r="Q6" s="415" t="str">
        <f>Меню!A652</f>
        <v>вода питьевая</v>
      </c>
      <c r="R6" s="415" t="str">
        <f>Меню!A653</f>
        <v>паприка</v>
      </c>
      <c r="S6" s="415" t="str">
        <f>Меню!A656</f>
        <v>крупа рис круглый</v>
      </c>
      <c r="T6" s="415" t="str">
        <f>Меню!A658</f>
        <v>масло сливочное 72.5%</v>
      </c>
      <c r="U6" s="415" t="str">
        <f>Меню!A659</f>
        <v>соль йодированная</v>
      </c>
      <c r="V6" s="415" t="str">
        <f>Меню!A661</f>
        <v>изюм светлый</v>
      </c>
      <c r="W6" s="416" t="str">
        <f>Меню!A664</f>
        <v>Хлеб "Свежий" пшеничный витамин.</v>
      </c>
    </row>
    <row r="7" spans="1:23" s="414" customFormat="1" ht="31.5" customHeight="1" x14ac:dyDescent="0.25">
      <c r="A7" s="410" t="str">
        <f>Меню!A633</f>
        <v>Салат из белокочанной капусты с огурцом</v>
      </c>
      <c r="B7" s="411">
        <f>Меню!D633</f>
        <v>80</v>
      </c>
      <c r="C7" s="413">
        <f>Меню!B635</f>
        <v>25.515000000000001</v>
      </c>
      <c r="D7" s="413">
        <f>Меню!B639</f>
        <v>0.90450000000000008</v>
      </c>
      <c r="E7" s="413">
        <f>Меню!B634</f>
        <v>93.75</v>
      </c>
      <c r="F7" s="413">
        <f>Меню!B638</f>
        <v>4</v>
      </c>
      <c r="G7" s="413">
        <f>Меню!B636</f>
        <v>0.3</v>
      </c>
      <c r="H7" s="413"/>
      <c r="I7" s="413"/>
      <c r="J7" s="413"/>
      <c r="K7" s="413"/>
      <c r="L7" s="413"/>
      <c r="M7" s="413"/>
      <c r="N7" s="413"/>
      <c r="O7" s="413"/>
      <c r="P7" s="413"/>
      <c r="Q7" s="413"/>
      <c r="R7" s="413"/>
      <c r="S7" s="413"/>
      <c r="T7" s="413"/>
      <c r="U7" s="413">
        <f>Меню!B637</f>
        <v>0.4</v>
      </c>
      <c r="V7" s="413"/>
      <c r="W7" s="413"/>
    </row>
    <row r="8" spans="1:23" ht="29.25" customHeight="1" x14ac:dyDescent="0.25">
      <c r="A8" s="384" t="str">
        <f>Меню!A640</f>
        <v>Венгерский гуляш</v>
      </c>
      <c r="B8" s="289">
        <f>Меню!D640</f>
        <v>90</v>
      </c>
      <c r="C8" s="72"/>
      <c r="D8" s="72"/>
      <c r="E8" s="72"/>
      <c r="F8" s="71">
        <f>Меню!B643</f>
        <v>5</v>
      </c>
      <c r="G8" s="71">
        <f>Меню!B648</f>
        <v>0.5</v>
      </c>
      <c r="H8" s="71">
        <f>Меню!B654</f>
        <v>3.0300000000000002</v>
      </c>
      <c r="I8" s="71">
        <f>Меню!B641</f>
        <v>73.5</v>
      </c>
      <c r="J8" s="71">
        <f>Меню!B644</f>
        <v>23.799999999999997</v>
      </c>
      <c r="K8" s="71">
        <f>Меню!B645</f>
        <v>37.5</v>
      </c>
      <c r="L8" s="71">
        <f>Меню!B646</f>
        <v>15</v>
      </c>
      <c r="M8" s="71">
        <f>Меню!B647</f>
        <v>20</v>
      </c>
      <c r="N8" s="71">
        <f>Меню!B649</f>
        <v>1.2</v>
      </c>
      <c r="O8" s="71">
        <f>Меню!B650</f>
        <v>5</v>
      </c>
      <c r="P8" s="71">
        <f>Меню!B651</f>
        <v>5</v>
      </c>
      <c r="Q8" s="71">
        <f>Меню!B652</f>
        <v>350</v>
      </c>
      <c r="R8" s="71">
        <f>Меню!B653</f>
        <v>1</v>
      </c>
      <c r="S8" s="71"/>
      <c r="T8" s="71"/>
      <c r="U8" s="71"/>
      <c r="V8" s="71"/>
      <c r="W8" s="71"/>
    </row>
    <row r="9" spans="1:23" s="1" customFormat="1" ht="29.25" customHeight="1" x14ac:dyDescent="0.25">
      <c r="A9" s="393" t="str">
        <f>Меню!A655</f>
        <v>Рис отварной</v>
      </c>
      <c r="B9" s="289">
        <f>Меню!D655</f>
        <v>150</v>
      </c>
      <c r="C9" s="394"/>
      <c r="D9" s="394"/>
      <c r="E9" s="394"/>
      <c r="F9" s="394"/>
      <c r="G9" s="360"/>
      <c r="H9" s="360"/>
      <c r="I9" s="360"/>
      <c r="J9" s="360"/>
      <c r="K9" s="360"/>
      <c r="L9" s="360"/>
      <c r="M9" s="360"/>
      <c r="N9" s="360"/>
      <c r="O9" s="360"/>
      <c r="P9" s="360"/>
      <c r="Q9" s="360">
        <f>Меню!B657</f>
        <v>140</v>
      </c>
      <c r="R9" s="360"/>
      <c r="S9" s="360">
        <f>Меню!B656</f>
        <v>56</v>
      </c>
      <c r="T9" s="360">
        <f>Меню!B658</f>
        <v>5</v>
      </c>
      <c r="U9" s="360">
        <f>Меню!B659</f>
        <v>1</v>
      </c>
      <c r="V9" s="360"/>
      <c r="W9" s="71"/>
    </row>
    <row r="10" spans="1:23" ht="29.25" customHeight="1" x14ac:dyDescent="0.25">
      <c r="A10" s="311" t="str">
        <f>Меню!A660</f>
        <v>Напиток из изюма</v>
      </c>
      <c r="B10" s="287">
        <f>Меню!D660</f>
        <v>200</v>
      </c>
      <c r="C10" s="395"/>
      <c r="D10" s="395"/>
      <c r="E10" s="395"/>
      <c r="F10" s="395"/>
      <c r="G10" s="360">
        <f>Меню!B663</f>
        <v>8</v>
      </c>
      <c r="H10" s="360"/>
      <c r="I10" s="360"/>
      <c r="J10" s="360"/>
      <c r="K10" s="360"/>
      <c r="L10" s="360"/>
      <c r="M10" s="360"/>
      <c r="N10" s="360"/>
      <c r="O10" s="360"/>
      <c r="P10" s="360"/>
      <c r="Q10" s="360">
        <f>Меню!B662</f>
        <v>220</v>
      </c>
      <c r="R10" s="360"/>
      <c r="S10" s="360"/>
      <c r="T10" s="360"/>
      <c r="U10" s="360"/>
      <c r="V10" s="360">
        <f>Меню!B661</f>
        <v>21</v>
      </c>
      <c r="W10" s="71"/>
    </row>
    <row r="11" spans="1:23" ht="29.25" customHeight="1" x14ac:dyDescent="0.25">
      <c r="A11" s="387" t="str">
        <f>Меню!A664</f>
        <v>Хлеб "Свежий" пшеничный витамин.</v>
      </c>
      <c r="B11" s="287">
        <f>Меню!D664</f>
        <v>32</v>
      </c>
      <c r="C11" s="76"/>
      <c r="D11" s="76"/>
      <c r="E11" s="76"/>
      <c r="F11" s="76"/>
      <c r="G11" s="254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>
        <f>Меню!D664</f>
        <v>32</v>
      </c>
    </row>
    <row r="12" spans="1:23" ht="29.25" customHeight="1" x14ac:dyDescent="0.25">
      <c r="A12" s="345"/>
      <c r="B12" s="287"/>
      <c r="C12" s="76"/>
      <c r="D12" s="76"/>
      <c r="E12" s="76"/>
      <c r="F12" s="76"/>
      <c r="G12" s="391"/>
      <c r="H12" s="29"/>
      <c r="I12" s="29"/>
      <c r="J12" s="29"/>
      <c r="K12" s="29"/>
      <c r="L12" s="29"/>
      <c r="M12" s="29"/>
      <c r="N12" s="29"/>
      <c r="O12" s="386"/>
      <c r="P12" s="386"/>
      <c r="Q12" s="386"/>
      <c r="R12" s="29"/>
      <c r="S12" s="29"/>
      <c r="T12" s="29"/>
      <c r="U12" s="29"/>
      <c r="V12" s="29"/>
      <c r="W12" s="389"/>
    </row>
    <row r="13" spans="1:23" ht="29.25" customHeight="1" x14ac:dyDescent="0.25">
      <c r="A13" s="345"/>
      <c r="B13" s="287"/>
      <c r="C13" s="76"/>
      <c r="D13" s="76"/>
      <c r="E13" s="76"/>
      <c r="F13" s="76"/>
      <c r="G13" s="391"/>
      <c r="H13" s="29"/>
      <c r="I13" s="29"/>
      <c r="J13" s="29"/>
      <c r="K13" s="29"/>
      <c r="L13" s="29"/>
      <c r="M13" s="29"/>
      <c r="N13" s="29"/>
      <c r="O13" s="386"/>
      <c r="P13" s="386"/>
      <c r="Q13" s="386"/>
      <c r="R13" s="29"/>
      <c r="S13" s="29"/>
      <c r="T13" s="29"/>
      <c r="U13" s="29"/>
      <c r="V13" s="29"/>
      <c r="W13" s="29"/>
    </row>
    <row r="14" spans="1:23" x14ac:dyDescent="0.25">
      <c r="A14" s="264" t="s">
        <v>279</v>
      </c>
      <c r="B14" s="390"/>
      <c r="C14" s="363">
        <f>SUM(C7:C13)</f>
        <v>25.515000000000001</v>
      </c>
      <c r="D14" s="363">
        <f>SUM(D7:D13)</f>
        <v>0.90450000000000008</v>
      </c>
      <c r="E14" s="363">
        <f>SUM(E7:E13)</f>
        <v>93.75</v>
      </c>
      <c r="F14" s="363">
        <f t="shared" ref="F14:W14" si="0">SUM(F7:F13)</f>
        <v>9</v>
      </c>
      <c r="G14" s="363">
        <f t="shared" si="0"/>
        <v>8.8000000000000007</v>
      </c>
      <c r="H14" s="363">
        <f t="shared" si="0"/>
        <v>3.0300000000000002</v>
      </c>
      <c r="I14" s="363">
        <f t="shared" si="0"/>
        <v>73.5</v>
      </c>
      <c r="J14" s="363">
        <f t="shared" si="0"/>
        <v>23.799999999999997</v>
      </c>
      <c r="K14" s="363">
        <f t="shared" si="0"/>
        <v>37.5</v>
      </c>
      <c r="L14" s="363">
        <f t="shared" si="0"/>
        <v>15</v>
      </c>
      <c r="M14" s="363">
        <f t="shared" si="0"/>
        <v>20</v>
      </c>
      <c r="N14" s="363">
        <f t="shared" si="0"/>
        <v>1.2</v>
      </c>
      <c r="O14" s="363">
        <f t="shared" si="0"/>
        <v>5</v>
      </c>
      <c r="P14" s="363">
        <f t="shared" si="0"/>
        <v>5</v>
      </c>
      <c r="Q14" s="363">
        <f t="shared" si="0"/>
        <v>710</v>
      </c>
      <c r="R14" s="363">
        <f t="shared" si="0"/>
        <v>1</v>
      </c>
      <c r="S14" s="363">
        <f t="shared" si="0"/>
        <v>56</v>
      </c>
      <c r="T14" s="363">
        <f t="shared" si="0"/>
        <v>5</v>
      </c>
      <c r="U14" s="363">
        <f t="shared" si="0"/>
        <v>1.4</v>
      </c>
      <c r="V14" s="363">
        <f t="shared" si="0"/>
        <v>21</v>
      </c>
      <c r="W14" s="363">
        <f t="shared" si="0"/>
        <v>32</v>
      </c>
    </row>
    <row r="15" spans="1:23" x14ac:dyDescent="0.25">
      <c r="A15" s="264" t="s">
        <v>23</v>
      </c>
      <c r="B15" s="20">
        <v>0</v>
      </c>
      <c r="C15" s="386">
        <f>B15</f>
        <v>0</v>
      </c>
      <c r="D15" s="29">
        <f>B15</f>
        <v>0</v>
      </c>
      <c r="E15" s="29">
        <f>B15</f>
        <v>0</v>
      </c>
      <c r="F15" s="29">
        <f>E15</f>
        <v>0</v>
      </c>
      <c r="G15" s="29">
        <f>B15</f>
        <v>0</v>
      </c>
      <c r="H15" s="29">
        <f>G15</f>
        <v>0</v>
      </c>
      <c r="I15" s="29">
        <f t="shared" ref="I15:W15" si="1">H15</f>
        <v>0</v>
      </c>
      <c r="J15" s="29">
        <f t="shared" si="1"/>
        <v>0</v>
      </c>
      <c r="K15" s="29">
        <f>J15</f>
        <v>0</v>
      </c>
      <c r="L15" s="29">
        <f t="shared" si="1"/>
        <v>0</v>
      </c>
      <c r="M15" s="29">
        <f t="shared" si="1"/>
        <v>0</v>
      </c>
      <c r="N15" s="29">
        <f>J15</f>
        <v>0</v>
      </c>
      <c r="O15" s="29">
        <f t="shared" si="1"/>
        <v>0</v>
      </c>
      <c r="P15" s="29">
        <f t="shared" si="1"/>
        <v>0</v>
      </c>
      <c r="Q15" s="29">
        <f>O15</f>
        <v>0</v>
      </c>
      <c r="R15" s="29">
        <f t="shared" si="1"/>
        <v>0</v>
      </c>
      <c r="S15" s="29">
        <f t="shared" si="1"/>
        <v>0</v>
      </c>
      <c r="T15" s="29">
        <f t="shared" si="1"/>
        <v>0</v>
      </c>
      <c r="U15" s="29">
        <f t="shared" si="1"/>
        <v>0</v>
      </c>
      <c r="V15" s="29">
        <f>R15</f>
        <v>0</v>
      </c>
      <c r="W15" s="29">
        <f t="shared" si="1"/>
        <v>0</v>
      </c>
    </row>
    <row r="16" spans="1:23" x14ac:dyDescent="0.25">
      <c r="A16" s="264" t="s">
        <v>280</v>
      </c>
      <c r="B16" s="390"/>
      <c r="C16" s="269">
        <f t="shared" ref="C16:V16" si="2">C15*C14/1000</f>
        <v>0</v>
      </c>
      <c r="D16" s="269">
        <f t="shared" si="2"/>
        <v>0</v>
      </c>
      <c r="E16" s="269">
        <f t="shared" si="2"/>
        <v>0</v>
      </c>
      <c r="F16" s="269">
        <f t="shared" si="2"/>
        <v>0</v>
      </c>
      <c r="G16" s="269">
        <f t="shared" si="2"/>
        <v>0</v>
      </c>
      <c r="H16" s="269">
        <f t="shared" si="2"/>
        <v>0</v>
      </c>
      <c r="I16" s="269">
        <f t="shared" si="2"/>
        <v>0</v>
      </c>
      <c r="J16" s="269">
        <f t="shared" si="2"/>
        <v>0</v>
      </c>
      <c r="K16" s="269">
        <f t="shared" si="2"/>
        <v>0</v>
      </c>
      <c r="L16" s="269">
        <f t="shared" si="2"/>
        <v>0</v>
      </c>
      <c r="M16" s="269">
        <f t="shared" si="2"/>
        <v>0</v>
      </c>
      <c r="N16" s="269">
        <f t="shared" si="2"/>
        <v>0</v>
      </c>
      <c r="O16" s="269">
        <f t="shared" si="2"/>
        <v>0</v>
      </c>
      <c r="P16" s="269">
        <f t="shared" si="2"/>
        <v>0</v>
      </c>
      <c r="Q16" s="269">
        <f t="shared" si="2"/>
        <v>0</v>
      </c>
      <c r="R16" s="269">
        <f t="shared" si="2"/>
        <v>0</v>
      </c>
      <c r="S16" s="269">
        <f t="shared" si="2"/>
        <v>0</v>
      </c>
      <c r="T16" s="269">
        <f t="shared" si="2"/>
        <v>0</v>
      </c>
      <c r="U16" s="269">
        <f t="shared" si="2"/>
        <v>0</v>
      </c>
      <c r="V16" s="269">
        <f t="shared" si="2"/>
        <v>0</v>
      </c>
      <c r="W16" s="269">
        <f>W15*W14/125</f>
        <v>0</v>
      </c>
    </row>
  </sheetData>
  <mergeCells count="2">
    <mergeCell ref="Q2:V2"/>
    <mergeCell ref="Q4:V4"/>
  </mergeCells>
  <pageMargins left="0.7" right="0.7" top="0.75" bottom="0.75" header="0.3" footer="0.3"/>
  <pageSetup paperSize="9" orientation="portrait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15"/>
  <sheetViews>
    <sheetView zoomScale="90" zoomScaleNormal="90" workbookViewId="0">
      <selection activeCell="A14" sqref="A14:XFD15"/>
    </sheetView>
  </sheetViews>
  <sheetFormatPr defaultRowHeight="15" x14ac:dyDescent="0.25"/>
  <cols>
    <col min="1" max="1" width="40.28515625" customWidth="1"/>
    <col min="3" max="3" width="0" hidden="1" customWidth="1"/>
    <col min="4" max="4" width="9.140625" style="1"/>
    <col min="9" max="9" width="9.42578125" bestFit="1" customWidth="1"/>
    <col min="20" max="20" width="9.140625" style="1"/>
    <col min="22" max="23" width="9.140625" style="1"/>
  </cols>
  <sheetData>
    <row r="1" spans="1:24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</row>
    <row r="2" spans="1:24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501" t="s">
        <v>276</v>
      </c>
      <c r="O2" s="501"/>
      <c r="P2" s="501"/>
      <c r="Q2" s="501"/>
      <c r="R2" s="501"/>
      <c r="S2" s="501"/>
      <c r="T2" s="420"/>
      <c r="U2" s="244"/>
      <c r="V2" s="244"/>
      <c r="W2" s="244"/>
      <c r="X2" s="244"/>
    </row>
    <row r="3" spans="1:24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4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502" t="s">
        <v>278</v>
      </c>
      <c r="O4" s="502"/>
      <c r="P4" s="502"/>
      <c r="Q4" s="502"/>
      <c r="R4" s="502"/>
      <c r="S4" s="502"/>
      <c r="T4" s="421"/>
      <c r="U4" s="246"/>
      <c r="V4" s="246"/>
      <c r="W4" s="246"/>
      <c r="X4" s="246"/>
    </row>
    <row r="5" spans="1:24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243"/>
      <c r="P5" s="243"/>
      <c r="Q5" s="243"/>
      <c r="R5" s="243"/>
      <c r="S5" s="67"/>
      <c r="T5" s="67"/>
      <c r="U5" s="67"/>
      <c r="V5" s="67"/>
      <c r="W5" s="67"/>
      <c r="X5" s="67"/>
    </row>
    <row r="6" spans="1:24" s="66" customFormat="1" ht="126.75" customHeight="1" x14ac:dyDescent="0.25">
      <c r="A6" s="419" t="s">
        <v>1</v>
      </c>
      <c r="B6" s="412" t="s">
        <v>295</v>
      </c>
      <c r="C6" s="415"/>
      <c r="D6" s="415" t="str">
        <f>Меню!A669</f>
        <v>капуста белокочанная</v>
      </c>
      <c r="E6" s="415" t="str">
        <f>Меню!A670</f>
        <v>помидоры свежие</v>
      </c>
      <c r="F6" s="415" t="str">
        <f>Меню!A687</f>
        <v>сухари панировочные</v>
      </c>
      <c r="G6" s="415" t="str">
        <f>Меню!A683</f>
        <v>соль йодированная</v>
      </c>
      <c r="H6" s="415" t="str">
        <f>Меню!A673</f>
        <v>мёд натуральный</v>
      </c>
      <c r="I6" s="415" t="str">
        <f>Меню!A674</f>
        <v>лимон(сок)</v>
      </c>
      <c r="J6" s="415" t="str">
        <f>Меню!A677</f>
        <v>филе минтая пром.произ. с/м</v>
      </c>
      <c r="K6" s="415" t="str">
        <f>Меню!A678</f>
        <v>лук репчатый</v>
      </c>
      <c r="L6" s="415" t="str">
        <f>Меню!A680</f>
        <v>батон Столовый нарезной</v>
      </c>
      <c r="M6" s="415" t="str">
        <f>Меню!A682</f>
        <v>молоко питьевое 2,5%</v>
      </c>
      <c r="N6" s="415" t="str">
        <f>Меню!A684</f>
        <v>крабовые палочки</v>
      </c>
      <c r="O6" s="415" t="str">
        <f>Меню!A685</f>
        <v>яйцо куриное</v>
      </c>
      <c r="P6" s="415" t="str">
        <f>Меню!A687</f>
        <v>сухари панировочные</v>
      </c>
      <c r="Q6" s="415" t="str">
        <f>Меню!A691</f>
        <v xml:space="preserve">картофель </v>
      </c>
      <c r="R6" s="415" t="str">
        <f>Меню!A694</f>
        <v>масло сливочное 72.5%</v>
      </c>
      <c r="S6" s="415" t="str">
        <f>Меню!A696</f>
        <v>сухофрукты</v>
      </c>
      <c r="T6" s="415" t="str">
        <f>Меню!A672</f>
        <v>масло растительное</v>
      </c>
      <c r="U6" s="416" t="str">
        <f>Меню!A697</f>
        <v>сахар песок</v>
      </c>
      <c r="V6" s="416" t="str">
        <f>Меню!A698</f>
        <v>вода питьевая</v>
      </c>
      <c r="W6" s="416" t="str">
        <f>Меню!A699</f>
        <v>Хлеб "Свежий" пшеничный витамин.</v>
      </c>
      <c r="X6" s="416" t="str">
        <f>Меню!A700</f>
        <v>Хлеб "Дарницкий" (нарезной)</v>
      </c>
    </row>
    <row r="7" spans="1:24" ht="30.75" customHeight="1" x14ac:dyDescent="0.25">
      <c r="A7" s="350" t="str">
        <f>Меню!A668</f>
        <v>Салат из капусты с томатом</v>
      </c>
      <c r="B7" s="287" t="str">
        <f>Меню!D668</f>
        <v>80</v>
      </c>
      <c r="C7" s="383"/>
      <c r="D7" s="71">
        <f>Меню!B669</f>
        <v>50</v>
      </c>
      <c r="E7" s="71">
        <f>Меню!B670</f>
        <v>39.900000000000006</v>
      </c>
      <c r="F7" s="71"/>
      <c r="G7" s="71"/>
      <c r="H7" s="71">
        <f>Меню!B673</f>
        <v>1.6</v>
      </c>
      <c r="I7" s="71">
        <f>Меню!B674</f>
        <v>3.5</v>
      </c>
      <c r="J7" s="71"/>
      <c r="K7" s="71"/>
      <c r="L7" s="71"/>
      <c r="M7" s="71"/>
      <c r="N7" s="71"/>
      <c r="O7" s="71"/>
      <c r="P7" s="71"/>
      <c r="Q7" s="71"/>
      <c r="R7" s="71"/>
      <c r="S7" s="71"/>
      <c r="T7" s="71">
        <f>Меню!B672</f>
        <v>7</v>
      </c>
      <c r="U7" s="71">
        <f>Меню!B674</f>
        <v>3.5</v>
      </c>
      <c r="V7" s="71">
        <f>Меню!B675</f>
        <v>0.2</v>
      </c>
      <c r="W7" s="71"/>
      <c r="X7" s="71"/>
    </row>
    <row r="8" spans="1:24" ht="30.75" customHeight="1" x14ac:dyDescent="0.25">
      <c r="A8" s="384" t="str">
        <f>Меню!A676</f>
        <v>Крабовый фишбол</v>
      </c>
      <c r="B8" s="289">
        <f>Меню!D676</f>
        <v>90</v>
      </c>
      <c r="C8" s="383"/>
      <c r="D8" s="71"/>
      <c r="E8" s="71"/>
      <c r="F8" s="71">
        <f>Меню!B681+Меню!B689</f>
        <v>3.95</v>
      </c>
      <c r="G8" s="71">
        <f>Меню!B683</f>
        <v>0.27</v>
      </c>
      <c r="H8" s="71"/>
      <c r="I8" s="71"/>
      <c r="J8" s="71">
        <f>Меню!B677</f>
        <v>80.08</v>
      </c>
      <c r="K8" s="71">
        <f>Меню!B678</f>
        <v>20.705999999999996</v>
      </c>
      <c r="L8" s="71">
        <f>Меню!B680</f>
        <v>3.75</v>
      </c>
      <c r="M8" s="71">
        <f>Меню!B682</f>
        <v>3.12</v>
      </c>
      <c r="N8" s="71">
        <f>Меню!B684</f>
        <v>31.5</v>
      </c>
      <c r="O8" s="71">
        <f>Меню!B685</f>
        <v>3.75</v>
      </c>
      <c r="P8" s="71">
        <f>Меню!B687</f>
        <v>5</v>
      </c>
      <c r="Q8" s="71"/>
      <c r="R8" s="71"/>
      <c r="S8" s="71"/>
      <c r="T8" s="71"/>
      <c r="U8" s="71"/>
      <c r="V8" s="71"/>
      <c r="W8" s="71"/>
      <c r="X8" s="71"/>
    </row>
    <row r="9" spans="1:24" ht="30.75" customHeight="1" x14ac:dyDescent="0.25">
      <c r="A9" s="324" t="str">
        <f>Меню!A690</f>
        <v>Картофельное пюре</v>
      </c>
      <c r="B9" s="287">
        <f>Меню!D690</f>
        <v>160</v>
      </c>
      <c r="C9" s="385"/>
      <c r="D9" s="360"/>
      <c r="E9" s="360"/>
      <c r="F9" s="360"/>
      <c r="G9" s="360">
        <f>Меню!B692</f>
        <v>0.6</v>
      </c>
      <c r="H9" s="360"/>
      <c r="I9" s="360"/>
      <c r="J9" s="360"/>
      <c r="K9" s="360"/>
      <c r="L9" s="360"/>
      <c r="M9" s="360">
        <f>Меню!B693</f>
        <v>24</v>
      </c>
      <c r="N9" s="360"/>
      <c r="O9" s="360"/>
      <c r="P9" s="360"/>
      <c r="Q9" s="360">
        <f>Меню!B691</f>
        <v>201.34399999999999</v>
      </c>
      <c r="R9" s="360">
        <f>Меню!B694</f>
        <v>3</v>
      </c>
      <c r="S9" s="360"/>
      <c r="T9" s="360"/>
      <c r="U9" s="71"/>
      <c r="V9" s="71"/>
      <c r="W9" s="71"/>
      <c r="X9" s="71"/>
    </row>
    <row r="10" spans="1:24" ht="30.75" customHeight="1" x14ac:dyDescent="0.25">
      <c r="A10" s="345" t="str">
        <f>Меню!A695</f>
        <v>Напиток "Витаминный" с сухофруктами</v>
      </c>
      <c r="B10" s="287">
        <f>Меню!D695</f>
        <v>200</v>
      </c>
      <c r="C10" s="388"/>
      <c r="D10" s="391"/>
      <c r="E10" s="29"/>
      <c r="F10" s="29"/>
      <c r="G10" s="29"/>
      <c r="H10" s="29"/>
      <c r="I10" s="29"/>
      <c r="J10" s="29"/>
      <c r="K10" s="29"/>
      <c r="L10" s="386"/>
      <c r="M10" s="386"/>
      <c r="N10" s="386"/>
      <c r="O10" s="29"/>
      <c r="P10" s="29"/>
      <c r="Q10" s="386"/>
      <c r="R10" s="386"/>
      <c r="S10" s="386">
        <f>Меню!B696</f>
        <v>17</v>
      </c>
      <c r="T10" s="386"/>
      <c r="U10" s="389">
        <f>Меню!B697</f>
        <v>8</v>
      </c>
      <c r="V10" s="389">
        <f>Меню!B698</f>
        <v>220</v>
      </c>
      <c r="W10" s="389"/>
      <c r="X10" s="389"/>
    </row>
    <row r="11" spans="1:24" s="1" customFormat="1" ht="30.75" customHeight="1" x14ac:dyDescent="0.25">
      <c r="A11" s="345" t="str">
        <f>Меню!A699</f>
        <v>Хлеб "Свежий" пшеничный витамин.</v>
      </c>
      <c r="B11" s="287">
        <f>Меню!D699</f>
        <v>36</v>
      </c>
      <c r="C11" s="388"/>
      <c r="D11" s="391"/>
      <c r="E11" s="29"/>
      <c r="F11" s="29"/>
      <c r="G11" s="29"/>
      <c r="H11" s="29"/>
      <c r="I11" s="29"/>
      <c r="J11" s="29"/>
      <c r="K11" s="29"/>
      <c r="L11" s="386"/>
      <c r="M11" s="386"/>
      <c r="N11" s="386"/>
      <c r="O11" s="29"/>
      <c r="P11" s="29"/>
      <c r="Q11" s="29"/>
      <c r="R11" s="29"/>
      <c r="S11" s="389"/>
      <c r="T11" s="389"/>
      <c r="U11" s="389"/>
      <c r="V11" s="389"/>
      <c r="W11" s="389">
        <f>Меню!D699</f>
        <v>36</v>
      </c>
      <c r="X11" s="389"/>
    </row>
    <row r="12" spans="1:24" ht="30.75" customHeight="1" x14ac:dyDescent="0.25">
      <c r="A12" s="396" t="str">
        <f>Меню!A700</f>
        <v>Хлеб "Дарницкий" (нарезной)</v>
      </c>
      <c r="B12" s="287">
        <f>Меню!D700</f>
        <v>28</v>
      </c>
      <c r="C12" s="388"/>
      <c r="D12" s="391"/>
      <c r="E12" s="29"/>
      <c r="F12" s="29"/>
      <c r="G12" s="29"/>
      <c r="H12" s="29"/>
      <c r="I12" s="29"/>
      <c r="J12" s="29"/>
      <c r="K12" s="29"/>
      <c r="L12" s="386"/>
      <c r="M12" s="386"/>
      <c r="N12" s="386"/>
      <c r="O12" s="29"/>
      <c r="P12" s="29"/>
      <c r="Q12" s="29"/>
      <c r="R12" s="29"/>
      <c r="S12" s="29"/>
      <c r="T12" s="29"/>
      <c r="U12" s="389"/>
      <c r="V12" s="389"/>
      <c r="W12" s="389"/>
      <c r="X12" s="389">
        <f>Меню!D700</f>
        <v>28</v>
      </c>
    </row>
    <row r="13" spans="1:24" x14ac:dyDescent="0.25">
      <c r="A13" s="264" t="s">
        <v>279</v>
      </c>
      <c r="B13" s="390"/>
      <c r="C13" s="363">
        <f t="shared" ref="C13:X13" si="0">SUM(C7:C12)</f>
        <v>0</v>
      </c>
      <c r="D13" s="363">
        <f t="shared" si="0"/>
        <v>50</v>
      </c>
      <c r="E13" s="363">
        <f t="shared" si="0"/>
        <v>39.900000000000006</v>
      </c>
      <c r="F13" s="363">
        <f t="shared" si="0"/>
        <v>3.95</v>
      </c>
      <c r="G13" s="363">
        <f t="shared" si="0"/>
        <v>0.87</v>
      </c>
      <c r="H13" s="363">
        <f t="shared" si="0"/>
        <v>1.6</v>
      </c>
      <c r="I13" s="363">
        <f t="shared" si="0"/>
        <v>3.5</v>
      </c>
      <c r="J13" s="363">
        <f t="shared" si="0"/>
        <v>80.08</v>
      </c>
      <c r="K13" s="363">
        <f t="shared" si="0"/>
        <v>20.705999999999996</v>
      </c>
      <c r="L13" s="363">
        <f t="shared" si="0"/>
        <v>3.75</v>
      </c>
      <c r="M13" s="363">
        <f t="shared" si="0"/>
        <v>27.12</v>
      </c>
      <c r="N13" s="363">
        <f t="shared" si="0"/>
        <v>31.5</v>
      </c>
      <c r="O13" s="363">
        <f t="shared" si="0"/>
        <v>3.75</v>
      </c>
      <c r="P13" s="363">
        <f t="shared" si="0"/>
        <v>5</v>
      </c>
      <c r="Q13" s="363">
        <f t="shared" si="0"/>
        <v>201.34399999999999</v>
      </c>
      <c r="R13" s="363">
        <f t="shared" si="0"/>
        <v>3</v>
      </c>
      <c r="S13" s="363">
        <f t="shared" si="0"/>
        <v>17</v>
      </c>
      <c r="T13" s="363">
        <f t="shared" si="0"/>
        <v>7</v>
      </c>
      <c r="U13" s="363">
        <f t="shared" si="0"/>
        <v>11.5</v>
      </c>
      <c r="V13" s="363">
        <f t="shared" si="0"/>
        <v>220.2</v>
      </c>
      <c r="W13" s="363">
        <f t="shared" si="0"/>
        <v>36</v>
      </c>
      <c r="X13" s="363">
        <f t="shared" si="0"/>
        <v>28</v>
      </c>
    </row>
    <row r="14" spans="1:24" x14ac:dyDescent="0.25">
      <c r="A14" s="264" t="s">
        <v>23</v>
      </c>
      <c r="B14" s="20">
        <v>0</v>
      </c>
      <c r="C14" s="29">
        <f>B14</f>
        <v>0</v>
      </c>
      <c r="D14" s="29">
        <f>C14</f>
        <v>0</v>
      </c>
      <c r="E14" s="29">
        <f>C14</f>
        <v>0</v>
      </c>
      <c r="F14" s="29">
        <f t="shared" ref="F14:R14" si="1">E14</f>
        <v>0</v>
      </c>
      <c r="G14" s="29">
        <f t="shared" si="1"/>
        <v>0</v>
      </c>
      <c r="H14" s="29">
        <f t="shared" si="1"/>
        <v>0</v>
      </c>
      <c r="I14" s="29">
        <f t="shared" si="1"/>
        <v>0</v>
      </c>
      <c r="J14" s="29">
        <f t="shared" si="1"/>
        <v>0</v>
      </c>
      <c r="K14" s="29">
        <f>G14</f>
        <v>0</v>
      </c>
      <c r="L14" s="29">
        <f t="shared" si="1"/>
        <v>0</v>
      </c>
      <c r="M14" s="29">
        <f t="shared" si="1"/>
        <v>0</v>
      </c>
      <c r="N14" s="29">
        <f>L14</f>
        <v>0</v>
      </c>
      <c r="O14" s="29">
        <f t="shared" si="1"/>
        <v>0</v>
      </c>
      <c r="P14" s="29">
        <f t="shared" si="1"/>
        <v>0</v>
      </c>
      <c r="Q14" s="29">
        <f t="shared" si="1"/>
        <v>0</v>
      </c>
      <c r="R14" s="29">
        <f t="shared" si="1"/>
        <v>0</v>
      </c>
      <c r="S14" s="29">
        <f>O14</f>
        <v>0</v>
      </c>
      <c r="T14" s="29">
        <f>P14</f>
        <v>0</v>
      </c>
      <c r="U14" s="29">
        <f>S14</f>
        <v>0</v>
      </c>
      <c r="V14" s="29">
        <f>U14</f>
        <v>0</v>
      </c>
      <c r="W14" s="29">
        <f>V14</f>
        <v>0</v>
      </c>
      <c r="X14" s="29">
        <f>U14</f>
        <v>0</v>
      </c>
    </row>
    <row r="15" spans="1:24" x14ac:dyDescent="0.25">
      <c r="A15" s="264" t="s">
        <v>280</v>
      </c>
      <c r="B15" s="390"/>
      <c r="C15" s="269">
        <f t="shared" ref="C15:N15" si="2">C14*C13/1000</f>
        <v>0</v>
      </c>
      <c r="D15" s="269">
        <f t="shared" si="2"/>
        <v>0</v>
      </c>
      <c r="E15" s="269">
        <f t="shared" si="2"/>
        <v>0</v>
      </c>
      <c r="F15" s="269">
        <f t="shared" si="2"/>
        <v>0</v>
      </c>
      <c r="G15" s="269">
        <f t="shared" si="2"/>
        <v>0</v>
      </c>
      <c r="H15" s="269">
        <f t="shared" si="2"/>
        <v>0</v>
      </c>
      <c r="I15" s="269">
        <f t="shared" si="2"/>
        <v>0</v>
      </c>
      <c r="J15" s="269">
        <f t="shared" si="2"/>
        <v>0</v>
      </c>
      <c r="K15" s="269">
        <f t="shared" si="2"/>
        <v>0</v>
      </c>
      <c r="L15" s="269">
        <f t="shared" si="2"/>
        <v>0</v>
      </c>
      <c r="M15" s="269">
        <f t="shared" si="2"/>
        <v>0</v>
      </c>
      <c r="N15" s="269">
        <f t="shared" si="2"/>
        <v>0</v>
      </c>
      <c r="O15" s="365">
        <f>O14*O13/40</f>
        <v>0</v>
      </c>
      <c r="P15" s="269">
        <f>P14*P13/1000</f>
        <v>0</v>
      </c>
      <c r="Q15" s="269">
        <f>Q14*Q13/1000</f>
        <v>0</v>
      </c>
      <c r="R15" s="269">
        <f>R14*R13/1000</f>
        <v>0</v>
      </c>
      <c r="S15" s="269">
        <f>S14*S13/1000</f>
        <v>0</v>
      </c>
      <c r="T15" s="269">
        <f>T14*T13/1000</f>
        <v>0</v>
      </c>
      <c r="U15" s="269">
        <f>U14*U13/125</f>
        <v>0</v>
      </c>
      <c r="V15" s="269">
        <f>V14*V13/125</f>
        <v>0</v>
      </c>
      <c r="W15" s="269">
        <f>W14*W13/125</f>
        <v>0</v>
      </c>
      <c r="X15" s="269">
        <f>X14*X13/1000</f>
        <v>0</v>
      </c>
    </row>
  </sheetData>
  <mergeCells count="2">
    <mergeCell ref="N2:S2"/>
    <mergeCell ref="N4:S4"/>
  </mergeCell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U26"/>
  <sheetViews>
    <sheetView topLeftCell="A4" zoomScale="80" zoomScaleNormal="80" workbookViewId="0">
      <selection activeCell="G26" sqref="G26:H26"/>
    </sheetView>
  </sheetViews>
  <sheetFormatPr defaultRowHeight="15" x14ac:dyDescent="0.25"/>
  <cols>
    <col min="1" max="1" width="22.42578125" customWidth="1"/>
    <col min="2" max="2" width="10.28515625" customWidth="1"/>
    <col min="3" max="3" width="23.5703125" customWidth="1"/>
    <col min="4" max="4" width="7.28515625" style="66" customWidth="1"/>
    <col min="5" max="5" width="20.85546875" customWidth="1"/>
    <col min="6" max="6" width="7.85546875" customWidth="1"/>
    <col min="7" max="7" width="24.28515625" customWidth="1"/>
    <col min="8" max="8" width="7.28515625" customWidth="1"/>
    <col min="9" max="9" width="21.7109375" customWidth="1"/>
    <col min="10" max="10" width="6.5703125" customWidth="1"/>
    <col min="11" max="11" width="26.28515625" customWidth="1"/>
    <col min="12" max="12" width="7" customWidth="1"/>
    <col min="13" max="13" width="20.85546875" customWidth="1"/>
    <col min="15" max="15" width="21.7109375" customWidth="1"/>
    <col min="16" max="16" width="7.85546875" customWidth="1"/>
    <col min="17" max="17" width="23.140625" customWidth="1"/>
    <col min="18" max="18" width="7.28515625" customWidth="1"/>
    <col min="19" max="19" width="21.85546875" customWidth="1"/>
    <col min="20" max="20" width="7.42578125" customWidth="1"/>
  </cols>
  <sheetData>
    <row r="1" spans="1:21" s="1" customFormat="1" x14ac:dyDescent="0.25">
      <c r="A1" s="67"/>
      <c r="B1" s="67"/>
      <c r="C1" s="67"/>
      <c r="D1" s="68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</row>
    <row r="2" spans="1:21" s="1" customFormat="1" ht="15" customHeight="1" x14ac:dyDescent="0.25">
      <c r="A2" s="499" t="s">
        <v>306</v>
      </c>
      <c r="B2" s="499"/>
      <c r="C2" s="499"/>
      <c r="D2" s="499"/>
      <c r="E2" s="499"/>
      <c r="F2" s="499"/>
      <c r="G2" s="499"/>
      <c r="H2" s="499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spans="1:21" s="1" customFormat="1" ht="15" customHeight="1" x14ac:dyDescent="0.25">
      <c r="A3" s="499"/>
      <c r="B3" s="499"/>
      <c r="C3" s="499"/>
      <c r="D3" s="499"/>
      <c r="E3" s="499"/>
      <c r="F3" s="499"/>
      <c r="G3" s="499"/>
      <c r="H3" s="499"/>
      <c r="I3" s="500"/>
      <c r="J3" s="500"/>
      <c r="K3" s="500"/>
      <c r="L3" s="500"/>
      <c r="M3" s="500"/>
      <c r="N3" s="500"/>
      <c r="O3" s="500"/>
      <c r="P3" s="500"/>
      <c r="Q3" s="500"/>
      <c r="R3" s="67"/>
      <c r="S3" s="67"/>
      <c r="T3" s="67"/>
    </row>
    <row r="4" spans="1:21" s="1" customFormat="1" x14ac:dyDescent="0.25">
      <c r="A4" s="67"/>
      <c r="B4" s="67"/>
      <c r="C4" s="67"/>
      <c r="D4" s="68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</row>
    <row r="5" spans="1:21" x14ac:dyDescent="0.25">
      <c r="A5" s="69" t="s">
        <v>117</v>
      </c>
      <c r="B5" s="69" t="s">
        <v>118</v>
      </c>
      <c r="C5" s="69" t="s">
        <v>119</v>
      </c>
      <c r="D5" s="69" t="s">
        <v>118</v>
      </c>
      <c r="E5" s="69" t="s">
        <v>120</v>
      </c>
      <c r="F5" s="69" t="s">
        <v>118</v>
      </c>
      <c r="G5" s="69" t="s">
        <v>121</v>
      </c>
      <c r="H5" s="69" t="s">
        <v>118</v>
      </c>
      <c r="I5" s="69" t="s">
        <v>122</v>
      </c>
      <c r="J5" s="69" t="s">
        <v>118</v>
      </c>
      <c r="K5" s="69" t="s">
        <v>123</v>
      </c>
      <c r="L5" s="69" t="s">
        <v>118</v>
      </c>
      <c r="M5" s="69" t="s">
        <v>124</v>
      </c>
      <c r="N5" s="69" t="s">
        <v>118</v>
      </c>
      <c r="O5" s="69" t="s">
        <v>125</v>
      </c>
      <c r="P5" s="69" t="s">
        <v>118</v>
      </c>
      <c r="Q5" s="69" t="s">
        <v>126</v>
      </c>
      <c r="R5" s="69" t="s">
        <v>118</v>
      </c>
      <c r="S5" s="69" t="s">
        <v>127</v>
      </c>
      <c r="T5" s="31" t="s">
        <v>118</v>
      </c>
      <c r="U5" s="67"/>
    </row>
    <row r="6" spans="1:21" ht="43.5" customHeight="1" x14ac:dyDescent="0.25">
      <c r="A6" s="70"/>
      <c r="B6" s="71"/>
      <c r="C6" s="70"/>
      <c r="D6" s="72"/>
      <c r="E6" s="70"/>
      <c r="F6" s="73"/>
      <c r="G6" s="70" t="str">
        <f>Меню!A125</f>
        <v>Салат "Коул-слоу"</v>
      </c>
      <c r="H6" s="72">
        <f>Меню!D125</f>
        <v>90</v>
      </c>
      <c r="I6" s="70" t="str">
        <f>Меню!A173</f>
        <v>Свежий салат из моркови и яблок</v>
      </c>
      <c r="J6" s="72" t="str">
        <f>Меню!D173</f>
        <v>80</v>
      </c>
      <c r="K6" s="74"/>
      <c r="L6" s="74"/>
      <c r="M6" s="70" t="str">
        <f>Меню!A253</f>
        <v>Гранола с ягодным соусом</v>
      </c>
      <c r="N6" s="72">
        <f>Меню!D253</f>
        <v>180</v>
      </c>
      <c r="O6" s="70" t="str">
        <f>Меню!A293</f>
        <v>Салат из капусты со свежим огурцом</v>
      </c>
      <c r="P6" s="73" t="str">
        <f>Меню!D293</f>
        <v>70</v>
      </c>
      <c r="Q6" s="70" t="str">
        <f>Меню!A331</f>
        <v>Закуска из свежих огурцов</v>
      </c>
      <c r="R6" s="428">
        <f>Меню!D331</f>
        <v>80</v>
      </c>
      <c r="S6" s="75" t="str">
        <f>Меню!A364</f>
        <v>Салат из белокочанной капусты с морковью</v>
      </c>
      <c r="T6" s="76">
        <f>Меню!D364</f>
        <v>80</v>
      </c>
      <c r="U6" s="67"/>
    </row>
    <row r="7" spans="1:21" ht="44.25" customHeight="1" x14ac:dyDescent="0.25">
      <c r="A7" s="70" t="str">
        <f>Меню!A15</f>
        <v>Каша пшенно-кукурузная с медом и клубникой</v>
      </c>
      <c r="B7" s="73" t="str">
        <f>Меню!D15</f>
        <v>200</v>
      </c>
      <c r="C7" s="70" t="str">
        <f>Меню!A50</f>
        <v>Паста с курицей и сулугуни</v>
      </c>
      <c r="D7" s="72">
        <f>Меню!D50</f>
        <v>240</v>
      </c>
      <c r="E7" s="70" t="str">
        <f>Меню!A89</f>
        <v>Сырный крем-суп с гренками</v>
      </c>
      <c r="F7" s="72">
        <f>Меню!D89</f>
        <v>250</v>
      </c>
      <c r="G7" s="70" t="str">
        <f>Меню!A136</f>
        <v>Рыбный фишбол</v>
      </c>
      <c r="H7" s="72">
        <f>Меню!D136</f>
        <v>90</v>
      </c>
      <c r="I7" s="70" t="str">
        <f>Меню!A184</f>
        <v>Крылья куринные барбекю</v>
      </c>
      <c r="J7" s="72">
        <f>Меню!D184</f>
        <v>90</v>
      </c>
      <c r="K7" s="75" t="str">
        <f>Меню!A221</f>
        <v>Овсяная каша с манго</v>
      </c>
      <c r="L7" s="76" t="str">
        <f>Меню!D221</f>
        <v>200</v>
      </c>
      <c r="M7" s="72" t="str">
        <f>Меню!A263</f>
        <v>Фрикасе из курицы</v>
      </c>
      <c r="N7" s="72">
        <f>Меню!D263</f>
        <v>90</v>
      </c>
      <c r="O7" s="70" t="str">
        <f>Меню!A301</f>
        <v>Скрембл с курицей  на тосте</v>
      </c>
      <c r="P7" s="72">
        <f>Меню!D301</f>
        <v>150</v>
      </c>
      <c r="Q7" s="70" t="str">
        <f>Меню!A338</f>
        <v>Болоньезе</v>
      </c>
      <c r="R7" s="73" t="str">
        <f>Меню!D338</f>
        <v>120</v>
      </c>
      <c r="S7" s="70" t="str">
        <f>Меню!A370</f>
        <v>Мясо по-Сибирски</v>
      </c>
      <c r="T7" s="72">
        <f>Меню!D370</f>
        <v>100</v>
      </c>
      <c r="U7" s="67"/>
    </row>
    <row r="8" spans="1:21" ht="41.25" customHeight="1" x14ac:dyDescent="0.25">
      <c r="A8" s="70" t="str">
        <f>Меню!A29</f>
        <v>Сырники творожные с ягодным соусом</v>
      </c>
      <c r="B8" s="73" t="str">
        <f>Меню!D29</f>
        <v>150</v>
      </c>
      <c r="C8" s="70" t="str">
        <f>Меню!A65</f>
        <v>Гранола с манго</v>
      </c>
      <c r="D8" s="72">
        <f>Меню!D65</f>
        <v>180</v>
      </c>
      <c r="E8" s="70"/>
      <c r="F8" s="72"/>
      <c r="G8" s="72" t="str">
        <f>Меню!A159</f>
        <v>Булгур отварной</v>
      </c>
      <c r="H8" s="76">
        <f>Меню!D159</f>
        <v>150</v>
      </c>
      <c r="I8" s="70" t="str">
        <f>Меню!A207</f>
        <v>Рис припущенный</v>
      </c>
      <c r="J8" s="76">
        <f>Меню!D207</f>
        <v>150</v>
      </c>
      <c r="K8" s="70" t="str">
        <f>Меню!A234</f>
        <v>Сырники творожные с ягодным соусом</v>
      </c>
      <c r="L8" s="73" t="str">
        <f>Меню!D234</f>
        <v>100/50</v>
      </c>
      <c r="M8" s="70" t="str">
        <f>Меню!A280</f>
        <v>Рис отварной</v>
      </c>
      <c r="N8" s="72">
        <f>Меню!D280</f>
        <v>150</v>
      </c>
      <c r="O8" s="70"/>
      <c r="P8" s="76"/>
      <c r="Q8" s="70" t="str">
        <f>Меню!A351</f>
        <v>Макароны отварные</v>
      </c>
      <c r="R8" s="72">
        <f>Меню!D351</f>
        <v>150</v>
      </c>
      <c r="S8" s="70" t="str">
        <f>Меню!A381</f>
        <v>Картофельное пюре</v>
      </c>
      <c r="T8" s="72">
        <f>Меню!D381</f>
        <v>160</v>
      </c>
      <c r="U8" s="67"/>
    </row>
    <row r="9" spans="1:21" s="1" customFormat="1" ht="41.25" customHeight="1" x14ac:dyDescent="0.25">
      <c r="A9" s="70"/>
      <c r="B9" s="73"/>
      <c r="C9" s="72"/>
      <c r="D9" s="72"/>
      <c r="E9" s="70"/>
      <c r="F9" s="72"/>
      <c r="G9" s="72" t="str">
        <f>Меню!A150</f>
        <v>Соус красный с овощами</v>
      </c>
      <c r="H9" s="76">
        <f>Меню!D150</f>
        <v>50</v>
      </c>
      <c r="I9" s="70"/>
      <c r="J9" s="71"/>
      <c r="K9" s="70"/>
      <c r="L9" s="73"/>
      <c r="M9" s="70"/>
      <c r="N9" s="72"/>
      <c r="O9" s="70"/>
      <c r="P9" s="76"/>
      <c r="Q9" s="70"/>
      <c r="R9" s="72"/>
      <c r="S9" s="70"/>
      <c r="T9" s="72"/>
      <c r="U9" s="67"/>
    </row>
    <row r="10" spans="1:21" ht="50.25" customHeight="1" x14ac:dyDescent="0.25">
      <c r="A10" s="70" t="str">
        <f>Меню!A39</f>
        <v>Напиток "Манго- абрикос"</v>
      </c>
      <c r="B10" s="72">
        <f>Меню!D39</f>
        <v>200</v>
      </c>
      <c r="C10" s="70" t="str">
        <f>Меню!A79</f>
        <v>Напиток клубничный</v>
      </c>
      <c r="D10" s="72">
        <f>Меню!D79</f>
        <v>200</v>
      </c>
      <c r="E10" s="70" t="str">
        <f>Меню!A115</f>
        <v>Напиток "Смородина-яблоко"</v>
      </c>
      <c r="F10" s="72">
        <f>Меню!D115</f>
        <v>200</v>
      </c>
      <c r="G10" s="70" t="str">
        <f>Меню!A165</f>
        <v>Напиток из изюма</v>
      </c>
      <c r="H10" s="76">
        <f>Меню!D165</f>
        <v>200</v>
      </c>
      <c r="I10" s="70" t="str">
        <f>Меню!A212</f>
        <v>Чай с чабрецом</v>
      </c>
      <c r="J10" s="76">
        <f>Меню!D212</f>
        <v>200</v>
      </c>
      <c r="K10" s="70" t="str">
        <f>Меню!A244</f>
        <v>Напиток ягодный</v>
      </c>
      <c r="L10" s="72">
        <f>Меню!D244</f>
        <v>200</v>
      </c>
      <c r="M10" s="70" t="str">
        <f>Меню!A285</f>
        <v>Напиток "Витаминный" из шиповника</v>
      </c>
      <c r="N10" s="76">
        <f>Меню!D285</f>
        <v>200</v>
      </c>
      <c r="O10" s="70" t="str">
        <f>Меню!A323</f>
        <v>Напиток "Витаминный" из сухофруктов</v>
      </c>
      <c r="P10" s="76">
        <f>Меню!D323</f>
        <v>200</v>
      </c>
      <c r="Q10" s="70" t="str">
        <f>Меню!A356</f>
        <v>Компот из смородины</v>
      </c>
      <c r="R10" s="76">
        <f>Меню!D356</f>
        <v>200</v>
      </c>
      <c r="S10" s="70" t="str">
        <f>Меню!A386</f>
        <v>Чай витаминный с облепихой</v>
      </c>
      <c r="T10" s="72">
        <f>Меню!D386</f>
        <v>200</v>
      </c>
      <c r="U10" s="67"/>
    </row>
    <row r="11" spans="1:21" ht="41.25" customHeight="1" x14ac:dyDescent="0.25">
      <c r="A11" s="70" t="str">
        <f>Меню!A44</f>
        <v>Хлеб "Свежий" пшеничный витамин.</v>
      </c>
      <c r="B11" s="76" t="str">
        <f>Меню!D44</f>
        <v>22</v>
      </c>
      <c r="C11" s="70" t="str">
        <f>Меню!A85</f>
        <v>Хлеб "Дарницкий" (нарезной)</v>
      </c>
      <c r="D11" s="72">
        <f>Меню!D85</f>
        <v>20</v>
      </c>
      <c r="E11" s="70" t="str">
        <f>Меню!A121</f>
        <v>Хлеб "Дарницкий" (нарезной)</v>
      </c>
      <c r="F11" s="76">
        <f>Меню!D121</f>
        <v>26</v>
      </c>
      <c r="G11" s="70" t="str">
        <f>Меню!A169</f>
        <v>Хлеб "Свежий" пшеничный витамин.</v>
      </c>
      <c r="H11" s="428">
        <f>Меню!D169</f>
        <v>18</v>
      </c>
      <c r="I11" s="70" t="str">
        <f>Меню!A217</f>
        <v>Хлеб "Свежий" пшеничный витамин.</v>
      </c>
      <c r="J11" s="76">
        <f>Меню!D217</f>
        <v>18</v>
      </c>
      <c r="K11" s="70"/>
      <c r="L11" s="76"/>
      <c r="M11" s="70" t="str">
        <f>Меню!A289</f>
        <v>Хлеб "Свежий" пшеничный витамин.</v>
      </c>
      <c r="N11" s="76">
        <f>Меню!D289</f>
        <v>18</v>
      </c>
      <c r="O11" s="70" t="str">
        <f>Меню!A327</f>
        <v>Хлеб "Свежий" пшеничный витамин.</v>
      </c>
      <c r="P11" s="76">
        <f>Меню!D327</f>
        <v>18</v>
      </c>
      <c r="Q11" s="70" t="str">
        <f>Меню!A360</f>
        <v>Хлеб "Свежий" пшеничный витамин.</v>
      </c>
      <c r="R11" s="71">
        <f>Меню!D360</f>
        <v>32</v>
      </c>
      <c r="S11" s="74"/>
      <c r="T11" s="74"/>
      <c r="U11" s="67"/>
    </row>
    <row r="12" spans="1:21" ht="48" customHeight="1" x14ac:dyDescent="0.25">
      <c r="A12" s="70"/>
      <c r="B12" s="76"/>
      <c r="C12" s="70" t="str">
        <f>Меню!A84</f>
        <v>Хлеб "Свежий" пшеничный витамин.</v>
      </c>
      <c r="D12" s="76">
        <f>Меню!D84</f>
        <v>18</v>
      </c>
      <c r="E12" s="70"/>
      <c r="F12" s="76"/>
      <c r="G12" s="70"/>
      <c r="H12" s="71"/>
      <c r="I12" s="70"/>
      <c r="J12" s="76"/>
      <c r="K12" s="70" t="str">
        <f>Меню!A249</f>
        <v>Хлеб "Дарницкий" (нарезной)</v>
      </c>
      <c r="L12" s="72">
        <f>Меню!D249</f>
        <v>13</v>
      </c>
      <c r="M12" s="74"/>
      <c r="N12" s="74"/>
      <c r="O12" s="74"/>
      <c r="P12" s="74"/>
      <c r="Q12" s="74"/>
      <c r="R12" s="74"/>
      <c r="S12" s="70" t="str">
        <f>Меню!A391</f>
        <v>Хлеб "Дарницкий" (нарезной)</v>
      </c>
      <c r="T12" s="72">
        <f>Меню!D391</f>
        <v>26</v>
      </c>
      <c r="U12" s="67"/>
    </row>
    <row r="13" spans="1:21" ht="30" customHeight="1" x14ac:dyDescent="0.25">
      <c r="A13" s="70"/>
      <c r="B13" s="72"/>
      <c r="C13" s="72"/>
      <c r="D13" s="76"/>
      <c r="E13" s="70" t="str">
        <f>Меню!A107</f>
        <v>Ситник с повидлом</v>
      </c>
      <c r="F13" s="428">
        <f>Меню!D107</f>
        <v>50</v>
      </c>
      <c r="G13" s="70"/>
      <c r="H13" s="76"/>
      <c r="I13" s="72"/>
      <c r="J13" s="76"/>
      <c r="K13" s="72"/>
      <c r="L13" s="72"/>
      <c r="M13" s="72"/>
      <c r="N13" s="72"/>
      <c r="O13" s="70" t="str">
        <f>Меню!A315</f>
        <v>Ситник с повидлом</v>
      </c>
      <c r="P13" s="72">
        <f>Меню!D315</f>
        <v>50</v>
      </c>
      <c r="Q13" s="72"/>
      <c r="R13" s="71"/>
      <c r="S13" s="72"/>
      <c r="T13" s="72"/>
      <c r="U13" s="67"/>
    </row>
    <row r="14" spans="1:21" s="1" customFormat="1" ht="30" customHeight="1" x14ac:dyDescent="0.25">
      <c r="A14" s="70"/>
      <c r="B14" s="72"/>
      <c r="C14" s="72"/>
      <c r="D14" s="71"/>
      <c r="E14" s="70" t="str">
        <f>Меню!A120</f>
        <v xml:space="preserve">Фрукт (яблоко) </v>
      </c>
      <c r="F14" s="76">
        <f>Меню!D120</f>
        <v>150</v>
      </c>
      <c r="G14" s="70"/>
      <c r="H14" s="76"/>
      <c r="I14" s="70"/>
      <c r="J14" s="73"/>
      <c r="K14" s="72"/>
      <c r="L14" s="72"/>
      <c r="M14" s="72"/>
      <c r="N14" s="76"/>
      <c r="O14" s="72"/>
      <c r="P14" s="76"/>
      <c r="Q14" s="72"/>
      <c r="R14" s="71"/>
      <c r="S14" s="72"/>
      <c r="T14" s="72"/>
      <c r="U14" s="67"/>
    </row>
    <row r="15" spans="1:21" x14ac:dyDescent="0.25">
      <c r="A15" s="499" t="s">
        <v>307</v>
      </c>
      <c r="B15" s="499"/>
      <c r="C15" s="499"/>
      <c r="D15" s="499"/>
      <c r="E15" s="499"/>
      <c r="F15" s="499"/>
      <c r="G15" s="499"/>
      <c r="H15" s="499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</row>
    <row r="16" spans="1:21" x14ac:dyDescent="0.25">
      <c r="A16" s="499"/>
      <c r="B16" s="499"/>
      <c r="C16" s="499"/>
      <c r="D16" s="499"/>
      <c r="E16" s="499"/>
      <c r="F16" s="499"/>
      <c r="G16" s="499"/>
      <c r="H16" s="499"/>
      <c r="I16" s="500"/>
      <c r="J16" s="500"/>
      <c r="K16" s="500"/>
      <c r="L16" s="500"/>
      <c r="M16" s="500"/>
      <c r="N16" s="500"/>
      <c r="O16" s="500"/>
      <c r="P16" s="500"/>
      <c r="Q16" s="500"/>
      <c r="R16" s="67"/>
      <c r="S16" s="67"/>
      <c r="T16" s="67"/>
    </row>
    <row r="17" spans="1:20" ht="15" customHeight="1" x14ac:dyDescent="0.25">
      <c r="A17" s="67"/>
      <c r="B17" s="67"/>
      <c r="C17" s="67"/>
      <c r="D17" s="68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0" ht="15" customHeight="1" x14ac:dyDescent="0.25">
      <c r="A18" s="69" t="s">
        <v>12</v>
      </c>
      <c r="B18" s="69" t="s">
        <v>118</v>
      </c>
      <c r="C18" s="69" t="s">
        <v>13</v>
      </c>
      <c r="D18" s="69" t="s">
        <v>118</v>
      </c>
      <c r="E18" s="69" t="s">
        <v>14</v>
      </c>
      <c r="F18" s="69" t="s">
        <v>118</v>
      </c>
      <c r="G18" s="69" t="s">
        <v>15</v>
      </c>
      <c r="H18" s="69" t="s">
        <v>118</v>
      </c>
      <c r="I18" s="69" t="s">
        <v>16</v>
      </c>
      <c r="J18" s="69" t="s">
        <v>118</v>
      </c>
      <c r="K18" s="69" t="s">
        <v>17</v>
      </c>
      <c r="L18" s="69" t="s">
        <v>118</v>
      </c>
      <c r="M18" s="69" t="s">
        <v>18</v>
      </c>
      <c r="N18" s="69" t="s">
        <v>118</v>
      </c>
      <c r="O18" s="69" t="s">
        <v>19</v>
      </c>
      <c r="P18" s="69" t="s">
        <v>118</v>
      </c>
      <c r="Q18" s="69" t="s">
        <v>20</v>
      </c>
      <c r="R18" s="69" t="s">
        <v>118</v>
      </c>
      <c r="S18" s="69" t="s">
        <v>128</v>
      </c>
      <c r="T18" s="31" t="s">
        <v>118</v>
      </c>
    </row>
    <row r="19" spans="1:20" ht="44.25" customHeight="1" x14ac:dyDescent="0.25">
      <c r="A19" s="70" t="str">
        <f>Меню!A395</f>
        <v>Салат овощной с зелёным горошком</v>
      </c>
      <c r="B19" s="73" t="str">
        <f>Меню!D395</f>
        <v>60</v>
      </c>
      <c r="C19" s="70" t="str">
        <f>Меню!A429</f>
        <v>Карпачо из овощей</v>
      </c>
      <c r="D19" s="73" t="str">
        <f>Меню!D429</f>
        <v>60</v>
      </c>
      <c r="E19" s="70" t="str">
        <f>Меню!A474</f>
        <v xml:space="preserve"> Закуска из свежих огурцов</v>
      </c>
      <c r="F19" s="76">
        <f>Меню!D474</f>
        <v>60</v>
      </c>
      <c r="G19" s="77"/>
      <c r="H19" s="72"/>
      <c r="I19" s="77" t="str">
        <f>Меню!A553</f>
        <v>Гранола с ягодным соусом</v>
      </c>
      <c r="J19" s="72">
        <f>Меню!D553</f>
        <v>180</v>
      </c>
      <c r="K19" s="75" t="str">
        <f>Меню!A599</f>
        <v>Бутерброд с сыром</v>
      </c>
      <c r="L19" s="76" t="str">
        <f>Меню!D599</f>
        <v>20/10</v>
      </c>
      <c r="M19" s="77" t="str">
        <f>Меню!A633</f>
        <v>Салат из белокочанной капусты с огурцом</v>
      </c>
      <c r="N19" s="72">
        <f>Меню!D633</f>
        <v>80</v>
      </c>
      <c r="O19" s="77" t="str">
        <f>Меню!A668</f>
        <v>Салат из капусты с томатом</v>
      </c>
      <c r="P19" s="72" t="str">
        <f>Меню!D668</f>
        <v>80</v>
      </c>
      <c r="Q19" s="70"/>
      <c r="R19" s="71"/>
      <c r="S19" s="75" t="str">
        <f>Меню!A737</f>
        <v>Салат "Коул-слоу"</v>
      </c>
      <c r="T19" s="76">
        <f>Меню!D737</f>
        <v>70</v>
      </c>
    </row>
    <row r="20" spans="1:20" ht="45" customHeight="1" x14ac:dyDescent="0.25">
      <c r="A20" s="70" t="str">
        <f>Меню!A405</f>
        <v>Гречка по-купечески</v>
      </c>
      <c r="B20" s="73" t="str">
        <f>Меню!D405</f>
        <v>200</v>
      </c>
      <c r="C20" s="70" t="str">
        <f>Меню!A433</f>
        <v>Шакшука</v>
      </c>
      <c r="D20" s="72">
        <f>Меню!D433</f>
        <v>170</v>
      </c>
      <c r="E20" s="70" t="str">
        <f>Меню!A480</f>
        <v>Митболл в овсяной панировке</v>
      </c>
      <c r="F20" s="76">
        <f>Меню!D480</f>
        <v>90</v>
      </c>
      <c r="G20" s="70" t="str">
        <f>Меню!A509</f>
        <v>Крем-суп Минестроне</v>
      </c>
      <c r="H20" s="72">
        <f>Меню!D509</f>
        <v>260</v>
      </c>
      <c r="I20" s="70" t="str">
        <f>Меню!A567</f>
        <v>Курица в азиатском стиле</v>
      </c>
      <c r="J20" s="73">
        <f>Меню!D567</f>
        <v>100</v>
      </c>
      <c r="K20" s="70" t="str">
        <f>Меню!A602</f>
        <v>Творожная запеканка с ягодным соусом</v>
      </c>
      <c r="L20" s="73" t="str">
        <f>Меню!D602</f>
        <v>100/30</v>
      </c>
      <c r="M20" s="72" t="str">
        <f>Меню!A640</f>
        <v>Венгерский гуляш</v>
      </c>
      <c r="N20" s="72">
        <f>Меню!D640</f>
        <v>90</v>
      </c>
      <c r="O20" s="70" t="str">
        <f>Меню!A676</f>
        <v>Крабовый фишбол</v>
      </c>
      <c r="P20" s="72">
        <f>Меню!D676</f>
        <v>90</v>
      </c>
      <c r="Q20" s="70" t="str">
        <f>Меню!A704</f>
        <v>Гречка по-купечески</v>
      </c>
      <c r="R20" s="73" t="str">
        <f>Меню!D704</f>
        <v>250</v>
      </c>
      <c r="S20" s="70" t="str">
        <f>Меню!A747</f>
        <v>Крылья куринные барбекю</v>
      </c>
      <c r="T20" s="72">
        <f>Меню!D747</f>
        <v>90</v>
      </c>
    </row>
    <row r="21" spans="1:20" ht="53.25" customHeight="1" x14ac:dyDescent="0.25">
      <c r="A21" s="74"/>
      <c r="B21" s="74"/>
      <c r="C21" s="72"/>
      <c r="D21" s="72"/>
      <c r="E21" s="70" t="str">
        <f>Меню!A496</f>
        <v>Картофельное пюре</v>
      </c>
      <c r="F21" s="72">
        <f>Меню!D496</f>
        <v>150</v>
      </c>
      <c r="G21" s="72"/>
      <c r="H21" s="76"/>
      <c r="I21" s="70" t="str">
        <f>Меню!A584</f>
        <v>Булгур отварной</v>
      </c>
      <c r="J21" s="428">
        <f>Меню!D584</f>
        <v>150</v>
      </c>
      <c r="K21" s="70"/>
      <c r="L21" s="73"/>
      <c r="M21" s="70" t="str">
        <f>Меню!A655</f>
        <v>Рис отварной</v>
      </c>
      <c r="N21" s="72">
        <f>Меню!D655</f>
        <v>150</v>
      </c>
      <c r="O21" s="70" t="str">
        <f>Меню!A690</f>
        <v>Картофельное пюре</v>
      </c>
      <c r="P21" s="76">
        <f>Меню!D690</f>
        <v>160</v>
      </c>
      <c r="Q21" s="70" t="str">
        <f>Меню!A719</f>
        <v>Ситник с повидлом</v>
      </c>
      <c r="R21" s="72">
        <f>Меню!D719</f>
        <v>70</v>
      </c>
      <c r="S21" s="70" t="str">
        <f>Меню!A770</f>
        <v>Картофель по-деревенски</v>
      </c>
      <c r="T21" s="72">
        <f>Меню!D770</f>
        <v>150</v>
      </c>
    </row>
    <row r="22" spans="1:20" ht="50.25" customHeight="1" x14ac:dyDescent="0.25">
      <c r="A22" s="70" t="str">
        <f>Меню!A420</f>
        <v>Напиток клубничный</v>
      </c>
      <c r="B22" s="72">
        <f>Меню!D420</f>
        <v>200</v>
      </c>
      <c r="C22" s="70" t="str">
        <f>Меню!A450</f>
        <v>Напиток "Смородина-яблоко"</v>
      </c>
      <c r="D22" s="72">
        <f>Меню!D450</f>
        <v>200</v>
      </c>
      <c r="E22" s="70" t="str">
        <f>Меню!A501</f>
        <v>Напиток ягодный</v>
      </c>
      <c r="F22" s="72">
        <f>Меню!D501</f>
        <v>200</v>
      </c>
      <c r="G22" s="70" t="str">
        <f>Меню!A544</f>
        <v>Чай витаминный с шиповником</v>
      </c>
      <c r="H22" s="76">
        <f>Меню!D544</f>
        <v>200</v>
      </c>
      <c r="I22" s="70" t="str">
        <f>Меню!A590</f>
        <v>Напиток "Манго- клубника"</v>
      </c>
      <c r="J22" s="76">
        <f>Меню!D590</f>
        <v>200</v>
      </c>
      <c r="K22" s="70" t="str">
        <f>Меню!A621</f>
        <v>Какао с маршмеллоу</v>
      </c>
      <c r="L22" s="72">
        <f>Меню!D621</f>
        <v>200</v>
      </c>
      <c r="M22" s="70" t="str">
        <f>Меню!A660</f>
        <v>Напиток из изюма</v>
      </c>
      <c r="N22" s="76">
        <f>Меню!D660</f>
        <v>200</v>
      </c>
      <c r="O22" s="70" t="str">
        <f>Меню!A695</f>
        <v>Напиток "Витаминный" с сухофруктами</v>
      </c>
      <c r="P22" s="76">
        <f>Меню!D695</f>
        <v>200</v>
      </c>
      <c r="Q22" s="70" t="str">
        <f>Меню!A727</f>
        <v>Напиток "Смородина-яблоко"</v>
      </c>
      <c r="R22" s="76">
        <f>Меню!D727</f>
        <v>200</v>
      </c>
      <c r="S22" s="70" t="str">
        <f>Меню!A778</f>
        <v>Чай витаминный с облепихой</v>
      </c>
      <c r="T22" s="72">
        <f>Меню!D778</f>
        <v>200</v>
      </c>
    </row>
    <row r="23" spans="1:20" ht="36.75" customHeight="1" x14ac:dyDescent="0.25">
      <c r="A23" s="70"/>
      <c r="B23" s="76"/>
      <c r="C23" s="70"/>
      <c r="D23" s="72"/>
      <c r="E23" s="70" t="str">
        <f>Меню!A505</f>
        <v>Хлеб "Свежий" пшеничный витамин.</v>
      </c>
      <c r="F23" s="76">
        <f>Меню!D505</f>
        <v>32</v>
      </c>
      <c r="G23" s="70" t="str">
        <f>Меню!A549</f>
        <v>Хлеб "Свежий" пшеничный витамин.</v>
      </c>
      <c r="H23" s="428">
        <f>Меню!D549</f>
        <v>22</v>
      </c>
      <c r="I23" s="70" t="str">
        <f>Меню!A595</f>
        <v>Хлеб "Свежий" пшеничный витамин.</v>
      </c>
      <c r="J23" s="76">
        <f>Меню!D595</f>
        <v>18</v>
      </c>
      <c r="K23" s="70"/>
      <c r="L23" s="76"/>
      <c r="M23" s="70" t="str">
        <f>Меню!A664</f>
        <v>Хлеб "Свежий" пшеничный витамин.</v>
      </c>
      <c r="N23" s="76">
        <f>Меню!D664</f>
        <v>32</v>
      </c>
      <c r="O23" s="70" t="str">
        <f>Меню!A699</f>
        <v>Хлеб "Свежий" пшеничный витамин.</v>
      </c>
      <c r="P23" s="428">
        <f>Меню!D699</f>
        <v>36</v>
      </c>
      <c r="R23" s="71"/>
      <c r="S23" s="70" t="str">
        <f>Меню!A783</f>
        <v>Хлеб "Свежий" пшеничный витамин.</v>
      </c>
      <c r="T23" s="76">
        <f>Меню!D783</f>
        <v>14</v>
      </c>
    </row>
    <row r="24" spans="1:20" ht="36.75" customHeight="1" x14ac:dyDescent="0.25">
      <c r="A24" s="70" t="str">
        <f>Меню!A425</f>
        <v>Хлеб "Дарницкий" (нарезной)</v>
      </c>
      <c r="B24" s="76">
        <f>Меню!D425</f>
        <v>28</v>
      </c>
      <c r="C24" s="70" t="str">
        <f>Меню!A470</f>
        <v>Хлеб "Дарницкий" (нарезной)</v>
      </c>
      <c r="D24" s="76">
        <f>Меню!D470</f>
        <v>28</v>
      </c>
      <c r="E24" s="70"/>
      <c r="F24" s="76"/>
      <c r="G24" s="74"/>
      <c r="I24" s="70"/>
      <c r="J24" s="76"/>
      <c r="K24" s="70"/>
      <c r="L24" s="72"/>
      <c r="M24" s="70"/>
      <c r="N24" s="76"/>
      <c r="O24" s="70" t="str">
        <f>Меню!A700</f>
        <v>Хлеб "Дарницкий" (нарезной)</v>
      </c>
      <c r="P24" s="76">
        <f>Меню!D700</f>
        <v>28</v>
      </c>
      <c r="Q24" s="70" t="str">
        <f>Меню!A733</f>
        <v>Хлеб "Дарницкий" (нарезной)</v>
      </c>
      <c r="R24" s="78">
        <f>Меню!D733</f>
        <v>26</v>
      </c>
      <c r="S24" s="70"/>
      <c r="T24" s="76"/>
    </row>
    <row r="25" spans="1:20" ht="36.75" customHeight="1" x14ac:dyDescent="0.25">
      <c r="A25" s="70"/>
      <c r="B25" s="72"/>
      <c r="C25" s="72" t="str">
        <f>Меню!A455</f>
        <v>Шоколадный трайфл</v>
      </c>
      <c r="D25" s="428">
        <f>Меню!D455</f>
        <v>160</v>
      </c>
      <c r="E25" s="70"/>
      <c r="F25" s="71"/>
      <c r="G25" s="70" t="str">
        <f>Меню!A527</f>
        <v>Рыбный киш с брокколи</v>
      </c>
      <c r="H25" s="76">
        <f>Меню!D527</f>
        <v>140</v>
      </c>
      <c r="I25" s="72"/>
      <c r="J25" s="76"/>
      <c r="K25" s="72" t="str">
        <f>Меню!A629</f>
        <v>Фрукт (Яблоко)</v>
      </c>
      <c r="L25" s="76">
        <f>Меню!D629</f>
        <v>120</v>
      </c>
      <c r="M25" s="72"/>
      <c r="N25" s="72"/>
      <c r="O25" s="70"/>
      <c r="P25" s="76"/>
      <c r="Q25" s="70" t="str">
        <f>Меню!A732</f>
        <v>Хлеб "Свежий" пшеничный витамин.</v>
      </c>
      <c r="R25" s="71">
        <f>Меню!D732</f>
        <v>36</v>
      </c>
      <c r="S25" s="72"/>
      <c r="T25" s="72"/>
    </row>
    <row r="26" spans="1:20" ht="48.75" customHeight="1" x14ac:dyDescent="0.25">
      <c r="A26" s="70" t="str">
        <f>Меню!A424</f>
        <v>Фрукт (Яблоко)</v>
      </c>
      <c r="B26" s="72">
        <f>Меню!D424</f>
        <v>150</v>
      </c>
      <c r="C26" s="74"/>
      <c r="D26" s="79"/>
      <c r="E26" s="70"/>
      <c r="F26" s="71"/>
      <c r="G26" s="70"/>
      <c r="H26" s="76"/>
      <c r="I26" s="70"/>
      <c r="J26" s="73"/>
      <c r="K26" s="72"/>
      <c r="L26" s="76"/>
      <c r="M26" s="72"/>
      <c r="N26" s="76"/>
      <c r="O26" s="72"/>
      <c r="P26" s="76"/>
      <c r="Q26" s="72"/>
      <c r="R26" s="71"/>
      <c r="S26" s="72"/>
      <c r="T26" s="72"/>
    </row>
  </sheetData>
  <mergeCells count="4">
    <mergeCell ref="A2:H3"/>
    <mergeCell ref="I3:Q3"/>
    <mergeCell ref="A15:H16"/>
    <mergeCell ref="I16:Q16"/>
  </mergeCells>
  <pageMargins left="0" right="0" top="0.74803149606299213" bottom="0.74803149606299213" header="0.31496062992125984" footer="0.31496062992125984"/>
  <pageSetup paperSize="9" scale="47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O49"/>
  <sheetViews>
    <sheetView topLeftCell="A22" workbookViewId="0">
      <selection activeCell="L23" sqref="L23:M27"/>
    </sheetView>
  </sheetViews>
  <sheetFormatPr defaultRowHeight="15" x14ac:dyDescent="0.25"/>
  <cols>
    <col min="5" max="5" width="7.140625" customWidth="1"/>
    <col min="7" max="7" width="2" customWidth="1"/>
    <col min="12" max="12" width="11.28515625" customWidth="1"/>
    <col min="13" max="13" width="2.14062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 ht="15.75" x14ac:dyDescent="0.25">
      <c r="A9" s="1"/>
      <c r="B9" s="1"/>
      <c r="C9" s="1"/>
      <c r="D9" s="1"/>
      <c r="E9" s="1"/>
      <c r="F9" s="1"/>
      <c r="G9" s="560" t="s">
        <v>281</v>
      </c>
      <c r="H9" s="560"/>
      <c r="I9" s="560"/>
      <c r="J9" s="560"/>
      <c r="K9" s="560"/>
      <c r="L9" s="560"/>
      <c r="M9" s="560"/>
      <c r="N9" s="560"/>
      <c r="O9" s="299"/>
    </row>
    <row r="10" spans="1:15" ht="15.75" x14ac:dyDescent="0.25">
      <c r="A10" s="1"/>
      <c r="B10" s="1"/>
      <c r="C10" s="1"/>
      <c r="D10" s="1"/>
      <c r="E10" s="1"/>
      <c r="F10" s="1"/>
      <c r="G10" s="346" t="s">
        <v>282</v>
      </c>
      <c r="H10" s="346"/>
      <c r="I10" s="346"/>
      <c r="J10" s="346"/>
      <c r="K10" s="346"/>
      <c r="L10" s="346"/>
      <c r="M10" s="346"/>
      <c r="N10" s="346"/>
      <c r="O10" s="346"/>
    </row>
    <row r="11" spans="1:15" ht="15.75" x14ac:dyDescent="0.25">
      <c r="A11" s="1"/>
      <c r="B11" s="1"/>
      <c r="C11" s="1"/>
      <c r="D11" s="1"/>
      <c r="E11" s="1"/>
      <c r="F11" s="1"/>
      <c r="G11" s="347" t="s">
        <v>283</v>
      </c>
      <c r="H11" s="347"/>
      <c r="I11" s="347"/>
      <c r="J11" s="347"/>
      <c r="K11" s="347"/>
      <c r="L11" s="347"/>
      <c r="M11" s="347"/>
      <c r="N11" s="347"/>
      <c r="O11" s="347"/>
    </row>
    <row r="12" spans="1:15" ht="15.75" x14ac:dyDescent="0.25">
      <c r="A12" s="1"/>
      <c r="B12" s="1"/>
      <c r="C12" s="1"/>
      <c r="D12" s="1"/>
      <c r="E12" s="1"/>
      <c r="F12" s="299"/>
      <c r="G12" s="299"/>
      <c r="H12" s="299"/>
      <c r="I12" s="299"/>
      <c r="J12" s="299"/>
      <c r="K12" s="299"/>
      <c r="L12" s="299"/>
      <c r="M12" s="299"/>
    </row>
    <row r="13" spans="1: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 ht="33" x14ac:dyDescent="0.25">
      <c r="A14" s="1"/>
      <c r="B14" s="1"/>
      <c r="C14" s="1"/>
      <c r="D14" s="527" t="s">
        <v>284</v>
      </c>
      <c r="E14" s="527"/>
      <c r="F14" s="527"/>
      <c r="G14" s="527"/>
      <c r="H14" s="527"/>
      <c r="I14" s="527"/>
      <c r="J14" s="1"/>
      <c r="K14" s="1"/>
      <c r="L14" s="1"/>
      <c r="M14" s="1"/>
    </row>
    <row r="15" spans="1:15" ht="25.5" x14ac:dyDescent="0.25">
      <c r="A15" s="1"/>
      <c r="B15" s="1"/>
      <c r="C15" s="1"/>
      <c r="D15" s="1"/>
      <c r="E15" s="271"/>
      <c r="F15" s="1"/>
      <c r="G15" s="1"/>
      <c r="H15" s="1"/>
      <c r="I15" s="1"/>
      <c r="J15" s="1"/>
      <c r="K15" s="1"/>
      <c r="L15" s="1"/>
      <c r="M15" s="1"/>
    </row>
    <row r="16" spans="1:15" ht="33" x14ac:dyDescent="0.45">
      <c r="A16" s="1"/>
      <c r="B16" s="505" t="s">
        <v>285</v>
      </c>
      <c r="C16" s="505"/>
      <c r="D16" s="505"/>
      <c r="E16" s="505"/>
      <c r="F16" s="505"/>
      <c r="G16" s="505"/>
      <c r="H16" s="505"/>
      <c r="I16" s="505"/>
      <c r="J16" s="505"/>
      <c r="K16" s="505"/>
      <c r="L16" s="1"/>
      <c r="M16" s="1"/>
    </row>
    <row r="17" spans="1:13" s="1" customFormat="1" ht="19.5" customHeight="1" x14ac:dyDescent="0.3">
      <c r="A17" s="433"/>
      <c r="B17" s="503" t="s">
        <v>327</v>
      </c>
      <c r="C17" s="503"/>
      <c r="D17" s="503"/>
      <c r="E17" s="503"/>
      <c r="F17" s="503"/>
      <c r="G17" s="503"/>
      <c r="H17" s="503"/>
      <c r="I17" s="503"/>
      <c r="J17" s="503"/>
      <c r="K17" s="503"/>
    </row>
    <row r="18" spans="1:13" s="1" customFormat="1" ht="19.5" customHeight="1" x14ac:dyDescent="0.3">
      <c r="A18" s="433"/>
      <c r="B18" s="439"/>
      <c r="C18" s="439"/>
      <c r="D18" s="439"/>
      <c r="E18" s="439"/>
      <c r="F18" s="439"/>
      <c r="G18" s="439"/>
      <c r="H18" s="439"/>
      <c r="I18" s="439"/>
      <c r="J18" s="439"/>
      <c r="K18" s="439"/>
    </row>
    <row r="19" spans="1:13" s="1" customFormat="1" ht="22.5" x14ac:dyDescent="0.3">
      <c r="A19" s="441"/>
      <c r="C19" s="503" t="s">
        <v>18</v>
      </c>
      <c r="D19" s="503"/>
      <c r="E19" s="503"/>
      <c r="F19" s="503"/>
      <c r="G19" s="503"/>
      <c r="H19" s="503"/>
      <c r="I19" s="503"/>
      <c r="J19" s="503"/>
    </row>
    <row r="20" spans="1:13" s="1" customFormat="1" ht="20.25" x14ac:dyDescent="0.25">
      <c r="A20" s="504" t="s">
        <v>308</v>
      </c>
      <c r="B20" s="504"/>
      <c r="C20" s="504"/>
      <c r="D20" s="504"/>
      <c r="E20" s="504"/>
      <c r="F20" s="504"/>
      <c r="G20" s="504"/>
      <c r="H20" s="504"/>
      <c r="I20" s="504"/>
      <c r="J20" s="504"/>
      <c r="K20" s="504"/>
      <c r="L20" s="504"/>
    </row>
    <row r="21" spans="1:13" ht="20.25" x14ac:dyDescent="0.25">
      <c r="A21" s="508" t="s">
        <v>135</v>
      </c>
      <c r="B21" s="508"/>
      <c r="C21" s="508"/>
      <c r="D21" s="508"/>
      <c r="E21" s="508"/>
      <c r="F21" s="508" t="s">
        <v>286</v>
      </c>
      <c r="G21" s="508"/>
      <c r="H21" s="509" t="s">
        <v>287</v>
      </c>
      <c r="I21" s="510"/>
      <c r="J21" s="510"/>
      <c r="K21" s="511"/>
      <c r="L21" s="508" t="s">
        <v>139</v>
      </c>
      <c r="M21" s="508"/>
    </row>
    <row r="22" spans="1:13" x14ac:dyDescent="0.25">
      <c r="A22" s="508"/>
      <c r="B22" s="508"/>
      <c r="C22" s="508"/>
      <c r="D22" s="508"/>
      <c r="E22" s="508"/>
      <c r="F22" s="508"/>
      <c r="G22" s="508"/>
      <c r="H22" s="273" t="s">
        <v>288</v>
      </c>
      <c r="I22" s="158" t="s">
        <v>289</v>
      </c>
      <c r="J22" s="201" t="s">
        <v>290</v>
      </c>
      <c r="K22" s="201" t="s">
        <v>291</v>
      </c>
      <c r="L22" s="508"/>
      <c r="M22" s="508"/>
    </row>
    <row r="23" spans="1:13" s="1" customFormat="1" ht="41.25" customHeight="1" x14ac:dyDescent="0.25">
      <c r="A23" s="574" t="str">
        <f>Меню!A633</f>
        <v>Салат из белокочанной капусты с огурцом</v>
      </c>
      <c r="B23" s="513"/>
      <c r="C23" s="513"/>
      <c r="D23" s="513"/>
      <c r="E23" s="514"/>
      <c r="F23" s="516">
        <f>Меню!D633</f>
        <v>80</v>
      </c>
      <c r="G23" s="536"/>
      <c r="H23" s="276">
        <v>1.83</v>
      </c>
      <c r="I23" s="276">
        <v>5.05</v>
      </c>
      <c r="J23" s="276">
        <v>6.49</v>
      </c>
      <c r="K23" s="276">
        <v>72.290000000000006</v>
      </c>
      <c r="L23" s="551">
        <v>16.55</v>
      </c>
      <c r="M23" s="507"/>
    </row>
    <row r="24" spans="1:13" ht="22.5" customHeight="1" x14ac:dyDescent="0.25">
      <c r="A24" s="512" t="str">
        <f>Меню!A640</f>
        <v>Венгерский гуляш</v>
      </c>
      <c r="B24" s="513"/>
      <c r="C24" s="513"/>
      <c r="D24" s="513"/>
      <c r="E24" s="514"/>
      <c r="F24" s="526">
        <f>Меню!D640</f>
        <v>90</v>
      </c>
      <c r="G24" s="507"/>
      <c r="H24" s="276">
        <v>11.27</v>
      </c>
      <c r="I24" s="276">
        <v>10.36</v>
      </c>
      <c r="J24" s="276">
        <v>8.74</v>
      </c>
      <c r="K24" s="276">
        <v>182.96</v>
      </c>
      <c r="L24" s="551">
        <v>58.559999999999995</v>
      </c>
      <c r="M24" s="507"/>
    </row>
    <row r="25" spans="1:13" s="1" customFormat="1" ht="22.5" customHeight="1" x14ac:dyDescent="0.25">
      <c r="A25" s="573" t="str">
        <f>Меню!A655</f>
        <v>Рис отварной</v>
      </c>
      <c r="B25" s="566"/>
      <c r="C25" s="566"/>
      <c r="D25" s="566"/>
      <c r="E25" s="567"/>
      <c r="F25" s="516">
        <f>Меню!D655</f>
        <v>150</v>
      </c>
      <c r="G25" s="536"/>
      <c r="H25" s="276">
        <v>2.6</v>
      </c>
      <c r="I25" s="276">
        <v>4.46</v>
      </c>
      <c r="J25" s="276">
        <v>40.58</v>
      </c>
      <c r="K25" s="276">
        <v>212.36</v>
      </c>
      <c r="L25" s="551">
        <v>19.720000000000002</v>
      </c>
      <c r="M25" s="507"/>
    </row>
    <row r="26" spans="1:13" ht="22.5" customHeight="1" x14ac:dyDescent="0.25">
      <c r="A26" s="538" t="str">
        <f>Меню!A660</f>
        <v>Напиток из изюма</v>
      </c>
      <c r="B26" s="539"/>
      <c r="C26" s="539"/>
      <c r="D26" s="539"/>
      <c r="E26" s="540"/>
      <c r="F26" s="516">
        <f>Меню!D660</f>
        <v>200</v>
      </c>
      <c r="G26" s="517"/>
      <c r="H26" s="276">
        <v>0.18</v>
      </c>
      <c r="I26" s="276">
        <v>0.06</v>
      </c>
      <c r="J26" s="276">
        <v>11.02</v>
      </c>
      <c r="K26" s="276">
        <v>43.38</v>
      </c>
      <c r="L26" s="551">
        <v>10.46</v>
      </c>
      <c r="M26" s="551"/>
    </row>
    <row r="27" spans="1:13" ht="46.5" customHeight="1" x14ac:dyDescent="0.25">
      <c r="A27" s="515" t="str">
        <f>Меню!A664</f>
        <v>Хлеб "Свежий" пшеничный витамин.</v>
      </c>
      <c r="B27" s="522"/>
      <c r="C27" s="522"/>
      <c r="D27" s="522"/>
      <c r="E27" s="523"/>
      <c r="F27" s="516">
        <f>Меню!D664</f>
        <v>32</v>
      </c>
      <c r="G27" s="517"/>
      <c r="H27" s="276">
        <v>2.56</v>
      </c>
      <c r="I27" s="276">
        <v>0.4</v>
      </c>
      <c r="J27" s="276">
        <v>16.96</v>
      </c>
      <c r="K27" s="276">
        <v>81.28</v>
      </c>
      <c r="L27" s="551">
        <v>2.41</v>
      </c>
      <c r="M27" s="551"/>
    </row>
    <row r="28" spans="1:13" ht="26.25" customHeight="1" x14ac:dyDescent="0.25">
      <c r="A28" s="518" t="s">
        <v>292</v>
      </c>
      <c r="B28" s="519"/>
      <c r="C28" s="519"/>
      <c r="D28" s="519"/>
      <c r="E28" s="520"/>
      <c r="F28" s="533">
        <f>F27+F26+F25+F24+F23</f>
        <v>552</v>
      </c>
      <c r="G28" s="534"/>
      <c r="H28" s="366">
        <f>SUM(H23:H27)</f>
        <v>18.439999999999998</v>
      </c>
      <c r="I28" s="366">
        <f>SUM(I23:I27)</f>
        <v>20.329999999999998</v>
      </c>
      <c r="J28" s="366">
        <f>SUM(J23:J27)</f>
        <v>83.789999999999992</v>
      </c>
      <c r="K28" s="366">
        <f>SUM(K23:K27)</f>
        <v>592.27</v>
      </c>
      <c r="L28" s="564">
        <f>SUM(L23:M27)</f>
        <v>107.69999999999999</v>
      </c>
      <c r="M28" s="508"/>
    </row>
    <row r="29" spans="1:13" s="1" customFormat="1" ht="26.25" customHeight="1" x14ac:dyDescent="0.25">
      <c r="A29" s="457"/>
      <c r="B29" s="457"/>
      <c r="C29" s="457"/>
      <c r="D29" s="457"/>
      <c r="E29" s="457"/>
      <c r="F29" s="458"/>
      <c r="G29" s="458"/>
      <c r="H29" s="458"/>
      <c r="I29" s="458"/>
      <c r="J29" s="458"/>
      <c r="K29" s="459"/>
      <c r="L29" s="460"/>
      <c r="M29" s="459"/>
    </row>
    <row r="30" spans="1:13" s="1" customFormat="1" ht="22.5" x14ac:dyDescent="0.3">
      <c r="A30" s="441"/>
      <c r="C30" s="503" t="s">
        <v>19</v>
      </c>
      <c r="D30" s="503"/>
      <c r="E30" s="503"/>
      <c r="F30" s="503"/>
      <c r="G30" s="503"/>
      <c r="H30" s="503"/>
      <c r="I30" s="503"/>
      <c r="J30" s="503"/>
    </row>
    <row r="31" spans="1:13" s="1" customFormat="1" ht="20.25" x14ac:dyDescent="0.25">
      <c r="A31" s="504" t="s">
        <v>308</v>
      </c>
      <c r="B31" s="504"/>
      <c r="C31" s="504"/>
      <c r="D31" s="504"/>
      <c r="E31" s="504"/>
      <c r="F31" s="504"/>
      <c r="G31" s="504"/>
      <c r="H31" s="504"/>
      <c r="I31" s="504"/>
      <c r="J31" s="504"/>
      <c r="K31" s="504"/>
      <c r="L31" s="504"/>
    </row>
    <row r="32" spans="1:13" ht="20.25" x14ac:dyDescent="0.25">
      <c r="A32" s="508" t="s">
        <v>135</v>
      </c>
      <c r="B32" s="508"/>
      <c r="C32" s="508"/>
      <c r="D32" s="508"/>
      <c r="E32" s="508"/>
      <c r="F32" s="508" t="s">
        <v>286</v>
      </c>
      <c r="G32" s="508"/>
      <c r="H32" s="509" t="s">
        <v>287</v>
      </c>
      <c r="I32" s="510"/>
      <c r="J32" s="510"/>
      <c r="K32" s="511"/>
      <c r="L32" s="508" t="s">
        <v>139</v>
      </c>
      <c r="M32" s="508"/>
    </row>
    <row r="33" spans="1:13" x14ac:dyDescent="0.25">
      <c r="A33" s="508"/>
      <c r="B33" s="508"/>
      <c r="C33" s="508"/>
      <c r="D33" s="508"/>
      <c r="E33" s="508"/>
      <c r="F33" s="508"/>
      <c r="G33" s="508"/>
      <c r="H33" s="273" t="s">
        <v>288</v>
      </c>
      <c r="I33" s="158" t="s">
        <v>289</v>
      </c>
      <c r="J33" s="201" t="s">
        <v>290</v>
      </c>
      <c r="K33" s="201" t="s">
        <v>291</v>
      </c>
      <c r="L33" s="508"/>
      <c r="M33" s="508"/>
    </row>
    <row r="34" spans="1:13" ht="18.75" x14ac:dyDescent="0.25">
      <c r="A34" s="573" t="str">
        <f>Меню!A668</f>
        <v>Салат из капусты с томатом</v>
      </c>
      <c r="B34" s="566"/>
      <c r="C34" s="566"/>
      <c r="D34" s="566"/>
      <c r="E34" s="567"/>
      <c r="F34" s="516" t="str">
        <f>Меню!D668</f>
        <v>80</v>
      </c>
      <c r="G34" s="536"/>
      <c r="H34" s="276">
        <v>0.81</v>
      </c>
      <c r="I34" s="276">
        <v>7.07</v>
      </c>
      <c r="J34" s="276">
        <v>3.9</v>
      </c>
      <c r="K34" s="276">
        <v>82.32</v>
      </c>
      <c r="L34" s="531">
        <v>20.72</v>
      </c>
      <c r="M34" s="536"/>
    </row>
    <row r="35" spans="1:13" ht="23.25" customHeight="1" x14ac:dyDescent="0.25">
      <c r="A35" s="512" t="str">
        <f>Меню!A676</f>
        <v>Крабовый фишбол</v>
      </c>
      <c r="B35" s="513"/>
      <c r="C35" s="513"/>
      <c r="D35" s="513"/>
      <c r="E35" s="514"/>
      <c r="F35" s="526">
        <f>Меню!D676</f>
        <v>90</v>
      </c>
      <c r="G35" s="507"/>
      <c r="H35" s="276">
        <v>10.55</v>
      </c>
      <c r="I35" s="276">
        <v>9.75</v>
      </c>
      <c r="J35" s="276">
        <v>10.54</v>
      </c>
      <c r="K35" s="276">
        <v>177</v>
      </c>
      <c r="L35" s="551">
        <v>49.44</v>
      </c>
      <c r="M35" s="507"/>
    </row>
    <row r="36" spans="1:13" ht="18.75" x14ac:dyDescent="0.25">
      <c r="A36" s="538" t="str">
        <f>Меню!A690</f>
        <v>Картофельное пюре</v>
      </c>
      <c r="B36" s="539"/>
      <c r="C36" s="539"/>
      <c r="D36" s="539"/>
      <c r="E36" s="540"/>
      <c r="F36" s="516">
        <f>Меню!D690</f>
        <v>160</v>
      </c>
      <c r="G36" s="517"/>
      <c r="H36" s="276">
        <v>3.86</v>
      </c>
      <c r="I36" s="276">
        <v>3.14</v>
      </c>
      <c r="J36" s="276">
        <v>35.78</v>
      </c>
      <c r="K36" s="276">
        <v>162.25</v>
      </c>
      <c r="L36" s="531">
        <v>28.160000000000004</v>
      </c>
      <c r="M36" s="532"/>
    </row>
    <row r="37" spans="1:13" ht="35.25" customHeight="1" x14ac:dyDescent="0.25">
      <c r="A37" s="515" t="str">
        <f>Меню!A695</f>
        <v>Напиток "Витаминный" с сухофруктами</v>
      </c>
      <c r="B37" s="522"/>
      <c r="C37" s="522"/>
      <c r="D37" s="522"/>
      <c r="E37" s="523"/>
      <c r="F37" s="516">
        <f>Меню!D695</f>
        <v>200</v>
      </c>
      <c r="G37" s="517"/>
      <c r="H37" s="276">
        <v>0.18</v>
      </c>
      <c r="I37" s="276">
        <v>0</v>
      </c>
      <c r="J37" s="276">
        <v>9.01</v>
      </c>
      <c r="K37" s="276">
        <v>30.68</v>
      </c>
      <c r="L37" s="531">
        <v>4.26</v>
      </c>
      <c r="M37" s="532"/>
    </row>
    <row r="38" spans="1:13" ht="18.75" x14ac:dyDescent="0.25">
      <c r="A38" s="515" t="str">
        <f>Меню!A699</f>
        <v>Хлеб "Свежий" пшеничный витамин.</v>
      </c>
      <c r="B38" s="522"/>
      <c r="C38" s="522"/>
      <c r="D38" s="522"/>
      <c r="E38" s="523"/>
      <c r="F38" s="516">
        <f>Меню!D699</f>
        <v>36</v>
      </c>
      <c r="G38" s="517"/>
      <c r="H38" s="276">
        <v>1.44</v>
      </c>
      <c r="I38" s="276">
        <v>0.23</v>
      </c>
      <c r="J38" s="276">
        <v>9.5399999999999991</v>
      </c>
      <c r="K38" s="276">
        <v>45</v>
      </c>
      <c r="L38" s="531">
        <v>2.71</v>
      </c>
      <c r="M38" s="532"/>
    </row>
    <row r="39" spans="1:13" s="1" customFormat="1" ht="18.75" x14ac:dyDescent="0.25">
      <c r="A39" s="515" t="str">
        <f>Меню!A700</f>
        <v>Хлеб "Дарницкий" (нарезной)</v>
      </c>
      <c r="B39" s="522"/>
      <c r="C39" s="522"/>
      <c r="D39" s="522"/>
      <c r="E39" s="523"/>
      <c r="F39" s="516">
        <f>Меню!D700</f>
        <v>28</v>
      </c>
      <c r="G39" s="517"/>
      <c r="H39" s="276">
        <v>2.2400000000000002</v>
      </c>
      <c r="I39" s="276">
        <v>0.33</v>
      </c>
      <c r="J39" s="276">
        <v>13.44</v>
      </c>
      <c r="K39" s="276">
        <v>64.400000000000006</v>
      </c>
      <c r="L39" s="531">
        <v>2.41</v>
      </c>
      <c r="M39" s="532"/>
    </row>
    <row r="40" spans="1:13" ht="22.5" x14ac:dyDescent="0.3">
      <c r="A40" s="543" t="s">
        <v>292</v>
      </c>
      <c r="B40" s="544"/>
      <c r="C40" s="544"/>
      <c r="D40" s="544"/>
      <c r="E40" s="545"/>
      <c r="F40" s="533">
        <f>F39+F38+F37+F35+F36+F34</f>
        <v>594</v>
      </c>
      <c r="G40" s="534"/>
      <c r="H40" s="366">
        <f>SUM(H34:H39)</f>
        <v>19.079999999999998</v>
      </c>
      <c r="I40" s="366">
        <f>SUM(I34:I39)</f>
        <v>20.52</v>
      </c>
      <c r="J40" s="366">
        <f>SUM(J34:J39)</f>
        <v>82.21</v>
      </c>
      <c r="K40" s="366">
        <f>SUM(K34:K39)</f>
        <v>561.65</v>
      </c>
      <c r="L40" s="548">
        <f>SUM(L34:M39)</f>
        <v>107.69999999999999</v>
      </c>
      <c r="M40" s="549"/>
    </row>
    <row r="41" spans="1:13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21" x14ac:dyDescent="0.35">
      <c r="A42" s="280" t="s">
        <v>293</v>
      </c>
      <c r="B42" s="281"/>
      <c r="C42" s="281"/>
      <c r="D42" s="281"/>
      <c r="E42" s="281"/>
      <c r="F42" s="1"/>
      <c r="G42" s="1"/>
      <c r="H42" s="1"/>
      <c r="I42" s="1"/>
      <c r="J42" s="1"/>
      <c r="K42" s="1"/>
      <c r="L42" s="1"/>
      <c r="M42" s="1"/>
    </row>
    <row r="43" spans="1:13" ht="21" x14ac:dyDescent="0.35">
      <c r="A43" s="281"/>
      <c r="B43" s="281"/>
      <c r="C43" s="281"/>
      <c r="D43" s="281"/>
      <c r="E43" s="281"/>
      <c r="F43" s="1"/>
      <c r="G43" s="1"/>
      <c r="H43" s="1"/>
      <c r="I43" s="1"/>
      <c r="J43" s="1"/>
      <c r="K43" s="1"/>
      <c r="L43" s="1"/>
      <c r="M43" s="1"/>
    </row>
    <row r="44" spans="1:13" ht="21" x14ac:dyDescent="0.35">
      <c r="A44" s="280" t="s">
        <v>294</v>
      </c>
      <c r="B44" s="281"/>
      <c r="C44" s="281"/>
      <c r="D44" s="281"/>
      <c r="E44" s="28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</sheetData>
  <mergeCells count="55">
    <mergeCell ref="A32:E33"/>
    <mergeCell ref="F32:G33"/>
    <mergeCell ref="H32:K32"/>
    <mergeCell ref="L32:M33"/>
    <mergeCell ref="C30:J30"/>
    <mergeCell ref="A31:L31"/>
    <mergeCell ref="A34:E34"/>
    <mergeCell ref="F34:G34"/>
    <mergeCell ref="L34:M34"/>
    <mergeCell ref="A35:E35"/>
    <mergeCell ref="F35:G35"/>
    <mergeCell ref="L35:M35"/>
    <mergeCell ref="A36:E36"/>
    <mergeCell ref="F36:G36"/>
    <mergeCell ref="L36:M36"/>
    <mergeCell ref="A37:E37"/>
    <mergeCell ref="F37:G37"/>
    <mergeCell ref="L37:M37"/>
    <mergeCell ref="F40:G40"/>
    <mergeCell ref="A40:E40"/>
    <mergeCell ref="L40:M40"/>
    <mergeCell ref="A38:E38"/>
    <mergeCell ref="F38:G38"/>
    <mergeCell ref="L38:M38"/>
    <mergeCell ref="A39:E39"/>
    <mergeCell ref="F39:G39"/>
    <mergeCell ref="L39:M39"/>
    <mergeCell ref="A28:E28"/>
    <mergeCell ref="L28:M28"/>
    <mergeCell ref="A27:E27"/>
    <mergeCell ref="F27:G27"/>
    <mergeCell ref="L27:M27"/>
    <mergeCell ref="F28:G28"/>
    <mergeCell ref="A25:E25"/>
    <mergeCell ref="F25:G25"/>
    <mergeCell ref="L25:M25"/>
    <mergeCell ref="A26:E26"/>
    <mergeCell ref="F26:G26"/>
    <mergeCell ref="L26:M26"/>
    <mergeCell ref="A23:E23"/>
    <mergeCell ref="F23:G23"/>
    <mergeCell ref="L23:M23"/>
    <mergeCell ref="A24:E24"/>
    <mergeCell ref="F24:G24"/>
    <mergeCell ref="L24:M24"/>
    <mergeCell ref="G9:N9"/>
    <mergeCell ref="A21:E22"/>
    <mergeCell ref="F21:G22"/>
    <mergeCell ref="H21:K21"/>
    <mergeCell ref="L21:M22"/>
    <mergeCell ref="C19:J19"/>
    <mergeCell ref="A20:L20"/>
    <mergeCell ref="B17:K17"/>
    <mergeCell ref="B16:K16"/>
    <mergeCell ref="D14:I14"/>
  </mergeCells>
  <pageMargins left="0.7" right="0.7" top="0.75" bottom="0.75" header="0.3" footer="0.3"/>
  <pageSetup paperSize="9" scale="72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4"/>
  <sheetViews>
    <sheetView workbookViewId="0">
      <selection activeCell="A13" sqref="A13:XFD14"/>
    </sheetView>
  </sheetViews>
  <sheetFormatPr defaultRowHeight="15" x14ac:dyDescent="0.25"/>
  <cols>
    <col min="1" max="1" width="41.28515625" customWidth="1"/>
    <col min="19" max="23" width="9.140625" style="1"/>
  </cols>
  <sheetData>
    <row r="1" spans="1:23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3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501" t="s">
        <v>276</v>
      </c>
      <c r="N2" s="501"/>
      <c r="O2" s="501"/>
      <c r="P2" s="501"/>
      <c r="Q2" s="501"/>
      <c r="R2" s="501"/>
      <c r="S2" s="244"/>
      <c r="T2" s="244"/>
      <c r="U2" s="244"/>
      <c r="V2" s="244"/>
      <c r="W2" s="244"/>
    </row>
    <row r="3" spans="1:23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</row>
    <row r="4" spans="1:23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502" t="s">
        <v>278</v>
      </c>
      <c r="N4" s="502"/>
      <c r="O4" s="502"/>
      <c r="P4" s="502"/>
      <c r="Q4" s="502"/>
      <c r="R4" s="502"/>
      <c r="S4" s="246"/>
      <c r="T4" s="246"/>
      <c r="U4" s="246"/>
      <c r="V4" s="246"/>
      <c r="W4" s="246"/>
    </row>
    <row r="5" spans="1:23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243"/>
      <c r="O5" s="243"/>
      <c r="P5" s="243"/>
      <c r="Q5" s="243"/>
      <c r="R5" s="67"/>
      <c r="S5" s="67"/>
      <c r="T5" s="67"/>
      <c r="U5" s="67"/>
      <c r="V5" s="67"/>
      <c r="W5" s="67"/>
    </row>
    <row r="6" spans="1:23" ht="138" customHeight="1" x14ac:dyDescent="0.25">
      <c r="A6" s="247" t="s">
        <v>1</v>
      </c>
      <c r="B6" s="248" t="s">
        <v>295</v>
      </c>
      <c r="C6" s="302" t="str">
        <f>Меню!A705</f>
        <v>крупа гречневая</v>
      </c>
      <c r="D6" s="303" t="str">
        <f>Меню!A706</f>
        <v>фарш  говяжий</v>
      </c>
      <c r="E6" s="303" t="str">
        <f>Меню!A707</f>
        <v>морковь свежая</v>
      </c>
      <c r="F6" s="303" t="str">
        <f>Меню!A708</f>
        <v>лук репчатый</v>
      </c>
      <c r="G6" s="303"/>
      <c r="H6" s="303" t="str">
        <f>Меню!A709</f>
        <v>соль йодированная</v>
      </c>
      <c r="I6" s="303" t="str">
        <f>Меню!A710</f>
        <v>масло растительное</v>
      </c>
      <c r="J6" s="303" t="str">
        <f>Меню!A712</f>
        <v>томат кубик с/м</v>
      </c>
      <c r="K6" s="303" t="str">
        <f>Меню!A713</f>
        <v>вода питьевая</v>
      </c>
      <c r="L6" s="303" t="str">
        <f>Меню!A715</f>
        <v>сахар песок</v>
      </c>
      <c r="M6" s="303" t="str">
        <f>Меню!A716</f>
        <v>орегано сушеный</v>
      </c>
      <c r="N6" s="303" t="str">
        <f>Меню!A717</f>
        <v>базилик сушеный</v>
      </c>
      <c r="O6" s="303" t="str">
        <f>Меню!A718</f>
        <v>чеснок</v>
      </c>
      <c r="P6" s="303" t="str">
        <f>Меню!A720</f>
        <v>тесто слоенное</v>
      </c>
      <c r="Q6" s="303" t="str">
        <f>Меню!A721</f>
        <v>повидло</v>
      </c>
      <c r="R6" s="303" t="str">
        <f>Меню!A723</f>
        <v>мука пшеничная</v>
      </c>
      <c r="S6" s="303" t="str">
        <f>Меню!A725</f>
        <v>сахарная пудра</v>
      </c>
      <c r="T6" s="303" t="str">
        <f>Меню!A732</f>
        <v>Хлеб "Свежий" пшеничный витамин.</v>
      </c>
      <c r="U6" s="303" t="str">
        <f>Меню!A728</f>
        <v>смородина красная с/м</v>
      </c>
      <c r="V6" s="303" t="str">
        <f>Меню!A729</f>
        <v>яблоко кубик с/м</v>
      </c>
      <c r="W6" s="303" t="str">
        <f>Меню!A733</f>
        <v>Хлеб "Дарницкий" (нарезной)</v>
      </c>
    </row>
    <row r="7" spans="1:23" ht="25.5" customHeight="1" x14ac:dyDescent="0.25">
      <c r="A7" s="384" t="str">
        <f>Меню!A704</f>
        <v>Гречка по-купечески</v>
      </c>
      <c r="B7" s="333" t="str">
        <f>Меню!D704</f>
        <v>250</v>
      </c>
      <c r="C7" s="71">
        <f>Меню!B705</f>
        <v>52</v>
      </c>
      <c r="D7" s="71">
        <f>Меню!B706</f>
        <v>64.800000000000011</v>
      </c>
      <c r="E7" s="71">
        <f>Меню!B707</f>
        <v>26.25</v>
      </c>
      <c r="F7" s="71">
        <f>Меню!B708</f>
        <v>24.99</v>
      </c>
      <c r="G7" s="71"/>
      <c r="H7" s="71">
        <f>Меню!B709+Меню!B714</f>
        <v>1.21</v>
      </c>
      <c r="I7" s="71">
        <f>Меню!B710</f>
        <v>5</v>
      </c>
      <c r="J7" s="71">
        <f>Меню!B712</f>
        <v>27</v>
      </c>
      <c r="K7" s="71">
        <f>Меню!B713</f>
        <v>23.5</v>
      </c>
      <c r="L7" s="71">
        <f>Меню!B715</f>
        <v>0.5</v>
      </c>
      <c r="M7" s="71">
        <f>Меню!B716</f>
        <v>0.2</v>
      </c>
      <c r="N7" s="71">
        <f>Меню!B717</f>
        <v>0.1</v>
      </c>
      <c r="O7" s="71">
        <f>Меню!B718</f>
        <v>1.2</v>
      </c>
      <c r="P7" s="71"/>
      <c r="Q7" s="71"/>
      <c r="R7" s="71"/>
      <c r="S7" s="71"/>
      <c r="T7" s="71"/>
      <c r="U7" s="71"/>
      <c r="V7" s="71"/>
      <c r="W7" s="71"/>
    </row>
    <row r="8" spans="1:23" ht="25.5" customHeight="1" x14ac:dyDescent="0.25">
      <c r="A8" s="311" t="str">
        <f>Меню!A719</f>
        <v>Ситник с повидлом</v>
      </c>
      <c r="B8" s="287">
        <f>Меню!D719</f>
        <v>70</v>
      </c>
      <c r="C8" s="360"/>
      <c r="D8" s="360"/>
      <c r="E8" s="360"/>
      <c r="F8" s="360"/>
      <c r="G8" s="360"/>
      <c r="H8" s="360"/>
      <c r="I8" s="360">
        <f>Меню!B726</f>
        <v>1.5</v>
      </c>
      <c r="J8" s="360"/>
      <c r="K8" s="360"/>
      <c r="L8" s="360">
        <f>Меню!B722</f>
        <v>4</v>
      </c>
      <c r="M8" s="360"/>
      <c r="N8" s="360"/>
      <c r="O8" s="360"/>
      <c r="P8" s="360">
        <f>Меню!B720</f>
        <v>70</v>
      </c>
      <c r="Q8" s="360">
        <f>Меню!B721</f>
        <v>23</v>
      </c>
      <c r="R8" s="360">
        <f>Меню!B723</f>
        <v>2.2999999999999998</v>
      </c>
      <c r="S8" s="360">
        <f>Меню!B725</f>
        <v>3.5</v>
      </c>
      <c r="T8" s="360"/>
      <c r="U8" s="360"/>
      <c r="V8" s="360"/>
      <c r="W8" s="360"/>
    </row>
    <row r="9" spans="1:23" ht="25.5" customHeight="1" x14ac:dyDescent="0.25">
      <c r="A9" s="387" t="str">
        <f>Меню!A727</f>
        <v>Напиток "Смородина-яблоко"</v>
      </c>
      <c r="B9" s="287">
        <f>Меню!D727</f>
        <v>200</v>
      </c>
      <c r="C9" s="254"/>
      <c r="D9" s="386"/>
      <c r="E9" s="386"/>
      <c r="F9" s="386"/>
      <c r="G9" s="386"/>
      <c r="H9" s="386"/>
      <c r="I9" s="386"/>
      <c r="J9" s="386"/>
      <c r="K9" s="386">
        <f>Меню!B731</f>
        <v>220</v>
      </c>
      <c r="L9" s="386">
        <f>Меню!B730</f>
        <v>10</v>
      </c>
      <c r="M9" s="386"/>
      <c r="N9" s="386"/>
      <c r="O9" s="386"/>
      <c r="P9" s="386"/>
      <c r="Q9" s="386"/>
      <c r="R9" s="386"/>
      <c r="S9" s="386"/>
      <c r="T9" s="386"/>
      <c r="U9" s="386">
        <f>Меню!B728</f>
        <v>19.55</v>
      </c>
      <c r="V9" s="386">
        <f>Меню!B729</f>
        <v>10</v>
      </c>
      <c r="W9" s="386"/>
    </row>
    <row r="10" spans="1:23" ht="25.5" customHeight="1" x14ac:dyDescent="0.25">
      <c r="A10" s="345" t="str">
        <f>Меню!A733</f>
        <v>Хлеб "Дарницкий" (нарезной)</v>
      </c>
      <c r="B10" s="287">
        <f>Меню!D733</f>
        <v>26</v>
      </c>
      <c r="C10" s="391"/>
      <c r="D10" s="29"/>
      <c r="E10" s="29"/>
      <c r="F10" s="29"/>
      <c r="G10" s="29"/>
      <c r="H10" s="29"/>
      <c r="I10" s="29"/>
      <c r="J10" s="29"/>
      <c r="K10" s="386"/>
      <c r="L10" s="386"/>
      <c r="M10" s="386"/>
      <c r="N10" s="29"/>
      <c r="O10" s="29"/>
      <c r="P10" s="29"/>
      <c r="Q10" s="29"/>
      <c r="R10" s="389"/>
      <c r="S10" s="389"/>
      <c r="T10" s="389"/>
      <c r="U10" s="389"/>
      <c r="V10" s="389"/>
      <c r="W10" s="389">
        <f>Меню!D733</f>
        <v>26</v>
      </c>
    </row>
    <row r="11" spans="1:23" ht="25.5" customHeight="1" x14ac:dyDescent="0.25">
      <c r="A11" s="396" t="str">
        <f>Меню!A732</f>
        <v>Хлеб "Свежий" пшеничный витамин.</v>
      </c>
      <c r="B11" s="287">
        <f>Меню!D732</f>
        <v>36</v>
      </c>
      <c r="C11" s="391"/>
      <c r="D11" s="29"/>
      <c r="E11" s="29"/>
      <c r="F11" s="29"/>
      <c r="G11" s="29"/>
      <c r="H11" s="29"/>
      <c r="I11" s="29"/>
      <c r="J11" s="29"/>
      <c r="K11" s="386"/>
      <c r="L11" s="386"/>
      <c r="M11" s="386"/>
      <c r="N11" s="29"/>
      <c r="O11" s="29"/>
      <c r="P11" s="29"/>
      <c r="Q11" s="29"/>
      <c r="R11" s="29"/>
      <c r="S11" s="29"/>
      <c r="T11" s="389">
        <f>Меню!D732</f>
        <v>36</v>
      </c>
      <c r="U11" s="29"/>
      <c r="V11" s="29"/>
      <c r="W11" s="29"/>
    </row>
    <row r="12" spans="1:23" x14ac:dyDescent="0.25">
      <c r="A12" s="264" t="s">
        <v>279</v>
      </c>
      <c r="B12" s="390"/>
      <c r="C12" s="363">
        <f t="shared" ref="C12:W12" si="0">SUM(C7:C11)</f>
        <v>52</v>
      </c>
      <c r="D12" s="363">
        <f t="shared" si="0"/>
        <v>64.800000000000011</v>
      </c>
      <c r="E12" s="363">
        <f t="shared" si="0"/>
        <v>26.25</v>
      </c>
      <c r="F12" s="363">
        <f t="shared" si="0"/>
        <v>24.99</v>
      </c>
      <c r="G12" s="363">
        <f t="shared" si="0"/>
        <v>0</v>
      </c>
      <c r="H12" s="363">
        <f t="shared" si="0"/>
        <v>1.21</v>
      </c>
      <c r="I12" s="363">
        <f t="shared" si="0"/>
        <v>6.5</v>
      </c>
      <c r="J12" s="363">
        <f t="shared" si="0"/>
        <v>27</v>
      </c>
      <c r="K12" s="363">
        <f t="shared" si="0"/>
        <v>243.5</v>
      </c>
      <c r="L12" s="363">
        <f t="shared" si="0"/>
        <v>14.5</v>
      </c>
      <c r="M12" s="363">
        <f t="shared" si="0"/>
        <v>0.2</v>
      </c>
      <c r="N12" s="363">
        <f t="shared" si="0"/>
        <v>0.1</v>
      </c>
      <c r="O12" s="363">
        <f t="shared" si="0"/>
        <v>1.2</v>
      </c>
      <c r="P12" s="363">
        <f t="shared" si="0"/>
        <v>70</v>
      </c>
      <c r="Q12" s="363">
        <f t="shared" si="0"/>
        <v>23</v>
      </c>
      <c r="R12" s="363">
        <f t="shared" si="0"/>
        <v>2.2999999999999998</v>
      </c>
      <c r="S12" s="363">
        <f t="shared" si="0"/>
        <v>3.5</v>
      </c>
      <c r="T12" s="363">
        <f t="shared" si="0"/>
        <v>36</v>
      </c>
      <c r="U12" s="363">
        <f t="shared" si="0"/>
        <v>19.55</v>
      </c>
      <c r="V12" s="363">
        <f t="shared" si="0"/>
        <v>10</v>
      </c>
      <c r="W12" s="363">
        <f t="shared" si="0"/>
        <v>26</v>
      </c>
    </row>
    <row r="13" spans="1:23" x14ac:dyDescent="0.25">
      <c r="A13" s="264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Q13" si="1">D13</f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  <c r="I13" s="29">
        <f t="shared" si="1"/>
        <v>0</v>
      </c>
      <c r="J13" s="29">
        <f>F13</f>
        <v>0</v>
      </c>
      <c r="K13" s="29">
        <f t="shared" si="1"/>
        <v>0</v>
      </c>
      <c r="L13" s="29">
        <f t="shared" si="1"/>
        <v>0</v>
      </c>
      <c r="M13" s="29">
        <f>K13</f>
        <v>0</v>
      </c>
      <c r="N13" s="29">
        <f t="shared" si="1"/>
        <v>0</v>
      </c>
      <c r="O13" s="29">
        <f t="shared" si="1"/>
        <v>0</v>
      </c>
      <c r="P13" s="29">
        <f t="shared" si="1"/>
        <v>0</v>
      </c>
      <c r="Q13" s="29">
        <f t="shared" si="1"/>
        <v>0</v>
      </c>
      <c r="R13" s="29">
        <f>N13</f>
        <v>0</v>
      </c>
      <c r="S13" s="29">
        <f t="shared" ref="S13:W13" si="2">O13</f>
        <v>0</v>
      </c>
      <c r="T13" s="29">
        <f t="shared" si="2"/>
        <v>0</v>
      </c>
      <c r="U13" s="29">
        <f t="shared" si="2"/>
        <v>0</v>
      </c>
      <c r="V13" s="29">
        <f t="shared" si="2"/>
        <v>0</v>
      </c>
      <c r="W13" s="29">
        <f t="shared" si="2"/>
        <v>0</v>
      </c>
    </row>
    <row r="14" spans="1:23" x14ac:dyDescent="0.25">
      <c r="A14" s="264" t="s">
        <v>280</v>
      </c>
      <c r="B14" s="390"/>
      <c r="C14" s="269">
        <f t="shared" ref="C14:S14" si="3">C13*C12/1000</f>
        <v>0</v>
      </c>
      <c r="D14" s="269">
        <f t="shared" si="3"/>
        <v>0</v>
      </c>
      <c r="E14" s="269">
        <f t="shared" si="3"/>
        <v>0</v>
      </c>
      <c r="F14" s="269">
        <f t="shared" si="3"/>
        <v>0</v>
      </c>
      <c r="G14" s="269">
        <f t="shared" si="3"/>
        <v>0</v>
      </c>
      <c r="H14" s="269">
        <f t="shared" si="3"/>
        <v>0</v>
      </c>
      <c r="I14" s="269">
        <f t="shared" si="3"/>
        <v>0</v>
      </c>
      <c r="J14" s="269">
        <f t="shared" si="3"/>
        <v>0</v>
      </c>
      <c r="K14" s="269">
        <f t="shared" si="3"/>
        <v>0</v>
      </c>
      <c r="L14" s="269">
        <f t="shared" si="3"/>
        <v>0</v>
      </c>
      <c r="M14" s="269">
        <f t="shared" si="3"/>
        <v>0</v>
      </c>
      <c r="N14" s="269">
        <f t="shared" si="3"/>
        <v>0</v>
      </c>
      <c r="O14" s="269">
        <f t="shared" si="3"/>
        <v>0</v>
      </c>
      <c r="P14" s="269">
        <f t="shared" si="3"/>
        <v>0</v>
      </c>
      <c r="Q14" s="269">
        <f t="shared" si="3"/>
        <v>0</v>
      </c>
      <c r="R14" s="269">
        <f t="shared" si="3"/>
        <v>0</v>
      </c>
      <c r="S14" s="269">
        <f t="shared" si="3"/>
        <v>0</v>
      </c>
      <c r="T14" s="269">
        <f>T13*T12/40</f>
        <v>0</v>
      </c>
      <c r="U14" s="269">
        <f>U13*U12/1000</f>
        <v>0</v>
      </c>
      <c r="V14" s="269">
        <f>V13*V12/1000</f>
        <v>0</v>
      </c>
      <c r="W14" s="269">
        <f>W13*W12/1000</f>
        <v>0</v>
      </c>
    </row>
  </sheetData>
  <mergeCells count="2">
    <mergeCell ref="M2:R2"/>
    <mergeCell ref="M4:R4"/>
  </mergeCells>
  <pageMargins left="0.7" right="0.7" top="0.75" bottom="0.75" header="0.3" footer="0.3"/>
  <pageSetup paperSize="9" orientation="portrait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15"/>
  <sheetViews>
    <sheetView zoomScale="90" zoomScaleNormal="90" workbookViewId="0">
      <selection activeCell="A14" sqref="A14:XFD15"/>
    </sheetView>
  </sheetViews>
  <sheetFormatPr defaultRowHeight="15" x14ac:dyDescent="0.25"/>
  <cols>
    <col min="1" max="1" width="38" customWidth="1"/>
    <col min="3" max="3" width="7.7109375" customWidth="1"/>
    <col min="4" max="4" width="7.7109375" style="1" customWidth="1"/>
    <col min="5" max="10" width="7.7109375" customWidth="1"/>
    <col min="11" max="11" width="8.140625" customWidth="1"/>
    <col min="12" max="12" width="7.140625" style="1" customWidth="1"/>
    <col min="13" max="14" width="7.140625" customWidth="1"/>
    <col min="15" max="19" width="7.140625" style="1" customWidth="1"/>
    <col min="20" max="20" width="9.140625" style="1"/>
    <col min="21" max="21" width="7.42578125" style="1" customWidth="1"/>
    <col min="22" max="23" width="7.42578125" customWidth="1"/>
    <col min="26" max="28" width="8" style="1" customWidth="1"/>
    <col min="29" max="29" width="8" customWidth="1"/>
  </cols>
  <sheetData>
    <row r="1" spans="1:29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</row>
    <row r="2" spans="1:29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501" t="s">
        <v>276</v>
      </c>
      <c r="W2" s="501"/>
      <c r="X2" s="501"/>
      <c r="Y2" s="501"/>
      <c r="Z2" s="501"/>
      <c r="AA2" s="501"/>
      <c r="AB2" s="501"/>
      <c r="AC2" s="501"/>
    </row>
    <row r="3" spans="1:29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</row>
    <row r="4" spans="1:29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502" t="s">
        <v>278</v>
      </c>
      <c r="W4" s="502"/>
      <c r="X4" s="502"/>
      <c r="Y4" s="502"/>
      <c r="Z4" s="502"/>
      <c r="AA4" s="502"/>
      <c r="AB4" s="502"/>
      <c r="AC4" s="502"/>
    </row>
    <row r="5" spans="1:29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243"/>
      <c r="X5" s="243"/>
      <c r="Y5" s="243"/>
      <c r="Z5" s="243"/>
      <c r="AA5" s="243"/>
      <c r="AB5" s="243"/>
      <c r="AC5" s="243"/>
    </row>
    <row r="6" spans="1:29" ht="151.5" customHeight="1" x14ac:dyDescent="0.25">
      <c r="A6" s="247" t="s">
        <v>1</v>
      </c>
      <c r="B6" s="248" t="s">
        <v>295</v>
      </c>
      <c r="C6" s="302" t="str">
        <f>Меню!A738</f>
        <v>капуста белокочанная</v>
      </c>
      <c r="D6" s="302" t="str">
        <f>Меню!A739</f>
        <v>морковь свежая</v>
      </c>
      <c r="E6" s="303" t="str">
        <f>Меню!A740</f>
        <v>яблоки свежие</v>
      </c>
      <c r="F6" s="303" t="str">
        <f>Меню!A741</f>
        <v>мак пищевой</v>
      </c>
      <c r="G6" s="303" t="str">
        <f>Меню!A742</f>
        <v>масло растительное</v>
      </c>
      <c r="H6" s="303" t="str">
        <f>Меню!A743</f>
        <v>лимон(сок)</v>
      </c>
      <c r="I6" s="303" t="str">
        <f>Меню!A744</f>
        <v>соль йодированная</v>
      </c>
      <c r="J6" s="303" t="str">
        <f>Меню!A745</f>
        <v>сахар песок</v>
      </c>
      <c r="K6" s="303"/>
      <c r="L6" s="303" t="str">
        <f>Меню!A746</f>
        <v>мёд натуральный</v>
      </c>
      <c r="M6" s="303" t="str">
        <f>Меню!A748</f>
        <v>крылья куринные (без  фалангов)</v>
      </c>
      <c r="N6" s="303" t="str">
        <f>Меню!A750</f>
        <v>чеснок</v>
      </c>
      <c r="O6" s="303" t="str">
        <f>Меню!A752</f>
        <v>соевый соус концентрат</v>
      </c>
      <c r="P6" s="303" t="str">
        <f>Меню!A754</f>
        <v>вода питьевая</v>
      </c>
      <c r="Q6" s="303" t="str">
        <f>Меню!A756</f>
        <v>яблоко кубик с/м</v>
      </c>
      <c r="R6" s="303" t="str">
        <f>Меню!A758</f>
        <v>томатная паста</v>
      </c>
      <c r="S6" s="303" t="str">
        <f>Меню!A759</f>
        <v>паприка</v>
      </c>
      <c r="T6" s="303" t="str">
        <f>Меню!A760</f>
        <v>паприка копченая</v>
      </c>
      <c r="U6" s="303" t="str">
        <f>Меню!A761</f>
        <v>лук репчатый</v>
      </c>
      <c r="V6" s="303"/>
      <c r="W6" s="303" t="str">
        <f>Меню!A771</f>
        <v xml:space="preserve">картофель </v>
      </c>
      <c r="X6" s="303" t="str">
        <f>Меню!A773</f>
        <v>тимьян</v>
      </c>
      <c r="Y6" s="303" t="str">
        <f>Меню!A774</f>
        <v>розмарин</v>
      </c>
      <c r="Z6" s="303" t="str">
        <f>Меню!A779</f>
        <v>чай черный</v>
      </c>
      <c r="AA6" s="303"/>
      <c r="AB6" s="303" t="str">
        <f>Меню!A781</f>
        <v>облепиха с/м</v>
      </c>
      <c r="AC6" s="303" t="str">
        <f>Меню!A783</f>
        <v>Хлеб "Свежий" пшеничный витамин.</v>
      </c>
    </row>
    <row r="7" spans="1:29" ht="26.25" customHeight="1" x14ac:dyDescent="0.25">
      <c r="A7" s="350" t="str">
        <f>Меню!A737</f>
        <v>Салат "Коул-слоу"</v>
      </c>
      <c r="B7" s="287">
        <f>Меню!D737</f>
        <v>70</v>
      </c>
      <c r="C7" s="71">
        <f>Меню!B738</f>
        <v>37.5</v>
      </c>
      <c r="D7" s="71">
        <f>Меню!B739</f>
        <v>30.590000000000003</v>
      </c>
      <c r="E7" s="71">
        <f>Меню!B740</f>
        <v>7.9099999999999993</v>
      </c>
      <c r="F7" s="71">
        <f>Меню!B741</f>
        <v>0.3</v>
      </c>
      <c r="G7" s="71">
        <f>Меню!B742</f>
        <v>4</v>
      </c>
      <c r="H7" s="71">
        <f>Меню!B743</f>
        <v>3.3899999999999997</v>
      </c>
      <c r="I7" s="71">
        <f>Меню!B744</f>
        <v>0.5</v>
      </c>
      <c r="J7" s="71">
        <f>Меню!B745</f>
        <v>0.5</v>
      </c>
      <c r="K7" s="71"/>
      <c r="L7" s="71">
        <f>Меню!B746</f>
        <v>1</v>
      </c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</row>
    <row r="8" spans="1:29" ht="26.25" customHeight="1" x14ac:dyDescent="0.25">
      <c r="A8" s="384" t="str">
        <f>Меню!A747</f>
        <v>Крылья куринные барбекю</v>
      </c>
      <c r="B8" s="289">
        <f>Меню!D747</f>
        <v>90</v>
      </c>
      <c r="C8" s="71"/>
      <c r="D8" s="71"/>
      <c r="E8" s="71"/>
      <c r="F8" s="71"/>
      <c r="G8" s="71">
        <f>Меню!B749+Меню!B763</f>
        <v>4</v>
      </c>
      <c r="H8" s="71">
        <f>Меню!B765</f>
        <v>1.77</v>
      </c>
      <c r="I8" s="71"/>
      <c r="J8" s="71">
        <f>Меню!B753+Меню!B768</f>
        <v>2</v>
      </c>
      <c r="K8" s="71"/>
      <c r="L8" s="71"/>
      <c r="M8" s="71">
        <f>Меню!B748</f>
        <v>133.35</v>
      </c>
      <c r="N8" s="71">
        <f>Меню!B750+Меню!B762</f>
        <v>1.68</v>
      </c>
      <c r="O8" s="71">
        <f>Меню!B752+Меню!B767</f>
        <v>8</v>
      </c>
      <c r="P8" s="71">
        <f>Меню!B757+Меню!B754+Меню!B769</f>
        <v>14</v>
      </c>
      <c r="Q8" s="71">
        <f>Меню!B756</f>
        <v>6</v>
      </c>
      <c r="R8" s="71">
        <f>Меню!B758</f>
        <v>1.5</v>
      </c>
      <c r="S8" s="71">
        <f>Меню!B759</f>
        <v>0.3</v>
      </c>
      <c r="T8" s="71">
        <f>Меню!B760</f>
        <v>0.3</v>
      </c>
      <c r="U8" s="71">
        <f>Меню!B761</f>
        <v>17.849999999999998</v>
      </c>
      <c r="V8" s="71"/>
      <c r="W8" s="71"/>
      <c r="X8" s="71"/>
      <c r="Y8" s="71"/>
      <c r="Z8" s="71"/>
      <c r="AA8" s="71"/>
      <c r="AB8" s="71"/>
      <c r="AC8" s="71"/>
    </row>
    <row r="9" spans="1:29" ht="26.25" customHeight="1" x14ac:dyDescent="0.25">
      <c r="A9" s="311" t="str">
        <f>Меню!A770</f>
        <v>Картофель по-деревенски</v>
      </c>
      <c r="B9" s="287">
        <f>Меню!D770</f>
        <v>150</v>
      </c>
      <c r="C9" s="360"/>
      <c r="D9" s="360"/>
      <c r="E9" s="360"/>
      <c r="F9" s="360"/>
      <c r="G9" s="360">
        <f>Меню!B777</f>
        <v>4</v>
      </c>
      <c r="H9" s="360"/>
      <c r="I9" s="360">
        <f>Меню!B772</f>
        <v>0.6</v>
      </c>
      <c r="J9" s="360"/>
      <c r="K9" s="360"/>
      <c r="L9" s="360"/>
      <c r="M9" s="360"/>
      <c r="N9" s="360">
        <f>Меню!B776</f>
        <v>1.28</v>
      </c>
      <c r="O9" s="360"/>
      <c r="P9" s="360"/>
      <c r="Q9" s="360"/>
      <c r="R9" s="360"/>
      <c r="S9" s="360"/>
      <c r="T9" s="360"/>
      <c r="U9" s="360"/>
      <c r="V9" s="360"/>
      <c r="W9" s="360">
        <f>Меню!B771</f>
        <v>321.75</v>
      </c>
      <c r="X9" s="360">
        <f>Меню!B773</f>
        <v>0.4</v>
      </c>
      <c r="Y9" s="360">
        <f>Меню!B774</f>
        <v>0.4</v>
      </c>
      <c r="Z9" s="360"/>
      <c r="AA9" s="360"/>
      <c r="AB9" s="360"/>
      <c r="AC9" s="360"/>
    </row>
    <row r="10" spans="1:29" ht="26.25" customHeight="1" x14ac:dyDescent="0.25">
      <c r="A10" s="387" t="str">
        <f>Меню!A778</f>
        <v>Чай витаминный с облепихой</v>
      </c>
      <c r="B10" s="287">
        <f>Меню!D778</f>
        <v>200</v>
      </c>
      <c r="C10" s="254"/>
      <c r="D10" s="254"/>
      <c r="E10" s="386"/>
      <c r="F10" s="386"/>
      <c r="G10" s="386"/>
      <c r="H10" s="386"/>
      <c r="I10" s="386"/>
      <c r="J10" s="386">
        <f>Меню!B782</f>
        <v>10</v>
      </c>
      <c r="K10" s="386"/>
      <c r="L10" s="386"/>
      <c r="M10" s="386"/>
      <c r="N10" s="386"/>
      <c r="O10" s="386"/>
      <c r="P10" s="386">
        <f>Меню!B780</f>
        <v>220</v>
      </c>
      <c r="Q10" s="386"/>
      <c r="R10" s="386"/>
      <c r="S10" s="386"/>
      <c r="T10" s="386"/>
      <c r="U10" s="386"/>
      <c r="V10" s="386"/>
      <c r="W10" s="386"/>
      <c r="X10" s="386"/>
      <c r="Y10" s="386"/>
      <c r="Z10" s="386">
        <f>Меню!B779</f>
        <v>0.5</v>
      </c>
      <c r="AA10" s="386"/>
      <c r="AB10" s="386">
        <f>Меню!B781</f>
        <v>2</v>
      </c>
      <c r="AC10" s="386"/>
    </row>
    <row r="11" spans="1:29" ht="26.25" customHeight="1" x14ac:dyDescent="0.25">
      <c r="A11" s="345" t="str">
        <f>Меню!A783</f>
        <v>Хлеб "Свежий" пшеничный витамин.</v>
      </c>
      <c r="B11" s="287">
        <f>Меню!D783</f>
        <v>14</v>
      </c>
      <c r="C11" s="391"/>
      <c r="D11" s="391"/>
      <c r="E11" s="29"/>
      <c r="F11" s="29"/>
      <c r="G11" s="29"/>
      <c r="H11" s="29"/>
      <c r="I11" s="29"/>
      <c r="J11" s="29"/>
      <c r="K11" s="29"/>
      <c r="L11" s="29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29"/>
      <c r="X11" s="29"/>
      <c r="Y11" s="386"/>
      <c r="Z11" s="386"/>
      <c r="AA11" s="386"/>
      <c r="AB11" s="386"/>
      <c r="AC11" s="386">
        <f>Меню!D783</f>
        <v>14</v>
      </c>
    </row>
    <row r="12" spans="1:29" ht="26.25" customHeight="1" x14ac:dyDescent="0.25">
      <c r="A12" s="396"/>
      <c r="B12" s="287"/>
      <c r="C12" s="391"/>
      <c r="D12" s="391"/>
      <c r="E12" s="29"/>
      <c r="F12" s="29"/>
      <c r="G12" s="29"/>
      <c r="H12" s="29"/>
      <c r="I12" s="29"/>
      <c r="J12" s="29"/>
      <c r="K12" s="29"/>
      <c r="L12" s="29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29"/>
      <c r="X12" s="29"/>
      <c r="Y12" s="29"/>
      <c r="Z12" s="29"/>
      <c r="AA12" s="29"/>
      <c r="AB12" s="29"/>
      <c r="AC12" s="29"/>
    </row>
    <row r="13" spans="1:29" x14ac:dyDescent="0.25">
      <c r="A13" s="264" t="s">
        <v>279</v>
      </c>
      <c r="B13" s="390"/>
      <c r="C13" s="363">
        <f>SUM(C7:C12)</f>
        <v>37.5</v>
      </c>
      <c r="D13" s="363">
        <f t="shared" ref="D13:AC13" si="0">SUM(D7:D12)</f>
        <v>30.590000000000003</v>
      </c>
      <c r="E13" s="363">
        <f t="shared" si="0"/>
        <v>7.9099999999999993</v>
      </c>
      <c r="F13" s="363">
        <f t="shared" si="0"/>
        <v>0.3</v>
      </c>
      <c r="G13" s="363">
        <f t="shared" si="0"/>
        <v>12</v>
      </c>
      <c r="H13" s="363">
        <f t="shared" si="0"/>
        <v>5.16</v>
      </c>
      <c r="I13" s="363">
        <f t="shared" si="0"/>
        <v>1.1000000000000001</v>
      </c>
      <c r="J13" s="363">
        <f t="shared" si="0"/>
        <v>12.5</v>
      </c>
      <c r="K13" s="363">
        <f t="shared" si="0"/>
        <v>0</v>
      </c>
      <c r="L13" s="363">
        <f t="shared" si="0"/>
        <v>1</v>
      </c>
      <c r="M13" s="363">
        <f t="shared" si="0"/>
        <v>133.35</v>
      </c>
      <c r="N13" s="363">
        <f t="shared" si="0"/>
        <v>2.96</v>
      </c>
      <c r="O13" s="363">
        <f t="shared" si="0"/>
        <v>8</v>
      </c>
      <c r="P13" s="363">
        <f t="shared" si="0"/>
        <v>234</v>
      </c>
      <c r="Q13" s="363">
        <f t="shared" si="0"/>
        <v>6</v>
      </c>
      <c r="R13" s="363">
        <f t="shared" si="0"/>
        <v>1.5</v>
      </c>
      <c r="S13" s="363">
        <f t="shared" si="0"/>
        <v>0.3</v>
      </c>
      <c r="T13" s="363">
        <f t="shared" si="0"/>
        <v>0.3</v>
      </c>
      <c r="U13" s="363">
        <f t="shared" si="0"/>
        <v>17.849999999999998</v>
      </c>
      <c r="V13" s="363">
        <f t="shared" si="0"/>
        <v>0</v>
      </c>
      <c r="W13" s="363">
        <f t="shared" si="0"/>
        <v>321.75</v>
      </c>
      <c r="X13" s="363">
        <f t="shared" si="0"/>
        <v>0.4</v>
      </c>
      <c r="Y13" s="363">
        <f t="shared" si="0"/>
        <v>0.4</v>
      </c>
      <c r="Z13" s="363">
        <f>SUM(Z7:Z12)</f>
        <v>0.5</v>
      </c>
      <c r="AA13" s="363">
        <f>SUM(AA7:AA12)</f>
        <v>0</v>
      </c>
      <c r="AB13" s="363">
        <f>SUM(AB7:AB12)</f>
        <v>2</v>
      </c>
      <c r="AC13" s="363">
        <f t="shared" si="0"/>
        <v>14</v>
      </c>
    </row>
    <row r="14" spans="1:29" x14ac:dyDescent="0.25">
      <c r="A14" s="264" t="s">
        <v>23</v>
      </c>
      <c r="B14" s="20">
        <v>0</v>
      </c>
      <c r="C14" s="29">
        <f>B14</f>
        <v>0</v>
      </c>
      <c r="D14" s="29">
        <f>C14</f>
        <v>0</v>
      </c>
      <c r="E14" s="29">
        <f>C14</f>
        <v>0</v>
      </c>
      <c r="F14" s="29">
        <f t="shared" ref="F14:Y14" si="1">E14</f>
        <v>0</v>
      </c>
      <c r="G14" s="29">
        <f t="shared" si="1"/>
        <v>0</v>
      </c>
      <c r="H14" s="29">
        <f t="shared" si="1"/>
        <v>0</v>
      </c>
      <c r="I14" s="29">
        <f t="shared" si="1"/>
        <v>0</v>
      </c>
      <c r="J14" s="29">
        <f t="shared" si="1"/>
        <v>0</v>
      </c>
      <c r="K14" s="29">
        <f>G14</f>
        <v>0</v>
      </c>
      <c r="L14" s="29">
        <f>H14</f>
        <v>0</v>
      </c>
      <c r="M14" s="29">
        <f>K14</f>
        <v>0</v>
      </c>
      <c r="N14" s="29">
        <f t="shared" si="1"/>
        <v>0</v>
      </c>
      <c r="O14" s="29">
        <f t="shared" ref="O14:U14" si="2">N14</f>
        <v>0</v>
      </c>
      <c r="P14" s="29">
        <f t="shared" si="2"/>
        <v>0</v>
      </c>
      <c r="Q14" s="29">
        <f t="shared" si="2"/>
        <v>0</v>
      </c>
      <c r="R14" s="29">
        <f t="shared" si="2"/>
        <v>0</v>
      </c>
      <c r="S14" s="29">
        <f t="shared" si="2"/>
        <v>0</v>
      </c>
      <c r="T14" s="29">
        <f t="shared" si="2"/>
        <v>0</v>
      </c>
      <c r="U14" s="29">
        <f t="shared" si="2"/>
        <v>0</v>
      </c>
      <c r="V14" s="29">
        <f>M14</f>
        <v>0</v>
      </c>
      <c r="W14" s="29">
        <f t="shared" si="1"/>
        <v>0</v>
      </c>
      <c r="X14" s="29">
        <f t="shared" si="1"/>
        <v>0</v>
      </c>
      <c r="Y14" s="29">
        <f t="shared" si="1"/>
        <v>0</v>
      </c>
      <c r="Z14" s="29">
        <f>Y14</f>
        <v>0</v>
      </c>
      <c r="AA14" s="29">
        <f>Z14</f>
        <v>0</v>
      </c>
      <c r="AB14" s="29">
        <f>AA14</f>
        <v>0</v>
      </c>
      <c r="AC14" s="29">
        <f>Y14</f>
        <v>0</v>
      </c>
    </row>
    <row r="15" spans="1:29" x14ac:dyDescent="0.25">
      <c r="A15" s="264" t="s">
        <v>280</v>
      </c>
      <c r="B15" s="390"/>
      <c r="C15" s="269">
        <f t="shared" ref="C15:AC15" si="3">C14*C13/1000</f>
        <v>0</v>
      </c>
      <c r="D15" s="269">
        <f t="shared" si="3"/>
        <v>0</v>
      </c>
      <c r="E15" s="269">
        <f t="shared" si="3"/>
        <v>0</v>
      </c>
      <c r="F15" s="269">
        <f t="shared" si="3"/>
        <v>0</v>
      </c>
      <c r="G15" s="269">
        <f t="shared" si="3"/>
        <v>0</v>
      </c>
      <c r="H15" s="269">
        <f t="shared" si="3"/>
        <v>0</v>
      </c>
      <c r="I15" s="269">
        <f t="shared" si="3"/>
        <v>0</v>
      </c>
      <c r="J15" s="269">
        <f t="shared" si="3"/>
        <v>0</v>
      </c>
      <c r="K15" s="269">
        <f t="shared" si="3"/>
        <v>0</v>
      </c>
      <c r="L15" s="269">
        <f t="shared" si="3"/>
        <v>0</v>
      </c>
      <c r="M15" s="269">
        <f t="shared" si="3"/>
        <v>0</v>
      </c>
      <c r="N15" s="269">
        <f t="shared" si="3"/>
        <v>0</v>
      </c>
      <c r="O15" s="269">
        <f t="shared" si="3"/>
        <v>0</v>
      </c>
      <c r="P15" s="269">
        <f t="shared" si="3"/>
        <v>0</v>
      </c>
      <c r="Q15" s="269">
        <f t="shared" si="3"/>
        <v>0</v>
      </c>
      <c r="R15" s="269">
        <f t="shared" si="3"/>
        <v>0</v>
      </c>
      <c r="S15" s="269">
        <f t="shared" si="3"/>
        <v>0</v>
      </c>
      <c r="T15" s="269">
        <f t="shared" si="3"/>
        <v>0</v>
      </c>
      <c r="U15" s="269">
        <f t="shared" si="3"/>
        <v>0</v>
      </c>
      <c r="V15" s="269">
        <f t="shared" si="3"/>
        <v>0</v>
      </c>
      <c r="W15" s="269">
        <f t="shared" si="3"/>
        <v>0</v>
      </c>
      <c r="X15" s="269">
        <f t="shared" si="3"/>
        <v>0</v>
      </c>
      <c r="Y15" s="269">
        <f t="shared" si="3"/>
        <v>0</v>
      </c>
      <c r="Z15" s="269">
        <f t="shared" si="3"/>
        <v>0</v>
      </c>
      <c r="AA15" s="269">
        <f t="shared" si="3"/>
        <v>0</v>
      </c>
      <c r="AB15" s="269">
        <f t="shared" si="3"/>
        <v>0</v>
      </c>
      <c r="AC15" s="269">
        <f t="shared" si="3"/>
        <v>0</v>
      </c>
    </row>
  </sheetData>
  <mergeCells count="2">
    <mergeCell ref="V2:AC2"/>
    <mergeCell ref="V4:AC4"/>
  </mergeCells>
  <pageMargins left="0.7" right="0.7" top="0.75" bottom="0.75" header="0.3" footer="0.3"/>
  <pageSetup paperSize="9" orientation="portrait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P48"/>
  <sheetViews>
    <sheetView topLeftCell="A22" workbookViewId="0">
      <selection activeCell="L34" sqref="L34:M38"/>
    </sheetView>
  </sheetViews>
  <sheetFormatPr defaultRowHeight="15" x14ac:dyDescent="0.25"/>
  <cols>
    <col min="6" max="6" width="8.7109375" customWidth="1"/>
    <col min="7" max="7" width="4.140625" customWidth="1"/>
    <col min="13" max="13" width="2.28515625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6" ht="15.75" x14ac:dyDescent="0.25">
      <c r="A9" s="1"/>
      <c r="B9" s="1"/>
      <c r="C9" s="1"/>
      <c r="D9" s="1"/>
      <c r="E9" s="1"/>
      <c r="F9" s="1"/>
      <c r="G9" s="1"/>
      <c r="H9" s="560" t="s">
        <v>281</v>
      </c>
      <c r="I9" s="560"/>
      <c r="J9" s="560"/>
      <c r="K9" s="560"/>
      <c r="L9" s="560"/>
      <c r="M9" s="560"/>
      <c r="N9" s="560"/>
      <c r="O9" s="560"/>
      <c r="P9" s="299"/>
    </row>
    <row r="10" spans="1:16" ht="15.75" x14ac:dyDescent="0.25">
      <c r="A10" s="1"/>
      <c r="B10" s="1"/>
      <c r="C10" s="1"/>
      <c r="D10" s="1"/>
      <c r="E10" s="1"/>
      <c r="F10" s="1"/>
      <c r="G10" s="1"/>
      <c r="H10" s="346" t="s">
        <v>282</v>
      </c>
      <c r="I10" s="346"/>
      <c r="J10" s="346"/>
      <c r="K10" s="346"/>
      <c r="L10" s="346"/>
      <c r="M10" s="346"/>
      <c r="N10" s="346"/>
      <c r="O10" s="346"/>
      <c r="P10" s="346"/>
    </row>
    <row r="11" spans="1:16" ht="15.75" x14ac:dyDescent="0.25">
      <c r="A11" s="1"/>
      <c r="B11" s="1"/>
      <c r="C11" s="1"/>
      <c r="D11" s="1"/>
      <c r="E11" s="1"/>
      <c r="F11" s="1"/>
      <c r="G11" s="1"/>
      <c r="H11" s="347" t="s">
        <v>283</v>
      </c>
      <c r="I11" s="347"/>
      <c r="J11" s="347"/>
      <c r="K11" s="347"/>
      <c r="L11" s="347"/>
      <c r="M11" s="347"/>
      <c r="N11" s="347"/>
      <c r="O11" s="347"/>
      <c r="P11" s="347"/>
    </row>
    <row r="12" spans="1:16" ht="15.75" x14ac:dyDescent="0.25">
      <c r="A12" s="1"/>
      <c r="B12" s="1"/>
      <c r="C12" s="1"/>
      <c r="D12" s="1"/>
      <c r="E12" s="1"/>
      <c r="F12" s="299"/>
      <c r="G12" s="299"/>
      <c r="H12" s="299"/>
      <c r="I12" s="299"/>
      <c r="J12" s="299"/>
      <c r="K12" s="299"/>
      <c r="L12" s="299"/>
      <c r="M12" s="299"/>
    </row>
    <row r="13" spans="1:1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6" ht="33" x14ac:dyDescent="0.25">
      <c r="A14" s="1"/>
      <c r="B14" s="1"/>
      <c r="C14" s="1"/>
      <c r="D14" s="527" t="s">
        <v>284</v>
      </c>
      <c r="E14" s="527"/>
      <c r="F14" s="527"/>
      <c r="G14" s="527"/>
      <c r="H14" s="527"/>
      <c r="I14" s="527"/>
      <c r="J14" s="1"/>
      <c r="K14" s="1"/>
      <c r="L14" s="1"/>
      <c r="M14" s="1"/>
    </row>
    <row r="15" spans="1:16" ht="25.5" x14ac:dyDescent="0.25">
      <c r="A15" s="1"/>
      <c r="B15" s="1"/>
      <c r="C15" s="1"/>
      <c r="D15" s="1"/>
      <c r="E15" s="271"/>
      <c r="F15" s="1"/>
      <c r="G15" s="1"/>
      <c r="H15" s="1"/>
      <c r="I15" s="1"/>
      <c r="J15" s="1"/>
      <c r="K15" s="1"/>
      <c r="L15" s="1"/>
      <c r="M15" s="1"/>
    </row>
    <row r="16" spans="1:16" ht="33" x14ac:dyDescent="0.45">
      <c r="A16" s="1"/>
      <c r="B16" s="505" t="s">
        <v>285</v>
      </c>
      <c r="C16" s="505"/>
      <c r="D16" s="505"/>
      <c r="E16" s="505"/>
      <c r="F16" s="505"/>
      <c r="G16" s="505"/>
      <c r="H16" s="505"/>
      <c r="I16" s="505"/>
      <c r="J16" s="505"/>
      <c r="K16" s="505"/>
      <c r="L16" s="1"/>
      <c r="M16" s="1"/>
    </row>
    <row r="17" spans="1:13" s="1" customFormat="1" ht="21.75" customHeight="1" x14ac:dyDescent="0.3">
      <c r="A17" s="433"/>
      <c r="B17" s="503" t="s">
        <v>327</v>
      </c>
      <c r="C17" s="503"/>
      <c r="D17" s="503"/>
      <c r="E17" s="503"/>
      <c r="F17" s="503"/>
      <c r="G17" s="503"/>
      <c r="H17" s="503"/>
      <c r="I17" s="503"/>
      <c r="J17" s="503"/>
      <c r="K17" s="503"/>
    </row>
    <row r="18" spans="1:13" s="1" customFormat="1" ht="21.75" customHeight="1" x14ac:dyDescent="0.3">
      <c r="A18" s="433"/>
      <c r="B18" s="439"/>
      <c r="C18" s="439"/>
      <c r="D18" s="439"/>
      <c r="E18" s="439"/>
      <c r="F18" s="439"/>
      <c r="G18" s="439"/>
      <c r="H18" s="439"/>
      <c r="I18" s="439"/>
      <c r="J18" s="439"/>
      <c r="K18" s="439"/>
    </row>
    <row r="19" spans="1:13" s="1" customFormat="1" ht="22.5" x14ac:dyDescent="0.3">
      <c r="A19" s="441"/>
      <c r="C19" s="503" t="s">
        <v>20</v>
      </c>
      <c r="D19" s="503"/>
      <c r="E19" s="503"/>
      <c r="F19" s="503"/>
      <c r="G19" s="503"/>
      <c r="H19" s="503"/>
      <c r="I19" s="503"/>
      <c r="J19" s="503"/>
    </row>
    <row r="20" spans="1:13" s="1" customFormat="1" ht="20.25" x14ac:dyDescent="0.25">
      <c r="A20" s="504" t="s">
        <v>308</v>
      </c>
      <c r="B20" s="504"/>
      <c r="C20" s="504"/>
      <c r="D20" s="504"/>
      <c r="E20" s="504"/>
      <c r="F20" s="504"/>
      <c r="G20" s="504"/>
      <c r="H20" s="504"/>
      <c r="I20" s="504"/>
      <c r="J20" s="504"/>
      <c r="K20" s="504"/>
      <c r="L20" s="504"/>
    </row>
    <row r="21" spans="1:13" ht="20.25" x14ac:dyDescent="0.25">
      <c r="A21" s="508" t="s">
        <v>135</v>
      </c>
      <c r="B21" s="508"/>
      <c r="C21" s="508"/>
      <c r="D21" s="508"/>
      <c r="E21" s="508"/>
      <c r="F21" s="508" t="s">
        <v>286</v>
      </c>
      <c r="G21" s="508"/>
      <c r="H21" s="509" t="s">
        <v>287</v>
      </c>
      <c r="I21" s="510"/>
      <c r="J21" s="510"/>
      <c r="K21" s="511"/>
      <c r="L21" s="508" t="s">
        <v>139</v>
      </c>
      <c r="M21" s="508"/>
    </row>
    <row r="22" spans="1:13" ht="21.75" customHeight="1" x14ac:dyDescent="0.25">
      <c r="A22" s="508"/>
      <c r="B22" s="508"/>
      <c r="C22" s="508"/>
      <c r="D22" s="508"/>
      <c r="E22" s="508"/>
      <c r="F22" s="508"/>
      <c r="G22" s="508"/>
      <c r="H22" s="273" t="s">
        <v>288</v>
      </c>
      <c r="I22" s="158" t="s">
        <v>289</v>
      </c>
      <c r="J22" s="201" t="s">
        <v>290</v>
      </c>
      <c r="K22" s="201" t="s">
        <v>291</v>
      </c>
      <c r="L22" s="508"/>
      <c r="M22" s="508"/>
    </row>
    <row r="23" spans="1:13" ht="25.5" customHeight="1" x14ac:dyDescent="0.25">
      <c r="A23" s="512" t="str">
        <f>Меню!A704</f>
        <v>Гречка по-купечески</v>
      </c>
      <c r="B23" s="513"/>
      <c r="C23" s="513"/>
      <c r="D23" s="513"/>
      <c r="E23" s="514"/>
      <c r="F23" s="526" t="str">
        <f>Меню!D704</f>
        <v>250</v>
      </c>
      <c r="G23" s="507"/>
      <c r="H23" s="276">
        <v>14.92</v>
      </c>
      <c r="I23" s="276">
        <v>12.3</v>
      </c>
      <c r="J23" s="276">
        <v>35.25</v>
      </c>
      <c r="K23" s="276">
        <v>372.79</v>
      </c>
      <c r="L23" s="551">
        <v>66.450000000000017</v>
      </c>
      <c r="M23" s="507"/>
    </row>
    <row r="24" spans="1:13" ht="25.5" customHeight="1" x14ac:dyDescent="0.25">
      <c r="A24" s="538" t="str">
        <f>Меню!A719</f>
        <v>Ситник с повидлом</v>
      </c>
      <c r="B24" s="539"/>
      <c r="C24" s="539"/>
      <c r="D24" s="539"/>
      <c r="E24" s="540"/>
      <c r="F24" s="516">
        <f>Меню!D719</f>
        <v>70</v>
      </c>
      <c r="G24" s="517"/>
      <c r="H24" s="276">
        <v>4.08</v>
      </c>
      <c r="I24" s="276">
        <v>6.51</v>
      </c>
      <c r="J24" s="276">
        <v>37.94</v>
      </c>
      <c r="K24" s="276">
        <v>118.47</v>
      </c>
      <c r="L24" s="531">
        <v>23.9</v>
      </c>
      <c r="M24" s="532"/>
    </row>
    <row r="25" spans="1:13" ht="25.5" customHeight="1" x14ac:dyDescent="0.25">
      <c r="A25" s="515" t="str">
        <f>Меню!A727</f>
        <v>Напиток "Смородина-яблоко"</v>
      </c>
      <c r="B25" s="522"/>
      <c r="C25" s="522"/>
      <c r="D25" s="522"/>
      <c r="E25" s="523"/>
      <c r="F25" s="516">
        <f>Меню!D727</f>
        <v>200</v>
      </c>
      <c r="G25" s="517"/>
      <c r="H25" s="276">
        <v>0.16</v>
      </c>
      <c r="I25" s="276">
        <v>0.08</v>
      </c>
      <c r="J25" s="276">
        <v>8.5</v>
      </c>
      <c r="K25" s="276">
        <v>37.18</v>
      </c>
      <c r="L25" s="531">
        <v>12.400000000000002</v>
      </c>
      <c r="M25" s="532"/>
    </row>
    <row r="26" spans="1:13" s="1" customFormat="1" ht="25.5" customHeight="1" x14ac:dyDescent="0.25">
      <c r="A26" s="515" t="str">
        <f>Меню!A732</f>
        <v>Хлеб "Свежий" пшеничный витамин.</v>
      </c>
      <c r="B26" s="522"/>
      <c r="C26" s="522"/>
      <c r="D26" s="522"/>
      <c r="E26" s="523"/>
      <c r="F26" s="516">
        <f>Меню!D732</f>
        <v>36</v>
      </c>
      <c r="G26" s="517"/>
      <c r="H26" s="276">
        <v>1.04</v>
      </c>
      <c r="I26" s="276">
        <v>0.48</v>
      </c>
      <c r="J26" s="276">
        <v>6.24</v>
      </c>
      <c r="K26" s="276">
        <v>29.9</v>
      </c>
      <c r="L26" s="531">
        <v>2.71</v>
      </c>
      <c r="M26" s="532"/>
    </row>
    <row r="27" spans="1:13" ht="25.5" customHeight="1" x14ac:dyDescent="0.25">
      <c r="A27" s="515" t="str">
        <f>Меню!A733</f>
        <v>Хлеб "Дарницкий" (нарезной)</v>
      </c>
      <c r="B27" s="522"/>
      <c r="C27" s="522"/>
      <c r="D27" s="522"/>
      <c r="E27" s="523"/>
      <c r="F27" s="516">
        <f>Меню!D733</f>
        <v>26</v>
      </c>
      <c r="G27" s="517"/>
      <c r="H27" s="276">
        <v>1.04</v>
      </c>
      <c r="I27" s="276">
        <v>0.48</v>
      </c>
      <c r="J27" s="276">
        <v>6.24</v>
      </c>
      <c r="K27" s="276">
        <v>29.9</v>
      </c>
      <c r="L27" s="531">
        <v>2.2400000000000002</v>
      </c>
      <c r="M27" s="532"/>
    </row>
    <row r="28" spans="1:13" ht="22.5" x14ac:dyDescent="0.3">
      <c r="A28" s="543" t="s">
        <v>292</v>
      </c>
      <c r="B28" s="544"/>
      <c r="C28" s="544"/>
      <c r="D28" s="544"/>
      <c r="E28" s="545"/>
      <c r="F28" s="533">
        <f>F27+F25+F24+F23+F26</f>
        <v>582</v>
      </c>
      <c r="G28" s="534"/>
      <c r="H28" s="366">
        <f>SUM(H23:H27)</f>
        <v>21.24</v>
      </c>
      <c r="I28" s="366">
        <f>SUM(I23:I27)</f>
        <v>19.850000000000001</v>
      </c>
      <c r="J28" s="366">
        <f>SUM(J23:J27)</f>
        <v>94.169999999999987</v>
      </c>
      <c r="K28" s="366">
        <f>SUM(K23:K27)</f>
        <v>588.2399999999999</v>
      </c>
      <c r="L28" s="548">
        <f>SUM(L23:M27)</f>
        <v>107.70000000000002</v>
      </c>
      <c r="M28" s="549"/>
    </row>
    <row r="29" spans="1:13" s="1" customFormat="1" ht="22.5" x14ac:dyDescent="0.3">
      <c r="A29" s="437"/>
      <c r="B29" s="437"/>
      <c r="C29" s="437"/>
      <c r="D29" s="437"/>
      <c r="E29" s="437"/>
      <c r="F29" s="461"/>
      <c r="G29" s="461"/>
      <c r="H29" s="456"/>
      <c r="I29" s="456"/>
      <c r="J29" s="456"/>
      <c r="K29" s="456"/>
      <c r="L29" s="440"/>
      <c r="M29" s="451"/>
    </row>
    <row r="30" spans="1:13" s="1" customFormat="1" ht="22.5" x14ac:dyDescent="0.3">
      <c r="A30" s="441"/>
      <c r="C30" s="503" t="s">
        <v>21</v>
      </c>
      <c r="D30" s="503"/>
      <c r="E30" s="503"/>
      <c r="F30" s="503"/>
      <c r="G30" s="503"/>
      <c r="H30" s="503"/>
      <c r="I30" s="503"/>
      <c r="J30" s="503"/>
    </row>
    <row r="31" spans="1:13" s="1" customFormat="1" ht="20.25" x14ac:dyDescent="0.25">
      <c r="A31" s="504" t="s">
        <v>308</v>
      </c>
      <c r="B31" s="504"/>
      <c r="C31" s="504"/>
      <c r="D31" s="504"/>
      <c r="E31" s="504"/>
      <c r="F31" s="504"/>
      <c r="G31" s="504"/>
      <c r="H31" s="504"/>
      <c r="I31" s="504"/>
      <c r="J31" s="504"/>
      <c r="K31" s="504"/>
      <c r="L31" s="504"/>
    </row>
    <row r="32" spans="1:13" ht="20.25" x14ac:dyDescent="0.25">
      <c r="A32" s="508" t="s">
        <v>135</v>
      </c>
      <c r="B32" s="508"/>
      <c r="C32" s="508"/>
      <c r="D32" s="508"/>
      <c r="E32" s="508"/>
      <c r="F32" s="508" t="s">
        <v>286</v>
      </c>
      <c r="G32" s="508"/>
      <c r="H32" s="509" t="s">
        <v>287</v>
      </c>
      <c r="I32" s="510"/>
      <c r="J32" s="510"/>
      <c r="K32" s="511"/>
      <c r="L32" s="508" t="s">
        <v>139</v>
      </c>
      <c r="M32" s="508"/>
    </row>
    <row r="33" spans="1:13" x14ac:dyDescent="0.25">
      <c r="A33" s="508"/>
      <c r="B33" s="508"/>
      <c r="C33" s="508"/>
      <c r="D33" s="508"/>
      <c r="E33" s="508"/>
      <c r="F33" s="508"/>
      <c r="G33" s="508"/>
      <c r="H33" s="273" t="s">
        <v>288</v>
      </c>
      <c r="I33" s="158" t="s">
        <v>289</v>
      </c>
      <c r="J33" s="201" t="s">
        <v>290</v>
      </c>
      <c r="K33" s="201" t="s">
        <v>291</v>
      </c>
      <c r="L33" s="508"/>
      <c r="M33" s="508"/>
    </row>
    <row r="34" spans="1:13" ht="26.25" customHeight="1" x14ac:dyDescent="0.25">
      <c r="A34" s="573" t="str">
        <f>Меню!A737</f>
        <v>Салат "Коул-слоу"</v>
      </c>
      <c r="B34" s="566"/>
      <c r="C34" s="566"/>
      <c r="D34" s="566"/>
      <c r="E34" s="567"/>
      <c r="F34" s="516">
        <f>Меню!D737</f>
        <v>70</v>
      </c>
      <c r="G34" s="536"/>
      <c r="H34" s="276">
        <v>0.99</v>
      </c>
      <c r="I34" s="276">
        <v>6.84</v>
      </c>
      <c r="J34" s="276">
        <v>4.68</v>
      </c>
      <c r="K34" s="276">
        <v>79.25</v>
      </c>
      <c r="L34" s="531">
        <v>9.9199999999999982</v>
      </c>
      <c r="M34" s="536"/>
    </row>
    <row r="35" spans="1:13" ht="26.25" customHeight="1" x14ac:dyDescent="0.25">
      <c r="A35" s="512" t="str">
        <f>Меню!A747</f>
        <v>Крылья куринные барбекю</v>
      </c>
      <c r="B35" s="513"/>
      <c r="C35" s="513"/>
      <c r="D35" s="513"/>
      <c r="E35" s="514"/>
      <c r="F35" s="526">
        <f>Меню!D747</f>
        <v>90</v>
      </c>
      <c r="G35" s="507"/>
      <c r="H35" s="276">
        <v>13.31</v>
      </c>
      <c r="I35" s="276">
        <v>7.08</v>
      </c>
      <c r="J35" s="276">
        <v>22.56</v>
      </c>
      <c r="K35" s="276">
        <v>287.73</v>
      </c>
      <c r="L35" s="551">
        <v>58.469999999999992</v>
      </c>
      <c r="M35" s="507"/>
    </row>
    <row r="36" spans="1:13" ht="26.25" customHeight="1" x14ac:dyDescent="0.25">
      <c r="A36" s="538" t="str">
        <f>Меню!A770</f>
        <v>Картофель по-деревенски</v>
      </c>
      <c r="B36" s="539"/>
      <c r="C36" s="539"/>
      <c r="D36" s="539"/>
      <c r="E36" s="540"/>
      <c r="F36" s="516">
        <f>Меню!D770</f>
        <v>150</v>
      </c>
      <c r="G36" s="517"/>
      <c r="H36" s="342">
        <v>3.8</v>
      </c>
      <c r="I36" s="342">
        <v>4.74</v>
      </c>
      <c r="J36" s="342">
        <v>43.36</v>
      </c>
      <c r="K36" s="342">
        <v>185.36</v>
      </c>
      <c r="L36" s="531">
        <v>36.03</v>
      </c>
      <c r="M36" s="532"/>
    </row>
    <row r="37" spans="1:13" ht="26.25" customHeight="1" x14ac:dyDescent="0.25">
      <c r="A37" s="515" t="str">
        <f>Меню!A778</f>
        <v>Чай витаминный с облепихой</v>
      </c>
      <c r="B37" s="522"/>
      <c r="C37" s="522"/>
      <c r="D37" s="522"/>
      <c r="E37" s="523"/>
      <c r="F37" s="516">
        <f>Меню!D778</f>
        <v>200</v>
      </c>
      <c r="G37" s="517"/>
      <c r="H37" s="276">
        <v>0.3</v>
      </c>
      <c r="I37" s="276">
        <v>0.48</v>
      </c>
      <c r="J37" s="276">
        <v>6.51</v>
      </c>
      <c r="K37" s="276">
        <v>31.9</v>
      </c>
      <c r="L37" s="531">
        <v>2.2199999999999998</v>
      </c>
      <c r="M37" s="532"/>
    </row>
    <row r="38" spans="1:13" ht="26.25" customHeight="1" x14ac:dyDescent="0.25">
      <c r="A38" s="515" t="str">
        <f>Меню!A783</f>
        <v>Хлеб "Свежий" пшеничный витамин.</v>
      </c>
      <c r="B38" s="522"/>
      <c r="C38" s="522"/>
      <c r="D38" s="522"/>
      <c r="E38" s="523"/>
      <c r="F38" s="516">
        <f>Меню!D783</f>
        <v>14</v>
      </c>
      <c r="G38" s="517"/>
      <c r="H38" s="276">
        <v>1.1200000000000001</v>
      </c>
      <c r="I38" s="276">
        <v>0.16</v>
      </c>
      <c r="J38" s="276">
        <v>6.72</v>
      </c>
      <c r="K38" s="276">
        <v>32.200000000000003</v>
      </c>
      <c r="L38" s="531">
        <v>1.06</v>
      </c>
      <c r="M38" s="532"/>
    </row>
    <row r="39" spans="1:13" ht="22.5" x14ac:dyDescent="0.3">
      <c r="A39" s="543" t="s">
        <v>292</v>
      </c>
      <c r="B39" s="544"/>
      <c r="C39" s="544"/>
      <c r="D39" s="544"/>
      <c r="E39" s="545"/>
      <c r="F39" s="533">
        <f>F38+F37+F36+F35+F34</f>
        <v>524</v>
      </c>
      <c r="G39" s="534"/>
      <c r="H39" s="366">
        <f>SUM(H34:H38)</f>
        <v>19.520000000000003</v>
      </c>
      <c r="I39" s="366">
        <f>SUM(I34:I38)</f>
        <v>19.3</v>
      </c>
      <c r="J39" s="366">
        <f>SUM(J34:J38)</f>
        <v>83.83</v>
      </c>
      <c r="K39" s="366">
        <f>SUM(K34:K38)</f>
        <v>616.44000000000005</v>
      </c>
      <c r="L39" s="548">
        <f>SUM(L34:M38)</f>
        <v>107.69999999999999</v>
      </c>
      <c r="M39" s="549"/>
    </row>
    <row r="40" spans="1:13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21" x14ac:dyDescent="0.35">
      <c r="A41" s="280" t="s">
        <v>293</v>
      </c>
      <c r="B41" s="281"/>
      <c r="C41" s="281"/>
      <c r="D41" s="281"/>
      <c r="E41" s="281"/>
      <c r="F41" s="1"/>
      <c r="G41" s="1"/>
      <c r="H41" s="1"/>
      <c r="I41" s="1"/>
      <c r="J41" s="1"/>
      <c r="K41" s="1"/>
      <c r="L41" s="1"/>
      <c r="M41" s="1"/>
    </row>
    <row r="42" spans="1:13" ht="21" x14ac:dyDescent="0.35">
      <c r="A42" s="281"/>
      <c r="B42" s="281"/>
      <c r="C42" s="281"/>
      <c r="D42" s="281"/>
      <c r="E42" s="281"/>
      <c r="F42" s="1"/>
      <c r="G42" s="1"/>
      <c r="H42" s="1"/>
      <c r="I42" s="1"/>
      <c r="J42" s="1"/>
      <c r="K42" s="1"/>
      <c r="L42" s="1"/>
      <c r="M42" s="1"/>
    </row>
    <row r="43" spans="1:13" ht="21" x14ac:dyDescent="0.35">
      <c r="A43" s="280" t="s">
        <v>294</v>
      </c>
      <c r="B43" s="281"/>
      <c r="C43" s="281"/>
      <c r="D43" s="281"/>
      <c r="E43" s="28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</sheetData>
  <mergeCells count="52">
    <mergeCell ref="A32:E33"/>
    <mergeCell ref="F32:G33"/>
    <mergeCell ref="H32:K32"/>
    <mergeCell ref="L32:M33"/>
    <mergeCell ref="C30:J30"/>
    <mergeCell ref="A31:L31"/>
    <mergeCell ref="A34:E34"/>
    <mergeCell ref="F34:G34"/>
    <mergeCell ref="L34:M34"/>
    <mergeCell ref="A35:E35"/>
    <mergeCell ref="F35:G35"/>
    <mergeCell ref="L35:M35"/>
    <mergeCell ref="A36:E36"/>
    <mergeCell ref="F36:G36"/>
    <mergeCell ref="L36:M36"/>
    <mergeCell ref="A37:E37"/>
    <mergeCell ref="F37:G37"/>
    <mergeCell ref="L37:M37"/>
    <mergeCell ref="A38:E38"/>
    <mergeCell ref="F38:G38"/>
    <mergeCell ref="L38:M38"/>
    <mergeCell ref="F39:G39"/>
    <mergeCell ref="A39:E39"/>
    <mergeCell ref="L39:M39"/>
    <mergeCell ref="F28:G28"/>
    <mergeCell ref="A28:E28"/>
    <mergeCell ref="L28:M28"/>
    <mergeCell ref="A25:E25"/>
    <mergeCell ref="F25:G25"/>
    <mergeCell ref="L25:M25"/>
    <mergeCell ref="A27:E27"/>
    <mergeCell ref="F27:G27"/>
    <mergeCell ref="L27:M27"/>
    <mergeCell ref="A26:E26"/>
    <mergeCell ref="F26:G26"/>
    <mergeCell ref="L26:M26"/>
    <mergeCell ref="A23:E23"/>
    <mergeCell ref="F23:G23"/>
    <mergeCell ref="L23:M23"/>
    <mergeCell ref="A24:E24"/>
    <mergeCell ref="F24:G24"/>
    <mergeCell ref="L24:M24"/>
    <mergeCell ref="H9:O9"/>
    <mergeCell ref="A21:E22"/>
    <mergeCell ref="F21:G22"/>
    <mergeCell ref="H21:K21"/>
    <mergeCell ref="L21:M22"/>
    <mergeCell ref="C19:J19"/>
    <mergeCell ref="A20:L20"/>
    <mergeCell ref="B17:K17"/>
    <mergeCell ref="B16:K16"/>
    <mergeCell ref="D14:I14"/>
  </mergeCells>
  <pageMargins left="0.7" right="0.7" top="0.75" bottom="0.75" header="0.3" footer="0.3"/>
  <pageSetup paperSize="9" scale="7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5"/>
  <sheetViews>
    <sheetView zoomScale="110" workbookViewId="0">
      <selection activeCell="A20" sqref="A20"/>
    </sheetView>
  </sheetViews>
  <sheetFormatPr defaultRowHeight="15" x14ac:dyDescent="0.25"/>
  <cols>
    <col min="1" max="1" width="38.5703125" customWidth="1"/>
    <col min="2" max="2" width="7.7109375" customWidth="1"/>
    <col min="3" max="3" width="9.7109375" customWidth="1"/>
    <col min="4" max="4" width="9.7109375" style="1" customWidth="1"/>
    <col min="5" max="5" width="6.7109375" customWidth="1"/>
    <col min="6" max="6" width="8.28515625" customWidth="1"/>
    <col min="7" max="8" width="6.7109375" style="1" customWidth="1"/>
    <col min="9" max="9" width="6.7109375" customWidth="1"/>
    <col min="10" max="14" width="6.7109375" style="1" customWidth="1"/>
    <col min="15" max="18" width="6.7109375" customWidth="1"/>
    <col min="19" max="19" width="7" customWidth="1"/>
    <col min="20" max="20" width="7.42578125" customWidth="1"/>
    <col min="21" max="21" width="7" customWidth="1"/>
    <col min="22" max="22" width="7.140625" customWidth="1"/>
  </cols>
  <sheetData>
    <row r="1" spans="1:21" x14ac:dyDescent="0.25">
      <c r="A1" s="243" t="s">
        <v>274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67"/>
      <c r="T1" s="67"/>
    </row>
    <row r="2" spans="1:21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501" t="s">
        <v>276</v>
      </c>
      <c r="P2" s="501"/>
      <c r="Q2" s="501"/>
      <c r="R2" s="501"/>
      <c r="S2" s="67"/>
      <c r="T2" s="67"/>
    </row>
    <row r="3" spans="1:21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</row>
    <row r="4" spans="1:21" ht="15" customHeight="1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502" t="s">
        <v>278</v>
      </c>
      <c r="P4" s="502"/>
      <c r="Q4" s="502"/>
      <c r="R4" s="502"/>
      <c r="S4" s="67"/>
      <c r="T4" s="67"/>
    </row>
    <row r="5" spans="1:21" ht="3" customHeight="1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243"/>
      <c r="Q5" s="67"/>
      <c r="R5" s="67"/>
      <c r="S5" s="67"/>
      <c r="T5" s="67"/>
    </row>
    <row r="6" spans="1:21" ht="80.25" customHeight="1" x14ac:dyDescent="0.25">
      <c r="A6" s="247" t="s">
        <v>1</v>
      </c>
      <c r="B6" s="248"/>
      <c r="C6" s="249" t="str">
        <f>Меню!A16</f>
        <v>крупа пшено</v>
      </c>
      <c r="D6" s="249" t="str">
        <f>Меню!A17</f>
        <v>крупа кукурузная</v>
      </c>
      <c r="E6" s="249" t="str">
        <f>Меню!A18</f>
        <v>мёд натуральный</v>
      </c>
      <c r="F6" s="250" t="str">
        <f>Меню!A20</f>
        <v>масло сливочное 72.5%</v>
      </c>
      <c r="G6" s="250" t="str">
        <f>Меню!A25</f>
        <v>клубника с/м</v>
      </c>
      <c r="H6" s="250" t="str">
        <f>Меню!A21</f>
        <v>молоко питьевое 2,5%</v>
      </c>
      <c r="I6" s="250" t="str">
        <f>Меню!A22</f>
        <v>вода питьевая</v>
      </c>
      <c r="J6" s="250" t="str">
        <f>Меню!A23</f>
        <v>соль йодированная</v>
      </c>
      <c r="K6" s="250" t="str">
        <f>Меню!A30</f>
        <v>сырники творожные п/ф</v>
      </c>
      <c r="L6" s="250" t="str">
        <f>Меню!A33</f>
        <v>масло растительное</v>
      </c>
      <c r="M6" s="250" t="str">
        <f>Меню!A40</f>
        <v>абрикос с/м</v>
      </c>
      <c r="N6" s="250" t="str">
        <f>Меню!A37</f>
        <v>сахар песок</v>
      </c>
      <c r="O6" s="250" t="str">
        <f>Меню!A38</f>
        <v>крахмал картофельный</v>
      </c>
      <c r="P6" s="250"/>
      <c r="Q6" s="250" t="str">
        <f>Меню!A41</f>
        <v>манго с/м</v>
      </c>
      <c r="R6" s="250" t="str">
        <f>Меню!A44</f>
        <v>Хлеб "Свежий" пшеничный витамин.</v>
      </c>
      <c r="S6" s="251" t="str">
        <f>Меню!A31</f>
        <v>мука пшеничная для панирования</v>
      </c>
      <c r="T6" s="251"/>
      <c r="U6" s="1"/>
    </row>
    <row r="7" spans="1:21" ht="19.5" customHeight="1" x14ac:dyDescent="0.25">
      <c r="A7" s="252" t="str">
        <f>Меню!A15</f>
        <v>Каша пшенно-кукурузная с медом и клубникой</v>
      </c>
      <c r="B7" s="253" t="str">
        <f>Меню!D15</f>
        <v>200</v>
      </c>
      <c r="C7" s="254">
        <f>Меню!B16</f>
        <v>23</v>
      </c>
      <c r="D7" s="254">
        <f>Меню!B17</f>
        <v>7</v>
      </c>
      <c r="E7" s="254">
        <f>Меню!B18</f>
        <v>5</v>
      </c>
      <c r="F7" s="255">
        <f>Меню!B20</f>
        <v>5</v>
      </c>
      <c r="G7" s="255">
        <f>Меню!B25</f>
        <v>10</v>
      </c>
      <c r="H7" s="255">
        <f>Меню!B21</f>
        <v>90</v>
      </c>
      <c r="I7" s="255">
        <f>Меню!B22</f>
        <v>150</v>
      </c>
      <c r="J7" s="255">
        <f>Меню!B23</f>
        <v>0.6</v>
      </c>
      <c r="K7" s="255"/>
      <c r="L7" s="255"/>
      <c r="M7" s="255"/>
      <c r="N7" s="255">
        <f>Меню!B27+Меню!B19</f>
        <v>4.5999999999999996</v>
      </c>
      <c r="O7" s="255">
        <f>Меню!B28</f>
        <v>0.3</v>
      </c>
      <c r="P7" s="255"/>
      <c r="Q7" s="255"/>
      <c r="R7" s="255"/>
      <c r="S7" s="256"/>
      <c r="T7" s="256"/>
      <c r="U7" s="1"/>
    </row>
    <row r="8" spans="1:21" ht="27" customHeight="1" x14ac:dyDescent="0.25">
      <c r="A8" s="257" t="str">
        <f>Меню!A29</f>
        <v>Сырники творожные с ягодным соусом</v>
      </c>
      <c r="B8" s="258" t="str">
        <f>Меню!D29</f>
        <v>150</v>
      </c>
      <c r="C8" s="255"/>
      <c r="D8" s="255"/>
      <c r="E8" s="255"/>
      <c r="F8" s="255"/>
      <c r="G8" s="255"/>
      <c r="H8" s="255"/>
      <c r="I8" s="255">
        <f>Меню!B36</f>
        <v>20</v>
      </c>
      <c r="J8" s="255"/>
      <c r="K8" s="255">
        <f>Меню!B30</f>
        <v>116</v>
      </c>
      <c r="L8" s="255">
        <f>Меню!B33</f>
        <v>2</v>
      </c>
      <c r="M8" s="255">
        <f>Меню!B35</f>
        <v>18</v>
      </c>
      <c r="N8" s="255">
        <f>Меню!B37</f>
        <v>4</v>
      </c>
      <c r="O8" s="255">
        <f>Меню!B38</f>
        <v>2.15</v>
      </c>
      <c r="P8" s="255"/>
      <c r="Q8" s="255"/>
      <c r="R8" s="255"/>
      <c r="S8" s="255">
        <f>Меню!B31</f>
        <v>5</v>
      </c>
      <c r="T8" s="256"/>
      <c r="U8" s="1"/>
    </row>
    <row r="9" spans="1:21" s="1" customFormat="1" ht="15" customHeight="1" x14ac:dyDescent="0.25">
      <c r="A9" s="252" t="str">
        <f>Меню!A39</f>
        <v>Напиток "Манго- абрикос"</v>
      </c>
      <c r="B9" s="259">
        <f>Меню!D39</f>
        <v>200</v>
      </c>
      <c r="C9" s="255"/>
      <c r="D9" s="255"/>
      <c r="E9" s="255"/>
      <c r="F9" s="255"/>
      <c r="G9" s="255"/>
      <c r="H9" s="255"/>
      <c r="I9" s="255">
        <f>Меню!B43</f>
        <v>220</v>
      </c>
      <c r="J9" s="255"/>
      <c r="K9" s="255"/>
      <c r="L9" s="255"/>
      <c r="M9" s="255">
        <f>Меню!B40</f>
        <v>20</v>
      </c>
      <c r="N9" s="255">
        <f>Меню!B42</f>
        <v>8</v>
      </c>
      <c r="O9" s="255"/>
      <c r="P9" s="255"/>
      <c r="Q9" s="255">
        <f>Меню!B41</f>
        <v>10</v>
      </c>
      <c r="R9" s="255"/>
      <c r="S9" s="256"/>
      <c r="T9" s="255"/>
    </row>
    <row r="10" spans="1:21" ht="15" customHeight="1" x14ac:dyDescent="0.25">
      <c r="A10" s="260" t="str">
        <f>Меню!A44</f>
        <v>Хлеб "Свежий" пшеничный витамин.</v>
      </c>
      <c r="B10" s="261" t="str">
        <f>Меню!D44</f>
        <v>22</v>
      </c>
      <c r="C10" s="262"/>
      <c r="D10" s="262"/>
      <c r="E10" s="262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62" t="str">
        <f>Меню!D44</f>
        <v>22</v>
      </c>
      <c r="S10" s="262"/>
      <c r="T10" s="256"/>
      <c r="U10" s="1"/>
    </row>
    <row r="11" spans="1:21" s="1" customFormat="1" ht="15" customHeight="1" x14ac:dyDescent="0.25">
      <c r="A11" s="260"/>
      <c r="B11" s="135"/>
      <c r="C11" s="262"/>
      <c r="D11" s="262"/>
      <c r="E11" s="262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62"/>
      <c r="T11" s="263"/>
    </row>
    <row r="12" spans="1:21" ht="15" customHeight="1" x14ac:dyDescent="0.25">
      <c r="A12" s="264" t="s">
        <v>279</v>
      </c>
      <c r="B12" s="265"/>
      <c r="C12" s="266">
        <f>+C7+C8+C9+C10+C11</f>
        <v>23</v>
      </c>
      <c r="D12" s="266">
        <f t="shared" ref="D12:T12" si="0">+D7+D8+D9+D10+D11</f>
        <v>7</v>
      </c>
      <c r="E12" s="266">
        <f t="shared" si="0"/>
        <v>5</v>
      </c>
      <c r="F12" s="266">
        <f t="shared" si="0"/>
        <v>5</v>
      </c>
      <c r="G12" s="266">
        <f t="shared" si="0"/>
        <v>10</v>
      </c>
      <c r="H12" s="266">
        <f t="shared" si="0"/>
        <v>90</v>
      </c>
      <c r="I12" s="266">
        <f t="shared" si="0"/>
        <v>390</v>
      </c>
      <c r="J12" s="266">
        <f t="shared" si="0"/>
        <v>0.6</v>
      </c>
      <c r="K12" s="266">
        <f t="shared" si="0"/>
        <v>116</v>
      </c>
      <c r="L12" s="266">
        <f t="shared" si="0"/>
        <v>2</v>
      </c>
      <c r="M12" s="266">
        <f t="shared" si="0"/>
        <v>38</v>
      </c>
      <c r="N12" s="266">
        <f t="shared" si="0"/>
        <v>16.600000000000001</v>
      </c>
      <c r="O12" s="266">
        <f t="shared" si="0"/>
        <v>2.4499999999999997</v>
      </c>
      <c r="P12" s="266">
        <f t="shared" si="0"/>
        <v>0</v>
      </c>
      <c r="Q12" s="266">
        <f t="shared" si="0"/>
        <v>10</v>
      </c>
      <c r="R12" s="266">
        <f t="shared" si="0"/>
        <v>22</v>
      </c>
      <c r="S12" s="266">
        <f t="shared" si="0"/>
        <v>5</v>
      </c>
      <c r="T12" s="266">
        <f t="shared" si="0"/>
        <v>0</v>
      </c>
      <c r="U12" s="1"/>
    </row>
    <row r="13" spans="1:21" ht="15" customHeight="1" x14ac:dyDescent="0.25">
      <c r="A13" s="264" t="s">
        <v>23</v>
      </c>
      <c r="B13" s="265">
        <v>0</v>
      </c>
      <c r="C13" s="268">
        <f>B13</f>
        <v>0</v>
      </c>
      <c r="D13" s="268">
        <f>C13</f>
        <v>0</v>
      </c>
      <c r="E13" s="268">
        <f>C13</f>
        <v>0</v>
      </c>
      <c r="F13" s="268">
        <f t="shared" ref="F13:T13" si="1">E13</f>
        <v>0</v>
      </c>
      <c r="G13" s="268">
        <f t="shared" si="1"/>
        <v>0</v>
      </c>
      <c r="H13" s="268">
        <f t="shared" si="1"/>
        <v>0</v>
      </c>
      <c r="I13" s="268">
        <f t="shared" si="1"/>
        <v>0</v>
      </c>
      <c r="J13" s="268">
        <f t="shared" si="1"/>
        <v>0</v>
      </c>
      <c r="K13" s="268">
        <f>J13</f>
        <v>0</v>
      </c>
      <c r="L13" s="268">
        <f>K13</f>
        <v>0</v>
      </c>
      <c r="M13" s="268">
        <f>L13</f>
        <v>0</v>
      </c>
      <c r="N13" s="268">
        <f>M13</f>
        <v>0</v>
      </c>
      <c r="O13" s="268">
        <f>J13</f>
        <v>0</v>
      </c>
      <c r="P13" s="268">
        <f t="shared" si="1"/>
        <v>0</v>
      </c>
      <c r="Q13" s="268">
        <f t="shared" si="1"/>
        <v>0</v>
      </c>
      <c r="R13" s="268">
        <f t="shared" si="1"/>
        <v>0</v>
      </c>
      <c r="S13" s="268">
        <f t="shared" si="1"/>
        <v>0</v>
      </c>
      <c r="T13" s="268">
        <f t="shared" si="1"/>
        <v>0</v>
      </c>
      <c r="U13" s="1"/>
    </row>
    <row r="14" spans="1:21" ht="15" customHeight="1" x14ac:dyDescent="0.25">
      <c r="A14" s="264" t="s">
        <v>280</v>
      </c>
      <c r="B14" s="265"/>
      <c r="C14" s="269">
        <f t="shared" ref="C14:L14" si="2">C13*C12/1000</f>
        <v>0</v>
      </c>
      <c r="D14" s="269">
        <f t="shared" si="2"/>
        <v>0</v>
      </c>
      <c r="E14" s="269">
        <f t="shared" si="2"/>
        <v>0</v>
      </c>
      <c r="F14" s="269">
        <f t="shared" si="2"/>
        <v>0</v>
      </c>
      <c r="G14" s="269">
        <f t="shared" si="2"/>
        <v>0</v>
      </c>
      <c r="H14" s="269">
        <f t="shared" si="2"/>
        <v>0</v>
      </c>
      <c r="I14" s="269">
        <f t="shared" si="2"/>
        <v>0</v>
      </c>
      <c r="J14" s="269">
        <f t="shared" si="2"/>
        <v>0</v>
      </c>
      <c r="K14" s="269">
        <f t="shared" si="2"/>
        <v>0</v>
      </c>
      <c r="L14" s="269">
        <f t="shared" si="2"/>
        <v>0</v>
      </c>
      <c r="M14" s="269">
        <f>M13*M12/40</f>
        <v>0</v>
      </c>
      <c r="N14" s="269">
        <f t="shared" ref="N14:T14" si="3">N13*N12/1000</f>
        <v>0</v>
      </c>
      <c r="O14" s="269">
        <f t="shared" si="3"/>
        <v>0</v>
      </c>
      <c r="P14" s="269">
        <f t="shared" si="3"/>
        <v>0</v>
      </c>
      <c r="Q14" s="269">
        <f t="shared" si="3"/>
        <v>0</v>
      </c>
      <c r="R14" s="269">
        <f t="shared" si="3"/>
        <v>0</v>
      </c>
      <c r="S14" s="269">
        <f t="shared" si="3"/>
        <v>0</v>
      </c>
      <c r="T14" s="269">
        <f t="shared" si="3"/>
        <v>0</v>
      </c>
      <c r="U14" s="1"/>
    </row>
    <row r="15" spans="1:21" x14ac:dyDescent="0.2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</row>
  </sheetData>
  <mergeCells count="2">
    <mergeCell ref="O2:R2"/>
    <mergeCell ref="O4:R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6"/>
  <sheetViews>
    <sheetView topLeftCell="A4" zoomScale="120" workbookViewId="0">
      <selection activeCell="E17" sqref="E17"/>
    </sheetView>
  </sheetViews>
  <sheetFormatPr defaultRowHeight="15" x14ac:dyDescent="0.25"/>
  <cols>
    <col min="1" max="1" width="29.140625" customWidth="1"/>
    <col min="2" max="2" width="6.28515625" customWidth="1"/>
    <col min="3" max="3" width="6.140625" customWidth="1"/>
    <col min="4" max="4" width="6.140625" style="1" customWidth="1"/>
    <col min="5" max="5" width="7.42578125" customWidth="1"/>
    <col min="6" max="6" width="8.28515625" style="1" customWidth="1"/>
    <col min="7" max="8" width="6.140625" style="1" customWidth="1"/>
    <col min="9" max="9" width="7.42578125" style="1" customWidth="1"/>
    <col min="10" max="10" width="7.140625" style="1" customWidth="1"/>
    <col min="11" max="11" width="7" customWidth="1"/>
    <col min="12" max="12" width="6.28515625" customWidth="1"/>
    <col min="13" max="13" width="6.28515625" style="1" customWidth="1"/>
    <col min="14" max="14" width="7.85546875" customWidth="1"/>
    <col min="15" max="15" width="8.140625" customWidth="1"/>
    <col min="16" max="16" width="6.28515625" customWidth="1"/>
    <col min="17" max="17" width="6.5703125" customWidth="1"/>
    <col min="18" max="18" width="6.7109375" customWidth="1"/>
    <col min="19" max="19" width="7.85546875" customWidth="1"/>
    <col min="20" max="20" width="7.5703125" customWidth="1"/>
    <col min="21" max="22" width="7.5703125" style="1" customWidth="1"/>
    <col min="23" max="23" width="8" customWidth="1"/>
    <col min="24" max="24" width="7.140625" customWidth="1"/>
    <col min="25" max="25" width="7.28515625" customWidth="1"/>
  </cols>
  <sheetData>
    <row r="1" spans="1:26" x14ac:dyDescent="0.25">
      <c r="A1" s="243" t="s">
        <v>275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501" t="s">
        <v>276</v>
      </c>
      <c r="O1" s="501"/>
      <c r="P1" s="501"/>
      <c r="Q1" s="501"/>
      <c r="R1" s="67"/>
      <c r="S1" s="67"/>
      <c r="T1" s="67"/>
      <c r="U1" s="67"/>
      <c r="V1" s="67"/>
      <c r="W1" s="67"/>
      <c r="X1" s="67"/>
      <c r="Y1" s="67"/>
      <c r="Z1" s="67"/>
    </row>
    <row r="2" spans="1:26" x14ac:dyDescent="0.25">
      <c r="A2" s="245" t="s">
        <v>277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</row>
    <row r="3" spans="1:26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502" t="s">
        <v>278</v>
      </c>
      <c r="O3" s="502"/>
      <c r="P3" s="502"/>
      <c r="Q3" s="502"/>
      <c r="R3" s="67"/>
      <c r="S3" s="67"/>
      <c r="T3" s="67"/>
      <c r="U3" s="67"/>
      <c r="V3" s="67"/>
      <c r="W3" s="67"/>
      <c r="X3" s="67"/>
      <c r="Y3" s="67"/>
      <c r="Z3" s="67"/>
    </row>
    <row r="4" spans="1:26" ht="32.25" customHeight="1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243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</row>
    <row r="5" spans="1:26" s="23" customFormat="1" ht="112.5" customHeight="1" x14ac:dyDescent="0.25">
      <c r="A5" s="282" t="s">
        <v>1</v>
      </c>
      <c r="B5" s="248" t="s">
        <v>295</v>
      </c>
      <c r="C5" s="249" t="str">
        <f>Меню!A51</f>
        <v>филе куриное с/м</v>
      </c>
      <c r="D5" s="249" t="str">
        <f>Меню!A52</f>
        <v>макаронные изделия</v>
      </c>
      <c r="E5" s="249" t="str">
        <f>Меню!A53</f>
        <v>морковь свежая</v>
      </c>
      <c r="F5" s="249" t="str">
        <f>Меню!A54</f>
        <v>лук репчатый</v>
      </c>
      <c r="G5" s="249" t="str">
        <f>Меню!A55</f>
        <v>масло растительное</v>
      </c>
      <c r="H5" s="249" t="str">
        <f>Меню!A56</f>
        <v>сыр сулугуни</v>
      </c>
      <c r="I5" s="249" t="str">
        <f>Меню!A58</f>
        <v>томат кубик с/м</v>
      </c>
      <c r="J5" s="249" t="str">
        <f>Меню!A59</f>
        <v>вода питьевая</v>
      </c>
      <c r="K5" s="283" t="str">
        <f>Меню!A60</f>
        <v>соль йодированная</v>
      </c>
      <c r="L5" s="250" t="str">
        <f>Меню!A61</f>
        <v>сахар песок</v>
      </c>
      <c r="M5" s="250" t="str">
        <f>Меню!A71</f>
        <v>крахмал картофельный</v>
      </c>
      <c r="N5" s="250" t="str">
        <f>Меню!A62</f>
        <v>орегано сушеный</v>
      </c>
      <c r="O5" s="250" t="str">
        <f>Меню!A63</f>
        <v>базилик сушеный</v>
      </c>
      <c r="P5" s="250" t="str">
        <f>Меню!A64</f>
        <v>чеснок</v>
      </c>
      <c r="Q5" s="284" t="str">
        <f>Меню!A67</f>
        <v>клубника с/м</v>
      </c>
      <c r="R5" s="284" t="str">
        <f>Меню!A68</f>
        <v>манго с/м</v>
      </c>
      <c r="S5" s="284" t="str">
        <f>Меню!A77</f>
        <v>печенье сахарное</v>
      </c>
      <c r="T5" s="284" t="str">
        <f>Меню!A78</f>
        <v>снежок</v>
      </c>
      <c r="U5" s="284" t="str">
        <f>Меню!A73</f>
        <v>хлопья овсяные</v>
      </c>
      <c r="V5" s="284" t="str">
        <f>Меню!A84</f>
        <v>Хлеб "Свежий" пшеничный витамин.</v>
      </c>
      <c r="W5" s="284" t="str">
        <f>Меню!A85</f>
        <v>Хлеб "Дарницкий" (нарезной)</v>
      </c>
      <c r="X5" s="285"/>
      <c r="Y5" s="285"/>
      <c r="Z5" s="240"/>
    </row>
    <row r="6" spans="1:26" ht="25.5" customHeight="1" x14ac:dyDescent="0.25">
      <c r="A6" s="286" t="str">
        <f>Меню!A50</f>
        <v>Паста с курицей и сулугуни</v>
      </c>
      <c r="B6" s="287">
        <f>Меню!D50</f>
        <v>240</v>
      </c>
      <c r="C6" s="255">
        <f>Меню!B51</f>
        <v>46.2</v>
      </c>
      <c r="D6" s="255">
        <f>Меню!B52</f>
        <v>78</v>
      </c>
      <c r="E6" s="255">
        <f>Меню!B53</f>
        <v>30</v>
      </c>
      <c r="F6" s="255">
        <f>Меню!B54</f>
        <v>28.56</v>
      </c>
      <c r="G6" s="255">
        <f>Меню!B55</f>
        <v>7.2</v>
      </c>
      <c r="H6" s="255">
        <f>Меню!B56</f>
        <v>8.08</v>
      </c>
      <c r="I6" s="255">
        <f>Меню!B58</f>
        <v>33</v>
      </c>
      <c r="J6" s="255">
        <f>Меню!B59</f>
        <v>28</v>
      </c>
      <c r="K6" s="255">
        <f>Меню!B60</f>
        <v>1.2</v>
      </c>
      <c r="L6" s="255">
        <f>Меню!B61</f>
        <v>0.65</v>
      </c>
      <c r="M6" s="255"/>
      <c r="N6" s="255">
        <f>Меню!B62</f>
        <v>0.24</v>
      </c>
      <c r="O6" s="255">
        <f>Меню!B63</f>
        <v>0.11</v>
      </c>
      <c r="P6" s="255">
        <f>Меню!B64</f>
        <v>1.2</v>
      </c>
      <c r="Q6" s="255"/>
      <c r="R6" s="256"/>
      <c r="S6" s="255"/>
      <c r="T6" s="256"/>
      <c r="U6" s="256"/>
      <c r="V6" s="256"/>
      <c r="W6" s="255"/>
      <c r="X6" s="67"/>
      <c r="Y6" s="67"/>
      <c r="Z6" s="67"/>
    </row>
    <row r="7" spans="1:26" ht="26.25" customHeight="1" x14ac:dyDescent="0.25">
      <c r="A7" s="288" t="str">
        <f>Меню!A65</f>
        <v>Гранола с манго</v>
      </c>
      <c r="B7" s="289">
        <f>Меню!D65</f>
        <v>180</v>
      </c>
      <c r="C7" s="255"/>
      <c r="D7" s="255"/>
      <c r="E7" s="255"/>
      <c r="F7" s="255"/>
      <c r="G7" s="255"/>
      <c r="H7" s="255"/>
      <c r="I7" s="255"/>
      <c r="J7" s="255">
        <f>Меню!B69+Меню!B76</f>
        <v>19</v>
      </c>
      <c r="K7" s="255"/>
      <c r="L7" s="255">
        <f>Меню!B70+Меню!B75</f>
        <v>12</v>
      </c>
      <c r="M7" s="255">
        <f>Меню!B71</f>
        <v>0.75</v>
      </c>
      <c r="N7" s="255"/>
      <c r="O7" s="255"/>
      <c r="P7" s="255"/>
      <c r="Q7" s="255">
        <f>Меню!B67</f>
        <v>24</v>
      </c>
      <c r="R7" s="255">
        <f>Меню!B68</f>
        <v>24</v>
      </c>
      <c r="S7" s="255">
        <f>Меню!B77</f>
        <v>15</v>
      </c>
      <c r="T7" s="255">
        <f>Меню!B78</f>
        <v>100</v>
      </c>
      <c r="U7" s="255">
        <f>Меню!B73</f>
        <v>13.33</v>
      </c>
      <c r="V7" s="255"/>
      <c r="W7" s="256"/>
      <c r="X7" s="67"/>
      <c r="Y7" s="67"/>
      <c r="Z7" s="67"/>
    </row>
    <row r="8" spans="1:26" ht="21" customHeight="1" x14ac:dyDescent="0.25">
      <c r="A8" s="290" t="str">
        <f>Меню!A79</f>
        <v>Напиток клубничный</v>
      </c>
      <c r="B8" s="291">
        <f>Меню!D79</f>
        <v>200</v>
      </c>
      <c r="C8" s="255"/>
      <c r="D8" s="255"/>
      <c r="E8" s="255"/>
      <c r="F8" s="255"/>
      <c r="G8" s="255"/>
      <c r="H8" s="255"/>
      <c r="I8" s="255"/>
      <c r="J8" s="255">
        <f>Меню!B82</f>
        <v>220</v>
      </c>
      <c r="K8" s="255"/>
      <c r="L8" s="255">
        <f>Меню!B81</f>
        <v>6</v>
      </c>
      <c r="M8" s="255"/>
      <c r="N8" s="255"/>
      <c r="O8" s="255"/>
      <c r="P8" s="255"/>
      <c r="Q8" s="255">
        <f>Меню!B80</f>
        <v>27.35</v>
      </c>
      <c r="R8" s="255"/>
      <c r="S8" s="255"/>
      <c r="T8" s="255"/>
      <c r="U8" s="255"/>
      <c r="V8" s="255"/>
      <c r="W8" s="255"/>
      <c r="X8" s="292"/>
      <c r="Y8" s="292"/>
      <c r="Z8" s="67"/>
    </row>
    <row r="9" spans="1:26" ht="27" customHeight="1" x14ac:dyDescent="0.25">
      <c r="A9" s="293" t="str">
        <f>Меню!A85</f>
        <v>Хлеб "Дарницкий" (нарезной)</v>
      </c>
      <c r="B9" s="294">
        <f>Меню!D85</f>
        <v>20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55"/>
      <c r="P9" s="295"/>
      <c r="Q9" s="256"/>
      <c r="R9" s="256"/>
      <c r="S9" s="256"/>
      <c r="T9" s="255"/>
      <c r="U9" s="255"/>
      <c r="V9" s="255"/>
      <c r="W9" s="262">
        <f>Меню!D85</f>
        <v>20</v>
      </c>
      <c r="X9" s="292"/>
      <c r="Y9" s="67"/>
      <c r="Z9" s="67"/>
    </row>
    <row r="10" spans="1:26" s="1" customFormat="1" ht="27" customHeight="1" x14ac:dyDescent="0.25">
      <c r="A10" s="293" t="str">
        <f>Меню!A84</f>
        <v>Хлеб "Свежий" пшеничный витамин.</v>
      </c>
      <c r="B10" s="465">
        <f>Меню!D84</f>
        <v>18</v>
      </c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55"/>
      <c r="P10" s="295"/>
      <c r="Q10" s="256"/>
      <c r="R10" s="256"/>
      <c r="S10" s="256"/>
      <c r="T10" s="255"/>
      <c r="U10" s="255"/>
      <c r="V10" s="255">
        <f>Меню!D84</f>
        <v>18</v>
      </c>
      <c r="W10" s="262"/>
      <c r="X10" s="292"/>
      <c r="Y10" s="67"/>
      <c r="Z10" s="67"/>
    </row>
    <row r="11" spans="1:26" x14ac:dyDescent="0.25">
      <c r="A11" s="264" t="s">
        <v>279</v>
      </c>
      <c r="B11" s="265"/>
      <c r="C11" s="266">
        <f>SUM(C6:C9)</f>
        <v>46.2</v>
      </c>
      <c r="D11" s="266">
        <f t="shared" ref="D11:U11" si="0">SUM(D6:D9)</f>
        <v>78</v>
      </c>
      <c r="E11" s="266">
        <f t="shared" si="0"/>
        <v>30</v>
      </c>
      <c r="F11" s="266">
        <f t="shared" si="0"/>
        <v>28.56</v>
      </c>
      <c r="G11" s="266">
        <f t="shared" si="0"/>
        <v>7.2</v>
      </c>
      <c r="H11" s="266">
        <f t="shared" si="0"/>
        <v>8.08</v>
      </c>
      <c r="I11" s="266">
        <f t="shared" si="0"/>
        <v>33</v>
      </c>
      <c r="J11" s="266">
        <f t="shared" si="0"/>
        <v>267</v>
      </c>
      <c r="K11" s="266">
        <f t="shared" si="0"/>
        <v>1.2</v>
      </c>
      <c r="L11" s="266">
        <f t="shared" si="0"/>
        <v>18.649999999999999</v>
      </c>
      <c r="M11" s="266">
        <f t="shared" si="0"/>
        <v>0.75</v>
      </c>
      <c r="N11" s="266">
        <f t="shared" si="0"/>
        <v>0.24</v>
      </c>
      <c r="O11" s="266">
        <f t="shared" si="0"/>
        <v>0.11</v>
      </c>
      <c r="P11" s="266">
        <f t="shared" si="0"/>
        <v>1.2</v>
      </c>
      <c r="Q11" s="266">
        <f t="shared" si="0"/>
        <v>51.35</v>
      </c>
      <c r="R11" s="266">
        <f t="shared" si="0"/>
        <v>24</v>
      </c>
      <c r="S11" s="266">
        <f t="shared" si="0"/>
        <v>15</v>
      </c>
      <c r="T11" s="266">
        <f t="shared" si="0"/>
        <v>100</v>
      </c>
      <c r="U11" s="266">
        <f t="shared" si="0"/>
        <v>13.33</v>
      </c>
      <c r="V11" s="266">
        <f>SUM(V6:V10)</f>
        <v>18</v>
      </c>
      <c r="W11" s="266">
        <f>SUM(W6:W9)</f>
        <v>20</v>
      </c>
      <c r="X11" s="296"/>
      <c r="Y11" s="296"/>
      <c r="Z11" s="67"/>
    </row>
    <row r="12" spans="1:26" x14ac:dyDescent="0.25">
      <c r="A12" s="264" t="s">
        <v>23</v>
      </c>
      <c r="B12" s="268">
        <v>0</v>
      </c>
      <c r="C12" s="29">
        <f>B12</f>
        <v>0</v>
      </c>
      <c r="D12" s="29">
        <f>C12</f>
        <v>0</v>
      </c>
      <c r="E12" s="29">
        <f>C12</f>
        <v>0</v>
      </c>
      <c r="F12" s="29">
        <f t="shared" ref="F12:T12" si="1">E12</f>
        <v>0</v>
      </c>
      <c r="G12" s="29">
        <f t="shared" si="1"/>
        <v>0</v>
      </c>
      <c r="H12" s="29">
        <f t="shared" si="1"/>
        <v>0</v>
      </c>
      <c r="I12" s="29">
        <f>G12</f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>L12</f>
        <v>0</v>
      </c>
      <c r="O12" s="29">
        <f t="shared" si="1"/>
        <v>0</v>
      </c>
      <c r="P12" s="29">
        <f t="shared" si="1"/>
        <v>0</v>
      </c>
      <c r="Q12" s="29">
        <f t="shared" si="1"/>
        <v>0</v>
      </c>
      <c r="R12" s="29">
        <f t="shared" si="1"/>
        <v>0</v>
      </c>
      <c r="S12" s="29">
        <f t="shared" si="1"/>
        <v>0</v>
      </c>
      <c r="T12" s="29">
        <f t="shared" si="1"/>
        <v>0</v>
      </c>
      <c r="U12" s="29">
        <f>T12</f>
        <v>0</v>
      </c>
      <c r="V12" s="29">
        <f>U12</f>
        <v>0</v>
      </c>
      <c r="W12" s="29">
        <f>T12</f>
        <v>0</v>
      </c>
      <c r="X12" s="68"/>
      <c r="Y12" s="68"/>
      <c r="Z12" s="67"/>
    </row>
    <row r="13" spans="1:26" x14ac:dyDescent="0.25">
      <c r="A13" s="264" t="s">
        <v>280</v>
      </c>
      <c r="B13" s="265"/>
      <c r="C13" s="269">
        <f t="shared" ref="C13:W13" si="2">C12*C11/1000</f>
        <v>0</v>
      </c>
      <c r="D13" s="269">
        <f t="shared" si="2"/>
        <v>0</v>
      </c>
      <c r="E13" s="269">
        <f t="shared" si="2"/>
        <v>0</v>
      </c>
      <c r="F13" s="269">
        <f t="shared" si="2"/>
        <v>0</v>
      </c>
      <c r="G13" s="269">
        <f t="shared" si="2"/>
        <v>0</v>
      </c>
      <c r="H13" s="269">
        <f t="shared" si="2"/>
        <v>0</v>
      </c>
      <c r="I13" s="269">
        <f t="shared" si="2"/>
        <v>0</v>
      </c>
      <c r="J13" s="269">
        <f t="shared" si="2"/>
        <v>0</v>
      </c>
      <c r="K13" s="269">
        <f t="shared" si="2"/>
        <v>0</v>
      </c>
      <c r="L13" s="269">
        <f t="shared" si="2"/>
        <v>0</v>
      </c>
      <c r="M13" s="269">
        <f t="shared" si="2"/>
        <v>0</v>
      </c>
      <c r="N13" s="269">
        <f t="shared" si="2"/>
        <v>0</v>
      </c>
      <c r="O13" s="269">
        <f t="shared" si="2"/>
        <v>0</v>
      </c>
      <c r="P13" s="269">
        <f t="shared" si="2"/>
        <v>0</v>
      </c>
      <c r="Q13" s="269">
        <f t="shared" si="2"/>
        <v>0</v>
      </c>
      <c r="R13" s="269">
        <f t="shared" si="2"/>
        <v>0</v>
      </c>
      <c r="S13" s="269">
        <f t="shared" si="2"/>
        <v>0</v>
      </c>
      <c r="T13" s="269">
        <f t="shared" si="2"/>
        <v>0</v>
      </c>
      <c r="U13" s="269">
        <f t="shared" si="2"/>
        <v>0</v>
      </c>
      <c r="V13" s="269">
        <f t="shared" si="2"/>
        <v>0</v>
      </c>
      <c r="W13" s="269">
        <f t="shared" si="2"/>
        <v>0</v>
      </c>
      <c r="X13" s="297"/>
      <c r="Y13" s="297"/>
      <c r="Z13" s="67"/>
    </row>
    <row r="14" spans="1:26" x14ac:dyDescent="0.2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</row>
    <row r="15" spans="1:26" x14ac:dyDescent="0.25">
      <c r="X15" s="1"/>
      <c r="Y15" s="1"/>
      <c r="Z15" s="1"/>
    </row>
    <row r="16" spans="1:26" x14ac:dyDescent="0.25">
      <c r="X16" s="1"/>
      <c r="Y16" s="1"/>
      <c r="Z16" s="1"/>
    </row>
  </sheetData>
  <mergeCells count="2">
    <mergeCell ref="N1:Q1"/>
    <mergeCell ref="N3:Q3"/>
  </mergeCells>
  <pageMargins left="0" right="0" top="0.74803149606299213" bottom="0.74803149606299213" header="0.31496062992125984" footer="0.31496062992125984"/>
  <pageSetup paperSize="9" scale="8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0:R41"/>
  <sheetViews>
    <sheetView topLeftCell="A22" workbookViewId="0">
      <selection activeCell="L32" sqref="L32:L36"/>
    </sheetView>
  </sheetViews>
  <sheetFormatPr defaultRowHeight="15" x14ac:dyDescent="0.25"/>
  <cols>
    <col min="5" max="5" width="10.28515625" customWidth="1"/>
    <col min="6" max="6" width="7.85546875" customWidth="1"/>
    <col min="7" max="7" width="5.42578125" customWidth="1"/>
    <col min="8" max="11" width="7.7109375" style="1" customWidth="1"/>
    <col min="12" max="12" width="12.42578125" customWidth="1"/>
  </cols>
  <sheetData>
    <row r="10" spans="1:18" x14ac:dyDescent="0.25">
      <c r="D10" s="1"/>
      <c r="E10" s="1"/>
      <c r="G10" s="270" t="s">
        <v>281</v>
      </c>
      <c r="H10"/>
      <c r="I10"/>
      <c r="L10" s="1"/>
      <c r="M10" s="1"/>
    </row>
    <row r="11" spans="1:18" x14ac:dyDescent="0.25">
      <c r="D11" s="1"/>
      <c r="E11" s="1"/>
      <c r="G11" s="270" t="s">
        <v>282</v>
      </c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</row>
    <row r="12" spans="1:18" x14ac:dyDescent="0.25">
      <c r="D12" s="1"/>
      <c r="E12" s="1"/>
      <c r="G12" s="82" t="s">
        <v>283</v>
      </c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</row>
    <row r="13" spans="1:18" ht="33" x14ac:dyDescent="0.25">
      <c r="D13" s="527" t="s">
        <v>284</v>
      </c>
      <c r="E13" s="527"/>
      <c r="F13" s="527"/>
      <c r="G13" s="527"/>
      <c r="H13" s="527"/>
      <c r="I13" s="527"/>
    </row>
    <row r="14" spans="1:18" ht="25.5" x14ac:dyDescent="0.25">
      <c r="E14" s="271"/>
    </row>
    <row r="15" spans="1:18" ht="33" x14ac:dyDescent="0.45">
      <c r="C15" s="505" t="s">
        <v>285</v>
      </c>
      <c r="D15" s="505"/>
      <c r="E15" s="505"/>
      <c r="F15" s="505"/>
      <c r="G15" s="505"/>
      <c r="H15" s="505"/>
      <c r="I15" s="505"/>
      <c r="J15" s="505"/>
      <c r="K15" s="272"/>
    </row>
    <row r="16" spans="1:18" s="1" customFormat="1" ht="21" customHeight="1" x14ac:dyDescent="0.3">
      <c r="A16" s="433"/>
      <c r="C16" s="503" t="s">
        <v>327</v>
      </c>
      <c r="D16" s="503"/>
      <c r="E16" s="503"/>
      <c r="F16" s="503"/>
      <c r="G16" s="503"/>
      <c r="H16" s="503"/>
      <c r="I16" s="503"/>
      <c r="J16" s="503"/>
    </row>
    <row r="17" spans="1:13" s="1" customFormat="1" ht="21" customHeight="1" x14ac:dyDescent="0.3">
      <c r="A17" s="433"/>
      <c r="C17" s="439"/>
      <c r="D17" s="439"/>
      <c r="E17" s="439"/>
      <c r="F17" s="439"/>
      <c r="G17" s="439"/>
      <c r="H17" s="439"/>
      <c r="I17" s="439"/>
      <c r="J17" s="439"/>
    </row>
    <row r="18" spans="1:13" s="1" customFormat="1" ht="22.5" x14ac:dyDescent="0.3">
      <c r="A18" s="441"/>
      <c r="C18" s="503" t="s">
        <v>117</v>
      </c>
      <c r="D18" s="503"/>
      <c r="E18" s="503"/>
      <c r="F18" s="503"/>
      <c r="G18" s="503"/>
      <c r="H18" s="503"/>
      <c r="I18" s="503"/>
      <c r="J18" s="503"/>
    </row>
    <row r="19" spans="1:13" s="1" customFormat="1" ht="20.25" x14ac:dyDescent="0.25">
      <c r="A19" s="504" t="s">
        <v>308</v>
      </c>
      <c r="B19" s="504"/>
      <c r="C19" s="504"/>
      <c r="D19" s="504"/>
      <c r="E19" s="504"/>
      <c r="F19" s="504"/>
      <c r="G19" s="504"/>
      <c r="H19" s="504"/>
      <c r="I19" s="504"/>
      <c r="J19" s="504"/>
      <c r="K19" s="504"/>
      <c r="L19" s="504"/>
    </row>
    <row r="20" spans="1:13" ht="20.25" x14ac:dyDescent="0.25">
      <c r="A20" s="508" t="s">
        <v>135</v>
      </c>
      <c r="B20" s="508"/>
      <c r="C20" s="508"/>
      <c r="D20" s="508"/>
      <c r="E20" s="508"/>
      <c r="F20" s="508" t="s">
        <v>286</v>
      </c>
      <c r="G20" s="508"/>
      <c r="H20" s="509" t="s">
        <v>287</v>
      </c>
      <c r="I20" s="510"/>
      <c r="J20" s="510"/>
      <c r="K20" s="511"/>
      <c r="L20" s="508" t="s">
        <v>139</v>
      </c>
    </row>
    <row r="21" spans="1:13" ht="21.75" customHeight="1" x14ac:dyDescent="0.25">
      <c r="A21" s="508"/>
      <c r="B21" s="508"/>
      <c r="C21" s="508"/>
      <c r="D21" s="508"/>
      <c r="E21" s="508"/>
      <c r="F21" s="508"/>
      <c r="G21" s="508"/>
      <c r="H21" s="273" t="s">
        <v>288</v>
      </c>
      <c r="I21" s="158" t="s">
        <v>289</v>
      </c>
      <c r="J21" s="201" t="s">
        <v>290</v>
      </c>
      <c r="K21" s="201" t="s">
        <v>291</v>
      </c>
      <c r="L21" s="508"/>
    </row>
    <row r="22" spans="1:13" ht="42.75" customHeight="1" x14ac:dyDescent="0.25">
      <c r="A22" s="525" t="str">
        <f>Меню!A15</f>
        <v>Каша пшенно-кукурузная с медом и клубникой</v>
      </c>
      <c r="B22" s="525"/>
      <c r="C22" s="525"/>
      <c r="D22" s="525"/>
      <c r="E22" s="525"/>
      <c r="F22" s="506" t="str">
        <f>Меню!D15</f>
        <v>200</v>
      </c>
      <c r="G22" s="507"/>
      <c r="H22" s="275">
        <v>1.19</v>
      </c>
      <c r="I22" s="276">
        <v>5.61</v>
      </c>
      <c r="J22" s="275">
        <v>32.56</v>
      </c>
      <c r="K22" s="276">
        <v>187.93</v>
      </c>
      <c r="L22" s="435">
        <v>26.860000000000003</v>
      </c>
    </row>
    <row r="23" spans="1:13" ht="42.75" customHeight="1" x14ac:dyDescent="0.25">
      <c r="A23" s="524" t="str">
        <f>Меню!A29</f>
        <v>Сырники творожные с ягодным соусом</v>
      </c>
      <c r="B23" s="525"/>
      <c r="C23" s="525"/>
      <c r="D23" s="525"/>
      <c r="E23" s="525"/>
      <c r="F23" s="506" t="str">
        <f>Меню!D29</f>
        <v>150</v>
      </c>
      <c r="G23" s="507"/>
      <c r="H23" s="275">
        <v>16.64</v>
      </c>
      <c r="I23" s="276">
        <v>13.43</v>
      </c>
      <c r="J23" s="275">
        <v>31.36</v>
      </c>
      <c r="K23" s="275">
        <v>297.02999999999997</v>
      </c>
      <c r="L23" s="435">
        <v>66.28</v>
      </c>
    </row>
    <row r="24" spans="1:13" s="1" customFormat="1" ht="40.5" customHeight="1" x14ac:dyDescent="0.25">
      <c r="A24" s="515" t="str">
        <f>Меню!A39</f>
        <v>Напиток "Манго- абрикос"</v>
      </c>
      <c r="B24" s="522"/>
      <c r="C24" s="522"/>
      <c r="D24" s="522"/>
      <c r="E24" s="523"/>
      <c r="F24" s="516">
        <f>Меню!D39</f>
        <v>200</v>
      </c>
      <c r="G24" s="517"/>
      <c r="H24" s="276">
        <v>26</v>
      </c>
      <c r="I24" s="276">
        <v>7.0000000000000007E-2</v>
      </c>
      <c r="J24" s="276">
        <v>3.99</v>
      </c>
      <c r="K24" s="276">
        <v>19.25</v>
      </c>
      <c r="L24" s="435">
        <v>12.9</v>
      </c>
    </row>
    <row r="25" spans="1:13" s="1" customFormat="1" ht="35.25" customHeight="1" x14ac:dyDescent="0.25">
      <c r="A25" s="515" t="str">
        <f>Меню!A44</f>
        <v>Хлеб "Свежий" пшеничный витамин.</v>
      </c>
      <c r="B25" s="522"/>
      <c r="C25" s="522"/>
      <c r="D25" s="522"/>
      <c r="E25" s="523"/>
      <c r="F25" s="531" t="str">
        <f>Меню!D44</f>
        <v>22</v>
      </c>
      <c r="G25" s="532"/>
      <c r="H25" s="277">
        <v>1.76</v>
      </c>
      <c r="I25" s="277">
        <v>0.28000000000000003</v>
      </c>
      <c r="J25" s="274">
        <v>11.66</v>
      </c>
      <c r="K25" s="274">
        <v>55.88</v>
      </c>
      <c r="L25" s="278">
        <v>1.66</v>
      </c>
    </row>
    <row r="26" spans="1:13" ht="29.25" customHeight="1" x14ac:dyDescent="0.25">
      <c r="A26" s="530" t="s">
        <v>292</v>
      </c>
      <c r="B26" s="530"/>
      <c r="C26" s="530"/>
      <c r="D26" s="530"/>
      <c r="E26" s="530"/>
      <c r="F26" s="533">
        <f>F25+F24+F23+F22</f>
        <v>572</v>
      </c>
      <c r="G26" s="534"/>
      <c r="H26" s="279">
        <f>SUM(H22:H25)</f>
        <v>45.589999999999996</v>
      </c>
      <c r="I26" s="279">
        <f>SUM(I22:I25)</f>
        <v>19.39</v>
      </c>
      <c r="J26" s="279">
        <f>SUM(J22:J25)</f>
        <v>79.569999999999993</v>
      </c>
      <c r="K26" s="279">
        <f>SUM(K22:K25)</f>
        <v>560.09</v>
      </c>
      <c r="L26" s="436">
        <f>SUM(L22:L25)</f>
        <v>107.7</v>
      </c>
    </row>
    <row r="27" spans="1:13" s="1" customFormat="1" ht="22.5" x14ac:dyDescent="0.3">
      <c r="A27" s="437"/>
      <c r="B27" s="437"/>
      <c r="C27" s="437"/>
      <c r="D27" s="437"/>
      <c r="E27" s="437"/>
      <c r="F27" s="446"/>
      <c r="G27" s="446"/>
      <c r="H27" s="447"/>
      <c r="I27" s="447"/>
      <c r="J27" s="447"/>
      <c r="K27" s="447"/>
      <c r="L27" s="440"/>
    </row>
    <row r="28" spans="1:13" s="1" customFormat="1" ht="22.5" x14ac:dyDescent="0.3">
      <c r="A28" s="441"/>
      <c r="C28" s="503" t="s">
        <v>119</v>
      </c>
      <c r="D28" s="503"/>
      <c r="E28" s="503"/>
      <c r="F28" s="503"/>
      <c r="G28" s="503"/>
      <c r="H28" s="503"/>
      <c r="I28" s="503"/>
      <c r="J28" s="503"/>
    </row>
    <row r="29" spans="1:13" s="1" customFormat="1" ht="20.25" x14ac:dyDescent="0.25">
      <c r="A29" s="504" t="s">
        <v>308</v>
      </c>
      <c r="B29" s="504"/>
      <c r="C29" s="504"/>
      <c r="D29" s="504"/>
      <c r="E29" s="504"/>
      <c r="F29" s="504"/>
      <c r="G29" s="504"/>
      <c r="H29" s="504"/>
      <c r="I29" s="504"/>
      <c r="J29" s="504"/>
      <c r="K29" s="504"/>
      <c r="L29" s="504"/>
    </row>
    <row r="30" spans="1:13" ht="20.25" x14ac:dyDescent="0.25">
      <c r="A30" s="508" t="s">
        <v>135</v>
      </c>
      <c r="B30" s="508"/>
      <c r="C30" s="508"/>
      <c r="D30" s="508"/>
      <c r="E30" s="508"/>
      <c r="F30" s="508" t="s">
        <v>286</v>
      </c>
      <c r="G30" s="508"/>
      <c r="H30" s="509" t="s">
        <v>287</v>
      </c>
      <c r="I30" s="510"/>
      <c r="J30" s="510"/>
      <c r="K30" s="511"/>
      <c r="L30" s="528" t="s">
        <v>139</v>
      </c>
      <c r="M30" s="442"/>
    </row>
    <row r="31" spans="1:13" ht="21.75" customHeight="1" x14ac:dyDescent="0.25">
      <c r="A31" s="508"/>
      <c r="B31" s="508"/>
      <c r="C31" s="508"/>
      <c r="D31" s="508"/>
      <c r="E31" s="508"/>
      <c r="F31" s="508"/>
      <c r="G31" s="508"/>
      <c r="H31" s="273" t="s">
        <v>288</v>
      </c>
      <c r="I31" s="158" t="s">
        <v>289</v>
      </c>
      <c r="J31" s="201" t="s">
        <v>290</v>
      </c>
      <c r="K31" s="201" t="s">
        <v>291</v>
      </c>
      <c r="L31" s="529"/>
      <c r="M31" s="442"/>
    </row>
    <row r="32" spans="1:13" ht="30.75" customHeight="1" x14ac:dyDescent="0.25">
      <c r="A32" s="512" t="str">
        <f>Меню!A50</f>
        <v>Паста с курицей и сулугуни</v>
      </c>
      <c r="B32" s="513"/>
      <c r="C32" s="513"/>
      <c r="D32" s="513"/>
      <c r="E32" s="514"/>
      <c r="F32" s="506">
        <f>Меню!D50</f>
        <v>240</v>
      </c>
      <c r="G32" s="507"/>
      <c r="H32" s="276">
        <v>15.61</v>
      </c>
      <c r="I32" s="276">
        <v>14.18</v>
      </c>
      <c r="J32" s="276">
        <v>48.88</v>
      </c>
      <c r="K32" s="276">
        <v>375.63</v>
      </c>
      <c r="L32" s="435">
        <v>59.08</v>
      </c>
      <c r="M32" s="443"/>
    </row>
    <row r="33" spans="1:13" ht="30.75" customHeight="1" x14ac:dyDescent="0.25">
      <c r="A33" s="515" t="str">
        <f>Меню!A65</f>
        <v>Гранола с манго</v>
      </c>
      <c r="B33" s="513"/>
      <c r="C33" s="513"/>
      <c r="D33" s="513"/>
      <c r="E33" s="514"/>
      <c r="F33" s="516">
        <f>Меню!D65</f>
        <v>180</v>
      </c>
      <c r="G33" s="517"/>
      <c r="H33" s="275">
        <v>3.28</v>
      </c>
      <c r="I33" s="276">
        <v>5.14</v>
      </c>
      <c r="J33" s="275">
        <v>23.47</v>
      </c>
      <c r="K33" s="275">
        <v>148.6</v>
      </c>
      <c r="L33" s="435">
        <v>35.839999999999996</v>
      </c>
      <c r="M33" s="443"/>
    </row>
    <row r="34" spans="1:13" ht="30.75" customHeight="1" x14ac:dyDescent="0.25">
      <c r="A34" s="515" t="str">
        <f>Меню!A79</f>
        <v>Напиток клубничный</v>
      </c>
      <c r="B34" s="522"/>
      <c r="C34" s="522"/>
      <c r="D34" s="522"/>
      <c r="E34" s="523"/>
      <c r="F34" s="516">
        <f>Меню!D79</f>
        <v>200</v>
      </c>
      <c r="G34" s="517"/>
      <c r="H34" s="275">
        <v>0.27</v>
      </c>
      <c r="I34" s="275">
        <v>0.12</v>
      </c>
      <c r="J34" s="275">
        <v>9.2799999999999994</v>
      </c>
      <c r="K34" s="275">
        <v>37.68</v>
      </c>
      <c r="L34" s="278">
        <v>9.7000000000000011</v>
      </c>
      <c r="M34" s="444"/>
    </row>
    <row r="35" spans="1:13" s="1" customFormat="1" ht="30.75" customHeight="1" x14ac:dyDescent="0.25">
      <c r="A35" s="524" t="str">
        <f>Меню!A84</f>
        <v>Хлеб "Свежий" пшеничный витамин.</v>
      </c>
      <c r="B35" s="525"/>
      <c r="C35" s="525"/>
      <c r="D35" s="525"/>
      <c r="E35" s="525"/>
      <c r="F35" s="526">
        <f>Меню!D84</f>
        <v>18</v>
      </c>
      <c r="G35" s="526"/>
      <c r="H35" s="275">
        <v>1.04</v>
      </c>
      <c r="I35" s="275">
        <v>0.48</v>
      </c>
      <c r="J35" s="275">
        <v>6.24</v>
      </c>
      <c r="K35" s="275">
        <v>29.9</v>
      </c>
      <c r="L35" s="462">
        <v>1.36</v>
      </c>
      <c r="M35" s="444"/>
    </row>
    <row r="36" spans="1:13" ht="30.75" customHeight="1" x14ac:dyDescent="0.25">
      <c r="A36" s="524" t="str">
        <f>Меню!A85</f>
        <v>Хлеб "Дарницкий" (нарезной)</v>
      </c>
      <c r="B36" s="525"/>
      <c r="C36" s="525"/>
      <c r="D36" s="525"/>
      <c r="E36" s="525"/>
      <c r="F36" s="526">
        <f>Меню!D85</f>
        <v>20</v>
      </c>
      <c r="G36" s="526"/>
      <c r="H36" s="275">
        <v>1.04</v>
      </c>
      <c r="I36" s="275">
        <v>0.48</v>
      </c>
      <c r="J36" s="275">
        <v>6.24</v>
      </c>
      <c r="K36" s="275">
        <v>29.9</v>
      </c>
      <c r="L36" s="435">
        <v>1.72</v>
      </c>
      <c r="M36" s="443"/>
    </row>
    <row r="37" spans="1:13" ht="31.5" customHeight="1" x14ac:dyDescent="0.3">
      <c r="A37" s="518" t="s">
        <v>292</v>
      </c>
      <c r="B37" s="519"/>
      <c r="C37" s="519"/>
      <c r="D37" s="519"/>
      <c r="E37" s="520"/>
      <c r="F37" s="521">
        <f>F32+F33+F34+F35+F36</f>
        <v>658</v>
      </c>
      <c r="G37" s="521"/>
      <c r="H37" s="366">
        <f>SUM(H32:H36)</f>
        <v>21.24</v>
      </c>
      <c r="I37" s="366">
        <f>SUM(I32:I36)</f>
        <v>20.400000000000002</v>
      </c>
      <c r="J37" s="366">
        <f>SUM(J32:J36)</f>
        <v>94.109999999999985</v>
      </c>
      <c r="K37" s="366">
        <f>SUM(K32:K36)</f>
        <v>621.70999999999992</v>
      </c>
      <c r="L37" s="436">
        <f>SUM(L32:M36)</f>
        <v>107.69999999999999</v>
      </c>
      <c r="M37" s="445"/>
    </row>
    <row r="39" spans="1:13" ht="21" x14ac:dyDescent="0.35">
      <c r="A39" s="280" t="s">
        <v>293</v>
      </c>
      <c r="B39" s="281"/>
      <c r="C39" s="281"/>
      <c r="D39" s="281"/>
      <c r="E39" s="281"/>
    </row>
    <row r="40" spans="1:13" ht="21" x14ac:dyDescent="0.35">
      <c r="A40" s="281"/>
      <c r="B40" s="281"/>
      <c r="C40" s="281"/>
      <c r="D40" s="281"/>
      <c r="E40" s="281"/>
    </row>
    <row r="41" spans="1:13" ht="21" x14ac:dyDescent="0.35">
      <c r="A41" s="280" t="s">
        <v>294</v>
      </c>
      <c r="B41" s="281"/>
      <c r="C41" s="281"/>
      <c r="D41" s="281"/>
      <c r="E41" s="281"/>
    </row>
  </sheetData>
  <mergeCells count="37">
    <mergeCell ref="D13:I13"/>
    <mergeCell ref="A30:E31"/>
    <mergeCell ref="F30:G31"/>
    <mergeCell ref="H30:K30"/>
    <mergeCell ref="C28:J28"/>
    <mergeCell ref="A29:L29"/>
    <mergeCell ref="L30:L31"/>
    <mergeCell ref="A26:E26"/>
    <mergeCell ref="A24:E24"/>
    <mergeCell ref="F24:G24"/>
    <mergeCell ref="A25:E25"/>
    <mergeCell ref="F25:G25"/>
    <mergeCell ref="F26:G26"/>
    <mergeCell ref="A22:E22"/>
    <mergeCell ref="F22:G22"/>
    <mergeCell ref="A23:E23"/>
    <mergeCell ref="A32:E32"/>
    <mergeCell ref="F32:G32"/>
    <mergeCell ref="A33:E33"/>
    <mergeCell ref="F33:G33"/>
    <mergeCell ref="A37:E37"/>
    <mergeCell ref="F37:G37"/>
    <mergeCell ref="A34:E34"/>
    <mergeCell ref="F34:G34"/>
    <mergeCell ref="A36:E36"/>
    <mergeCell ref="F36:G36"/>
    <mergeCell ref="A35:E35"/>
    <mergeCell ref="F35:G35"/>
    <mergeCell ref="C16:J16"/>
    <mergeCell ref="C18:J18"/>
    <mergeCell ref="A19:L19"/>
    <mergeCell ref="C15:J15"/>
    <mergeCell ref="F23:G23"/>
    <mergeCell ref="A20:E21"/>
    <mergeCell ref="F20:G21"/>
    <mergeCell ref="H20:K20"/>
    <mergeCell ref="L20:L21"/>
  </mergeCells>
  <pageMargins left="0.7" right="0.7" top="0.75" bottom="0.75" header="0.3" footer="0.3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3"/>
  <sheetViews>
    <sheetView zoomScale="136" workbookViewId="0">
      <selection activeCell="A12" sqref="A12:XFD13"/>
    </sheetView>
  </sheetViews>
  <sheetFormatPr defaultRowHeight="15" x14ac:dyDescent="0.25"/>
  <cols>
    <col min="1" max="1" width="30" style="67" customWidth="1"/>
    <col min="2" max="2" width="7.28515625" style="67" customWidth="1"/>
    <col min="3" max="3" width="6.85546875" style="67" customWidth="1"/>
    <col min="4" max="4" width="6.7109375" style="67" customWidth="1"/>
    <col min="5" max="5" width="7.28515625" style="67" customWidth="1"/>
    <col min="6" max="6" width="7.140625" style="67" customWidth="1"/>
    <col min="7" max="7" width="6.5703125" style="67" customWidth="1"/>
    <col min="8" max="8" width="6.85546875" style="67" customWidth="1"/>
    <col min="9" max="9" width="7.28515625" style="67" customWidth="1"/>
    <col min="10" max="10" width="6.7109375" style="67" customWidth="1"/>
    <col min="11" max="11" width="7.28515625" style="67" customWidth="1"/>
    <col min="12" max="12" width="6.7109375" style="67" customWidth="1"/>
    <col min="13" max="13" width="8.42578125" style="67" customWidth="1"/>
    <col min="14" max="14" width="6.28515625" style="67" customWidth="1"/>
    <col min="15" max="15" width="7.28515625" style="67" customWidth="1"/>
    <col min="16" max="16" width="6.7109375" style="67" customWidth="1"/>
    <col min="17" max="17" width="8" style="67" customWidth="1"/>
    <col min="18" max="18" width="7.5703125" style="67" customWidth="1"/>
    <col min="19" max="19" width="6" style="67" customWidth="1"/>
    <col min="20" max="20" width="7.7109375" style="67" customWidth="1"/>
    <col min="21" max="21" width="5.7109375" style="67" customWidth="1"/>
    <col min="22" max="22" width="6" style="67" customWidth="1"/>
    <col min="23" max="24" width="7" style="67" customWidth="1"/>
    <col min="25" max="26" width="9.140625" style="67"/>
  </cols>
  <sheetData>
    <row r="1" spans="1:26" x14ac:dyDescent="0.25">
      <c r="A1" s="243" t="s">
        <v>275</v>
      </c>
      <c r="B1" s="243"/>
      <c r="C1" s="243"/>
      <c r="D1" s="243"/>
      <c r="E1" s="243"/>
      <c r="F1" s="243"/>
      <c r="G1" s="243"/>
      <c r="H1" s="243"/>
      <c r="I1" s="243"/>
      <c r="J1" s="501" t="s">
        <v>276</v>
      </c>
      <c r="K1" s="501"/>
      <c r="L1" s="501"/>
      <c r="M1" s="501"/>
      <c r="N1" s="501"/>
      <c r="O1" s="501"/>
      <c r="P1" s="501"/>
    </row>
    <row r="2" spans="1:26" x14ac:dyDescent="0.25">
      <c r="A2" s="245" t="s">
        <v>277</v>
      </c>
    </row>
    <row r="3" spans="1:26" x14ac:dyDescent="0.25">
      <c r="J3" s="502" t="s">
        <v>278</v>
      </c>
      <c r="K3" s="502"/>
      <c r="L3" s="502"/>
      <c r="M3" s="502"/>
      <c r="N3" s="502"/>
      <c r="O3" s="502"/>
      <c r="P3" s="502"/>
    </row>
    <row r="4" spans="1:26" x14ac:dyDescent="0.25">
      <c r="K4" s="243"/>
    </row>
    <row r="5" spans="1:26" ht="84.75" customHeight="1" x14ac:dyDescent="0.25">
      <c r="A5" s="247" t="s">
        <v>1</v>
      </c>
      <c r="B5" s="248" t="s">
        <v>295</v>
      </c>
      <c r="C5" s="302" t="str">
        <f>Меню!A90</f>
        <v>лук репчатый</v>
      </c>
      <c r="D5" s="302" t="str">
        <f>Меню!A91</f>
        <v>морковь свежая</v>
      </c>
      <c r="E5" s="303" t="str">
        <f>Меню!A92</f>
        <v>орегано сушеный</v>
      </c>
      <c r="F5" s="303" t="str">
        <f>Меню!A93</f>
        <v>мука пшеничная</v>
      </c>
      <c r="G5" s="303" t="str">
        <f>Меню!A94</f>
        <v>молоко питьевое 2,5%</v>
      </c>
      <c r="H5" s="303" t="str">
        <f>Меню!A95</f>
        <v>соль йодированная</v>
      </c>
      <c r="I5" s="303" t="str">
        <f>Меню!A96</f>
        <v xml:space="preserve">картофель </v>
      </c>
      <c r="J5" s="303" t="str">
        <f>Меню!A97</f>
        <v>вода питьевая</v>
      </c>
      <c r="K5" s="303" t="str">
        <f>Меню!A98</f>
        <v>сыр плавленный</v>
      </c>
      <c r="L5" s="303" t="str">
        <f>Меню!A99</f>
        <v>чеснок</v>
      </c>
      <c r="M5" s="303" t="str">
        <f>Меню!A120</f>
        <v xml:space="preserve">Фрукт (яблоко) </v>
      </c>
      <c r="N5" s="303" t="str">
        <f>Меню!A100</f>
        <v>масло растительное</v>
      </c>
      <c r="O5" s="304"/>
      <c r="P5" s="305" t="str">
        <f>Меню!A102</f>
        <v>батон Столовый нарезной</v>
      </c>
      <c r="Q5" s="305" t="str">
        <f>Меню!A108</f>
        <v>тесто слоенное</v>
      </c>
      <c r="R5" s="305" t="str">
        <f>Меню!A109</f>
        <v>повидло</v>
      </c>
      <c r="S5" s="305" t="str">
        <f>Меню!A110</f>
        <v>сахар песок</v>
      </c>
      <c r="T5" s="305" t="str">
        <f>Меню!A113</f>
        <v>сахарная пудра</v>
      </c>
      <c r="U5" s="304"/>
      <c r="V5" s="305" t="str">
        <f>Меню!A116</f>
        <v>смородина красная с/м</v>
      </c>
      <c r="W5" s="305" t="str">
        <f>Меню!A117</f>
        <v>яблоко кубик с/м</v>
      </c>
      <c r="X5" s="305" t="str">
        <f>Меню!A121</f>
        <v>Хлеб "Дарницкий" (нарезной)</v>
      </c>
    </row>
    <row r="6" spans="1:26" ht="32.25" customHeight="1" x14ac:dyDescent="0.25">
      <c r="A6" s="306" t="str">
        <f>Меню!A89</f>
        <v>Сырный крем-суп с гренками</v>
      </c>
      <c r="B6" s="289">
        <f>Меню!D89</f>
        <v>250</v>
      </c>
      <c r="C6" s="307">
        <f>Меню!B90</f>
        <v>17.849999999999998</v>
      </c>
      <c r="D6" s="307">
        <f>Меню!B91</f>
        <v>37.5</v>
      </c>
      <c r="E6" s="307">
        <f>Меню!B92</f>
        <v>0.2</v>
      </c>
      <c r="F6" s="307">
        <f>Меню!B93</f>
        <v>10</v>
      </c>
      <c r="G6" s="307">
        <f>Меню!B94</f>
        <v>55</v>
      </c>
      <c r="H6" s="307">
        <f>Меню!B95+Меню!B106</f>
        <v>0.7</v>
      </c>
      <c r="I6" s="307">
        <f>Меню!B96</f>
        <v>78.649999999999991</v>
      </c>
      <c r="J6" s="307">
        <f>Меню!B97</f>
        <v>150</v>
      </c>
      <c r="K6" s="307">
        <f>Меню!B98</f>
        <v>30.6</v>
      </c>
      <c r="L6" s="307">
        <f>Меню!B99+Меню!B105</f>
        <v>1.5071999999999999</v>
      </c>
      <c r="M6" s="307"/>
      <c r="N6" s="307">
        <f>Меню!B100+Меню!B104</f>
        <v>7.7</v>
      </c>
      <c r="O6" s="307"/>
      <c r="P6" s="307">
        <f>Меню!B102</f>
        <v>16</v>
      </c>
      <c r="Q6" s="307"/>
      <c r="R6" s="307"/>
      <c r="S6" s="307"/>
      <c r="T6" s="307"/>
      <c r="U6" s="308"/>
      <c r="V6" s="307"/>
      <c r="W6" s="307"/>
      <c r="X6" s="307"/>
    </row>
    <row r="7" spans="1:26" x14ac:dyDescent="0.25">
      <c r="A7" s="309" t="str">
        <f>Меню!A107</f>
        <v>Ситник с повидлом</v>
      </c>
      <c r="B7" s="310">
        <f>Меню!D107</f>
        <v>50</v>
      </c>
      <c r="C7" s="307"/>
      <c r="D7" s="307"/>
      <c r="E7" s="307"/>
      <c r="F7" s="307">
        <f>Меню!B111</f>
        <v>2</v>
      </c>
      <c r="G7" s="307"/>
      <c r="H7" s="307"/>
      <c r="I7" s="307"/>
      <c r="J7" s="307"/>
      <c r="K7" s="307"/>
      <c r="L7" s="307"/>
      <c r="M7" s="307"/>
      <c r="N7" s="307">
        <f>Меню!B114</f>
        <v>1</v>
      </c>
      <c r="O7" s="307"/>
      <c r="P7" s="307"/>
      <c r="Q7" s="307">
        <f>Меню!B108</f>
        <v>50</v>
      </c>
      <c r="R7" s="307">
        <f>Меню!B109</f>
        <v>11</v>
      </c>
      <c r="S7" s="307">
        <f>Меню!B110</f>
        <v>4</v>
      </c>
      <c r="T7" s="307">
        <f>Меню!B113</f>
        <v>2</v>
      </c>
      <c r="U7" s="307"/>
      <c r="V7" s="307"/>
      <c r="W7" s="307"/>
      <c r="X7" s="307"/>
    </row>
    <row r="8" spans="1:26" ht="18" customHeight="1" x14ac:dyDescent="0.25">
      <c r="A8" s="311" t="str">
        <f>Меню!A115</f>
        <v>Напиток "Смородина-яблоко"</v>
      </c>
      <c r="B8" s="312">
        <f>Меню!D115</f>
        <v>200</v>
      </c>
      <c r="C8" s="313"/>
      <c r="D8" s="313"/>
      <c r="E8" s="313"/>
      <c r="F8" s="313"/>
      <c r="G8" s="313"/>
      <c r="H8" s="313"/>
      <c r="I8" s="313"/>
      <c r="J8" s="313">
        <f>Меню!B119</f>
        <v>220</v>
      </c>
      <c r="K8" s="307"/>
      <c r="L8" s="313"/>
      <c r="M8" s="313"/>
      <c r="N8" s="313"/>
      <c r="O8" s="307"/>
      <c r="P8" s="307"/>
      <c r="Q8" s="307"/>
      <c r="R8" s="307"/>
      <c r="S8" s="307">
        <f>Меню!B118</f>
        <v>8</v>
      </c>
      <c r="T8" s="307"/>
      <c r="U8" s="307"/>
      <c r="V8" s="307">
        <f>Меню!B116</f>
        <v>17.11</v>
      </c>
      <c r="W8" s="307">
        <f>Меню!B117</f>
        <v>10</v>
      </c>
      <c r="X8" s="307"/>
    </row>
    <row r="9" spans="1:26" x14ac:dyDescent="0.25">
      <c r="A9" s="314" t="str">
        <f>Меню!A121</f>
        <v>Хлеб "Дарницкий" (нарезной)</v>
      </c>
      <c r="B9" s="258">
        <f>Меню!D121</f>
        <v>26</v>
      </c>
      <c r="C9" s="254"/>
      <c r="D9" s="254"/>
      <c r="E9" s="307"/>
      <c r="F9" s="307"/>
      <c r="G9" s="307"/>
      <c r="H9" s="307"/>
      <c r="I9" s="307"/>
      <c r="J9" s="307"/>
      <c r="K9" s="307"/>
      <c r="L9" s="315"/>
      <c r="M9" s="315"/>
      <c r="N9" s="307"/>
      <c r="O9" s="307"/>
      <c r="P9" s="307"/>
      <c r="Q9" s="307"/>
      <c r="R9" s="307"/>
      <c r="S9" s="307"/>
      <c r="T9" s="307"/>
      <c r="U9" s="316"/>
      <c r="V9" s="307"/>
      <c r="W9" s="307"/>
      <c r="X9" s="307">
        <f>Меню!D121</f>
        <v>26</v>
      </c>
    </row>
    <row r="10" spans="1:26" s="1" customFormat="1" x14ac:dyDescent="0.25">
      <c r="A10" s="314" t="str">
        <f>Меню!A120</f>
        <v xml:space="preserve">Фрукт (яблоко) </v>
      </c>
      <c r="B10" s="258">
        <f>Меню!D120</f>
        <v>150</v>
      </c>
      <c r="C10" s="254"/>
      <c r="D10" s="254"/>
      <c r="E10" s="307"/>
      <c r="F10" s="307"/>
      <c r="G10" s="307"/>
      <c r="H10" s="307"/>
      <c r="I10" s="307"/>
      <c r="J10" s="307"/>
      <c r="K10" s="307"/>
      <c r="L10" s="315"/>
      <c r="M10" s="315">
        <f>Меню!D120</f>
        <v>150</v>
      </c>
      <c r="N10" s="307"/>
      <c r="O10" s="307"/>
      <c r="P10" s="307"/>
      <c r="Q10" s="307"/>
      <c r="R10" s="307"/>
      <c r="S10" s="307"/>
      <c r="T10" s="307"/>
      <c r="U10" s="316"/>
      <c r="V10" s="307"/>
      <c r="W10" s="307"/>
      <c r="X10" s="307"/>
      <c r="Y10" s="67"/>
      <c r="Z10" s="67"/>
    </row>
    <row r="11" spans="1:26" x14ac:dyDescent="0.25">
      <c r="A11" s="264" t="s">
        <v>279</v>
      </c>
      <c r="B11" s="265"/>
      <c r="C11" s="317">
        <f>SUM(C6:C9)</f>
        <v>17.849999999999998</v>
      </c>
      <c r="D11" s="317">
        <f t="shared" ref="D11:X11" si="0">SUM(D6:D9)</f>
        <v>37.5</v>
      </c>
      <c r="E11" s="317">
        <f t="shared" si="0"/>
        <v>0.2</v>
      </c>
      <c r="F11" s="317">
        <f t="shared" si="0"/>
        <v>12</v>
      </c>
      <c r="G11" s="317">
        <f t="shared" si="0"/>
        <v>55</v>
      </c>
      <c r="H11" s="317">
        <f t="shared" si="0"/>
        <v>0.7</v>
      </c>
      <c r="I11" s="317">
        <f t="shared" si="0"/>
        <v>78.649999999999991</v>
      </c>
      <c r="J11" s="317">
        <f t="shared" si="0"/>
        <v>370</v>
      </c>
      <c r="K11" s="317">
        <f t="shared" si="0"/>
        <v>30.6</v>
      </c>
      <c r="L11" s="317">
        <f t="shared" si="0"/>
        <v>1.5071999999999999</v>
      </c>
      <c r="M11" s="317">
        <f>SUM(M6:M10)</f>
        <v>150</v>
      </c>
      <c r="N11" s="317">
        <f t="shared" si="0"/>
        <v>8.6999999999999993</v>
      </c>
      <c r="O11" s="317">
        <f t="shared" si="0"/>
        <v>0</v>
      </c>
      <c r="P11" s="317">
        <f t="shared" si="0"/>
        <v>16</v>
      </c>
      <c r="Q11" s="317">
        <f t="shared" si="0"/>
        <v>50</v>
      </c>
      <c r="R11" s="317">
        <f t="shared" si="0"/>
        <v>11</v>
      </c>
      <c r="S11" s="317">
        <f t="shared" si="0"/>
        <v>12</v>
      </c>
      <c r="T11" s="317">
        <f t="shared" si="0"/>
        <v>2</v>
      </c>
      <c r="U11" s="317">
        <f t="shared" si="0"/>
        <v>0</v>
      </c>
      <c r="V11" s="317">
        <f t="shared" si="0"/>
        <v>17.11</v>
      </c>
      <c r="W11" s="317">
        <f t="shared" si="0"/>
        <v>10</v>
      </c>
      <c r="X11" s="317">
        <f t="shared" si="0"/>
        <v>26</v>
      </c>
    </row>
    <row r="12" spans="1:26" x14ac:dyDescent="0.25">
      <c r="A12" s="264" t="s">
        <v>23</v>
      </c>
      <c r="B12" s="20">
        <v>0</v>
      </c>
      <c r="C12" s="256">
        <f>B12</f>
        <v>0</v>
      </c>
      <c r="D12" s="256">
        <f t="shared" ref="D12:X12" si="1">C12</f>
        <v>0</v>
      </c>
      <c r="E12" s="256">
        <f t="shared" si="1"/>
        <v>0</v>
      </c>
      <c r="F12" s="256">
        <f t="shared" si="1"/>
        <v>0</v>
      </c>
      <c r="G12" s="256">
        <f t="shared" si="1"/>
        <v>0</v>
      </c>
      <c r="H12" s="256">
        <f t="shared" si="1"/>
        <v>0</v>
      </c>
      <c r="I12" s="256">
        <f t="shared" si="1"/>
        <v>0</v>
      </c>
      <c r="J12" s="256">
        <f t="shared" si="1"/>
        <v>0</v>
      </c>
      <c r="K12" s="256">
        <f t="shared" si="1"/>
        <v>0</v>
      </c>
      <c r="L12" s="256">
        <f t="shared" si="1"/>
        <v>0</v>
      </c>
      <c r="M12" s="256">
        <f t="shared" si="1"/>
        <v>0</v>
      </c>
      <c r="N12" s="256">
        <f>L12</f>
        <v>0</v>
      </c>
      <c r="O12" s="256">
        <f t="shared" si="1"/>
        <v>0</v>
      </c>
      <c r="P12" s="256">
        <f t="shared" si="1"/>
        <v>0</v>
      </c>
      <c r="Q12" s="256">
        <f t="shared" si="1"/>
        <v>0</v>
      </c>
      <c r="R12" s="256">
        <f t="shared" si="1"/>
        <v>0</v>
      </c>
      <c r="S12" s="256">
        <f t="shared" si="1"/>
        <v>0</v>
      </c>
      <c r="T12" s="256">
        <f t="shared" si="1"/>
        <v>0</v>
      </c>
      <c r="U12" s="256">
        <f t="shared" si="1"/>
        <v>0</v>
      </c>
      <c r="V12" s="256">
        <f t="shared" si="1"/>
        <v>0</v>
      </c>
      <c r="W12" s="256">
        <f t="shared" si="1"/>
        <v>0</v>
      </c>
      <c r="X12" s="256">
        <f t="shared" si="1"/>
        <v>0</v>
      </c>
    </row>
    <row r="13" spans="1:26" x14ac:dyDescent="0.25">
      <c r="A13" s="264" t="s">
        <v>280</v>
      </c>
      <c r="B13" s="265"/>
      <c r="C13" s="318">
        <f t="shared" ref="C13:T13" si="2">C12*C11/1000</f>
        <v>0</v>
      </c>
      <c r="D13" s="318">
        <f t="shared" si="2"/>
        <v>0</v>
      </c>
      <c r="E13" s="318">
        <f t="shared" si="2"/>
        <v>0</v>
      </c>
      <c r="F13" s="318">
        <f t="shared" si="2"/>
        <v>0</v>
      </c>
      <c r="G13" s="318">
        <f t="shared" si="2"/>
        <v>0</v>
      </c>
      <c r="H13" s="318">
        <f t="shared" si="2"/>
        <v>0</v>
      </c>
      <c r="I13" s="318">
        <f t="shared" si="2"/>
        <v>0</v>
      </c>
      <c r="J13" s="318">
        <f t="shared" si="2"/>
        <v>0</v>
      </c>
      <c r="K13" s="318">
        <f t="shared" si="2"/>
        <v>0</v>
      </c>
      <c r="L13" s="318">
        <f t="shared" si="2"/>
        <v>0</v>
      </c>
      <c r="M13" s="318">
        <f t="shared" si="2"/>
        <v>0</v>
      </c>
      <c r="N13" s="318">
        <f t="shared" si="2"/>
        <v>0</v>
      </c>
      <c r="O13" s="318">
        <f t="shared" si="2"/>
        <v>0</v>
      </c>
      <c r="P13" s="318">
        <f t="shared" si="2"/>
        <v>0</v>
      </c>
      <c r="Q13" s="318">
        <f t="shared" si="2"/>
        <v>0</v>
      </c>
      <c r="R13" s="318">
        <f t="shared" si="2"/>
        <v>0</v>
      </c>
      <c r="S13" s="318">
        <f t="shared" si="2"/>
        <v>0</v>
      </c>
      <c r="T13" s="318">
        <f t="shared" si="2"/>
        <v>0</v>
      </c>
      <c r="U13" s="318">
        <f>U12*U11/40</f>
        <v>0</v>
      </c>
      <c r="V13" s="318">
        <f>V12*V11/1000</f>
        <v>0</v>
      </c>
      <c r="W13" s="318">
        <f>W12*W11/1000</f>
        <v>0</v>
      </c>
      <c r="X13" s="318">
        <f>X12*X11/1000</f>
        <v>0</v>
      </c>
    </row>
  </sheetData>
  <mergeCells count="2">
    <mergeCell ref="J1:P1"/>
    <mergeCell ref="J3:P3"/>
  </mergeCells>
  <pageMargins left="0" right="0" top="0.74803149606299213" bottom="0.74803149606299213" header="0.31496062992125984" footer="0.31496062992125984"/>
  <pageSetup paperSize="9"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L15"/>
  <sheetViews>
    <sheetView zoomScale="110" zoomScaleNormal="110" workbookViewId="0">
      <selection activeCell="A15" sqref="A14:XFD15"/>
    </sheetView>
  </sheetViews>
  <sheetFormatPr defaultRowHeight="15" x14ac:dyDescent="0.25"/>
  <cols>
    <col min="1" max="1" width="36.140625" style="67" customWidth="1"/>
    <col min="2" max="2" width="11.140625" style="67" bestFit="1" customWidth="1"/>
    <col min="3" max="5" width="6.7109375" style="67" customWidth="1"/>
    <col min="6" max="6" width="7.85546875" style="67" customWidth="1"/>
    <col min="7" max="7" width="7.7109375" style="67" customWidth="1"/>
    <col min="8" max="10" width="6.7109375" style="67" customWidth="1"/>
    <col min="11" max="11" width="7.7109375" style="67" customWidth="1"/>
    <col min="12" max="12" width="6.7109375" style="67" customWidth="1"/>
    <col min="13" max="13" width="7.28515625" style="67" customWidth="1"/>
    <col min="14" max="14" width="8" style="67" customWidth="1"/>
    <col min="15" max="15" width="7.28515625" style="67" customWidth="1"/>
    <col min="16" max="17" width="7.5703125" style="67" customWidth="1"/>
    <col min="18" max="25" width="8" style="67" customWidth="1"/>
    <col min="26" max="30" width="6.7109375" style="67" customWidth="1"/>
    <col min="31" max="38" width="9.140625" style="67"/>
  </cols>
  <sheetData>
    <row r="1" spans="1:38" x14ac:dyDescent="0.25">
      <c r="A1" s="243" t="s">
        <v>275</v>
      </c>
      <c r="B1" s="243"/>
      <c r="C1" s="243"/>
      <c r="D1" s="243"/>
      <c r="E1" s="243"/>
      <c r="F1" s="243"/>
      <c r="G1" s="243"/>
      <c r="H1" s="501" t="s">
        <v>276</v>
      </c>
      <c r="I1" s="501"/>
      <c r="J1" s="501"/>
      <c r="K1" s="501"/>
      <c r="L1" s="501"/>
      <c r="M1" s="501"/>
    </row>
    <row r="2" spans="1:38" x14ac:dyDescent="0.25">
      <c r="A2" s="245" t="s">
        <v>277</v>
      </c>
    </row>
    <row r="3" spans="1:38" x14ac:dyDescent="0.25">
      <c r="H3" s="502" t="s">
        <v>278</v>
      </c>
      <c r="I3" s="502"/>
      <c r="J3" s="502"/>
      <c r="K3" s="502"/>
      <c r="L3" s="502"/>
      <c r="M3" s="502"/>
      <c r="N3" s="502"/>
    </row>
    <row r="5" spans="1:38" ht="96" customHeight="1" x14ac:dyDescent="0.25">
      <c r="A5" s="247" t="s">
        <v>1</v>
      </c>
      <c r="B5" s="248" t="s">
        <v>295</v>
      </c>
      <c r="C5" s="481" t="str">
        <f>Меню!A126</f>
        <v>капуста белокочанная</v>
      </c>
      <c r="D5" s="482" t="str">
        <f>Меню!A152</f>
        <v>морковь свежая</v>
      </c>
      <c r="E5" s="483" t="str">
        <f>Меню!A128</f>
        <v>яблоки свежие</v>
      </c>
      <c r="F5" s="482" t="str">
        <f>Меню!A129</f>
        <v>мак пищевой</v>
      </c>
      <c r="G5" s="483" t="str">
        <f>Меню!A130</f>
        <v>масло растительное</v>
      </c>
      <c r="H5" s="482" t="str">
        <f>Меню!A131</f>
        <v>лимон(сок)</v>
      </c>
      <c r="I5" s="482" t="str">
        <f>Меню!A132</f>
        <v>соль йодированная</v>
      </c>
      <c r="J5" s="482" t="str">
        <f>Меню!A133</f>
        <v>сахар песок</v>
      </c>
      <c r="K5" s="482" t="str">
        <f>Меню!A135</f>
        <v>масло растительное</v>
      </c>
      <c r="L5" s="484" t="str">
        <f>Меню!A137</f>
        <v>филе минтая пром.произ. с/м</v>
      </c>
      <c r="M5" s="484" t="str">
        <f>Меню!A138</f>
        <v>лук репчатый</v>
      </c>
      <c r="N5" s="485" t="str">
        <f>Меню!A140</f>
        <v>батон Столовый нарезной</v>
      </c>
      <c r="O5" s="484" t="str">
        <f>Меню!A141</f>
        <v>молоко питьевое 2,5%</v>
      </c>
      <c r="P5" s="484" t="str">
        <f>Меню!A143</f>
        <v>крупа рис круглый</v>
      </c>
      <c r="Q5" s="484" t="str">
        <f>Меню!A145</f>
        <v>яйцо куриное</v>
      </c>
      <c r="R5" s="484" t="str">
        <f>Меню!A147</f>
        <v>сухари панировочные</v>
      </c>
      <c r="S5" s="484" t="str">
        <f>Меню!A154</f>
        <v>томатная паста</v>
      </c>
      <c r="T5" s="484" t="str">
        <f>Меню!A155</f>
        <v>мука пшеничная</v>
      </c>
      <c r="U5" s="484" t="str">
        <f>Меню!A156</f>
        <v>вода питьевая</v>
      </c>
      <c r="V5" s="484" t="str">
        <f>Меню!A160</f>
        <v>булгур</v>
      </c>
      <c r="W5" s="484" t="str">
        <f>Меню!A163</f>
        <v>масло сливочное 72.5%</v>
      </c>
      <c r="X5" s="484" t="str">
        <f>Меню!A166</f>
        <v>изюм светлый</v>
      </c>
      <c r="Y5" s="484" t="str">
        <f>Меню!A169</f>
        <v>Хлеб "Свежий" пшеничный витамин.</v>
      </c>
      <c r="Z5" s="484" t="str">
        <f>Меню!A134</f>
        <v>мёд натуральный</v>
      </c>
      <c r="AA5" s="320"/>
      <c r="AB5" s="320"/>
      <c r="AC5" s="320"/>
      <c r="AD5" s="320"/>
    </row>
    <row r="6" spans="1:38" x14ac:dyDescent="0.25">
      <c r="A6" s="306" t="str">
        <f>Меню!A125</f>
        <v>Салат "Коул-слоу"</v>
      </c>
      <c r="B6" s="289">
        <f>Меню!D125</f>
        <v>90</v>
      </c>
      <c r="C6" s="307">
        <f>Меню!B126</f>
        <v>48</v>
      </c>
      <c r="D6" s="307">
        <f>Меню!B127</f>
        <v>39.900000000000006</v>
      </c>
      <c r="E6" s="307">
        <f>Меню!B128</f>
        <v>15.819999999999999</v>
      </c>
      <c r="F6" s="307">
        <f>Меню!B129</f>
        <v>0.64</v>
      </c>
      <c r="G6" s="307">
        <f>Меню!B130</f>
        <v>5.4</v>
      </c>
      <c r="H6" s="307">
        <f>Меню!B131</f>
        <v>4.3391999999999991</v>
      </c>
      <c r="I6" s="307">
        <f>Меню!B132</f>
        <v>0.26</v>
      </c>
      <c r="J6" s="307">
        <f>Меню!B133</f>
        <v>0.64</v>
      </c>
      <c r="K6" s="307">
        <f>Меню!B135</f>
        <v>2.56</v>
      </c>
      <c r="L6" s="307"/>
      <c r="M6" s="308"/>
      <c r="N6" s="308"/>
      <c r="O6" s="308"/>
      <c r="P6" s="307"/>
      <c r="Q6" s="307"/>
      <c r="R6" s="308"/>
      <c r="S6" s="308"/>
      <c r="T6" s="308"/>
      <c r="U6" s="308"/>
      <c r="V6" s="308"/>
      <c r="W6" s="308"/>
      <c r="X6" s="308"/>
      <c r="Y6" s="308"/>
      <c r="Z6" s="307">
        <f>Меню!B134</f>
        <v>2.56</v>
      </c>
      <c r="AA6" s="82"/>
      <c r="AB6" s="82"/>
      <c r="AC6" s="82"/>
      <c r="AD6" s="82"/>
    </row>
    <row r="7" spans="1:38" s="1" customFormat="1" x14ac:dyDescent="0.25">
      <c r="A7" s="321" t="str">
        <f>Меню!A136</f>
        <v>Рыбный фишбол</v>
      </c>
      <c r="B7" s="322">
        <f>Меню!D136</f>
        <v>90</v>
      </c>
      <c r="C7" s="313"/>
      <c r="D7" s="313"/>
      <c r="E7" s="313"/>
      <c r="F7" s="313"/>
      <c r="G7" s="313">
        <f>Меню!B149</f>
        <v>1</v>
      </c>
      <c r="H7" s="313"/>
      <c r="I7" s="313">
        <f>Меню!B142</f>
        <v>0.6</v>
      </c>
      <c r="J7" s="313"/>
      <c r="K7" s="313"/>
      <c r="L7" s="307">
        <f>Меню!B137</f>
        <v>92.4</v>
      </c>
      <c r="M7" s="65">
        <f>Меню!B138</f>
        <v>29.75</v>
      </c>
      <c r="N7" s="307">
        <f>Меню!B140</f>
        <v>15</v>
      </c>
      <c r="O7" s="307">
        <f>Меню!B141</f>
        <v>5.25</v>
      </c>
      <c r="P7" s="307">
        <f>Меню!B143</f>
        <v>6.5</v>
      </c>
      <c r="Q7" s="307">
        <f>Меню!B145</f>
        <v>8</v>
      </c>
      <c r="R7" s="307">
        <f>Меню!B147</f>
        <v>5</v>
      </c>
      <c r="S7" s="308"/>
      <c r="T7" s="308"/>
      <c r="U7" s="308"/>
      <c r="V7" s="308"/>
      <c r="W7" s="308"/>
      <c r="X7" s="308"/>
      <c r="Y7" s="308"/>
      <c r="Z7" s="308"/>
      <c r="AA7" s="323"/>
      <c r="AB7" s="323"/>
      <c r="AC7" s="323"/>
      <c r="AD7" s="323"/>
      <c r="AE7" s="67"/>
      <c r="AF7" s="67"/>
      <c r="AG7" s="67"/>
      <c r="AH7" s="67"/>
      <c r="AI7" s="67"/>
      <c r="AJ7" s="67"/>
      <c r="AK7" s="67"/>
      <c r="AL7" s="67"/>
    </row>
    <row r="8" spans="1:38" s="1" customFormat="1" x14ac:dyDescent="0.25">
      <c r="A8" s="321" t="str">
        <f>Меню!A150</f>
        <v>Соус красный с овощами</v>
      </c>
      <c r="B8" s="322">
        <f>Меню!D150</f>
        <v>50</v>
      </c>
      <c r="C8" s="313"/>
      <c r="D8" s="313">
        <f>Меню!B152</f>
        <v>12.5</v>
      </c>
      <c r="E8" s="313"/>
      <c r="F8" s="313"/>
      <c r="G8" s="313">
        <f>Меню!B153</f>
        <v>3.25</v>
      </c>
      <c r="H8" s="313"/>
      <c r="I8" s="313">
        <f>Меню!B157</f>
        <v>0.1</v>
      </c>
      <c r="J8" s="313">
        <f>Меню!B158</f>
        <v>1.25</v>
      </c>
      <c r="K8" s="313"/>
      <c r="L8" s="307"/>
      <c r="M8" s="65">
        <f>Меню!B151</f>
        <v>5.9499999999999993</v>
      </c>
      <c r="N8" s="307"/>
      <c r="O8" s="307"/>
      <c r="P8" s="307"/>
      <c r="Q8" s="307"/>
      <c r="R8" s="307"/>
      <c r="S8" s="307">
        <f>Меню!B154</f>
        <v>3.75</v>
      </c>
      <c r="T8" s="307">
        <f>Меню!B155</f>
        <v>3.5</v>
      </c>
      <c r="U8" s="307">
        <f>Меню!B156</f>
        <v>50</v>
      </c>
      <c r="V8" s="308"/>
      <c r="W8" s="308"/>
      <c r="X8" s="308"/>
      <c r="Y8" s="308"/>
      <c r="Z8" s="308"/>
      <c r="AA8" s="323"/>
      <c r="AB8" s="323"/>
      <c r="AC8" s="323"/>
      <c r="AD8" s="323"/>
      <c r="AE8" s="67"/>
      <c r="AF8" s="67"/>
      <c r="AG8" s="67"/>
      <c r="AH8" s="67"/>
      <c r="AI8" s="67"/>
      <c r="AJ8" s="67"/>
      <c r="AK8" s="67"/>
      <c r="AL8" s="67"/>
    </row>
    <row r="9" spans="1:38" x14ac:dyDescent="0.25">
      <c r="A9" s="324" t="str">
        <f>Меню!A159</f>
        <v>Булгур отварной</v>
      </c>
      <c r="B9" s="312">
        <f>Меню!D159</f>
        <v>150</v>
      </c>
      <c r="C9" s="313"/>
      <c r="D9" s="313"/>
      <c r="E9" s="313"/>
      <c r="F9" s="313"/>
      <c r="G9" s="313"/>
      <c r="H9" s="313"/>
      <c r="I9" s="313">
        <f>Меню!B164</f>
        <v>0.5</v>
      </c>
      <c r="J9" s="313"/>
      <c r="K9" s="313"/>
      <c r="L9" s="308"/>
      <c r="M9" s="307">
        <f>Меню!B161</f>
        <v>28.56</v>
      </c>
      <c r="N9" s="307"/>
      <c r="O9" s="307"/>
      <c r="P9" s="308"/>
      <c r="Q9" s="308"/>
      <c r="R9" s="308"/>
      <c r="S9" s="308"/>
      <c r="T9" s="308"/>
      <c r="U9" s="307">
        <f>Меню!B162</f>
        <v>165</v>
      </c>
      <c r="V9" s="307">
        <f>Меню!B160</f>
        <v>55</v>
      </c>
      <c r="W9" s="307">
        <f>Меню!B163</f>
        <v>7</v>
      </c>
      <c r="X9" s="307"/>
      <c r="Y9" s="307"/>
      <c r="Z9" s="308"/>
      <c r="AA9" s="82"/>
      <c r="AB9" s="82"/>
      <c r="AC9" s="82"/>
      <c r="AD9" s="82"/>
    </row>
    <row r="10" spans="1:38" x14ac:dyDescent="0.25">
      <c r="A10" s="325" t="str">
        <f>Меню!A165</f>
        <v>Напиток из изюма</v>
      </c>
      <c r="B10" s="258">
        <f>Меню!D165</f>
        <v>200</v>
      </c>
      <c r="C10" s="254"/>
      <c r="D10" s="307"/>
      <c r="E10" s="307"/>
      <c r="F10" s="307"/>
      <c r="G10" s="307"/>
      <c r="H10" s="307"/>
      <c r="I10" s="307"/>
      <c r="J10" s="307">
        <f>Меню!B167</f>
        <v>8</v>
      </c>
      <c r="K10" s="307"/>
      <c r="L10" s="308"/>
      <c r="N10" s="308"/>
      <c r="O10" s="307"/>
      <c r="P10" s="307"/>
      <c r="Q10" s="307"/>
      <c r="R10" s="307"/>
      <c r="S10" s="307"/>
      <c r="T10" s="307"/>
      <c r="U10" s="307">
        <f>Меню!B168</f>
        <v>220</v>
      </c>
      <c r="V10" s="307"/>
      <c r="W10" s="307"/>
      <c r="X10" s="307">
        <f>Меню!B166</f>
        <v>20</v>
      </c>
      <c r="Y10" s="307"/>
      <c r="Z10" s="308"/>
      <c r="AA10" s="82"/>
      <c r="AB10" s="82"/>
      <c r="AC10" s="82"/>
      <c r="AD10" s="82"/>
    </row>
    <row r="11" spans="1:38" x14ac:dyDescent="0.25">
      <c r="A11" s="314" t="str">
        <f>Меню!A169</f>
        <v>Хлеб "Свежий" пшеничный витамин.</v>
      </c>
      <c r="B11" s="259">
        <f>Меню!D169</f>
        <v>18</v>
      </c>
      <c r="C11" s="254"/>
      <c r="D11" s="307"/>
      <c r="E11" s="307"/>
      <c r="F11" s="307"/>
      <c r="G11" s="307"/>
      <c r="H11" s="307"/>
      <c r="I11" s="307"/>
      <c r="J11" s="307"/>
      <c r="K11" s="315"/>
      <c r="L11" s="307"/>
      <c r="M11" s="308"/>
      <c r="N11" s="308"/>
      <c r="O11" s="308"/>
      <c r="P11" s="308"/>
      <c r="Q11" s="308"/>
      <c r="R11" s="308"/>
      <c r="S11" s="256"/>
      <c r="T11" s="256"/>
      <c r="U11" s="256"/>
      <c r="V11" s="256"/>
      <c r="W11" s="256"/>
      <c r="X11" s="256"/>
      <c r="Y11" s="262">
        <f>Меню!D169</f>
        <v>18</v>
      </c>
      <c r="Z11" s="255"/>
      <c r="AA11" s="82"/>
      <c r="AB11" s="82"/>
      <c r="AC11" s="82"/>
      <c r="AD11" s="82"/>
    </row>
    <row r="12" spans="1:38" x14ac:dyDescent="0.25">
      <c r="A12" s="326"/>
      <c r="B12" s="327"/>
      <c r="C12" s="255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8"/>
      <c r="O12" s="308"/>
      <c r="P12" s="308"/>
      <c r="Q12" s="308"/>
      <c r="R12" s="307"/>
      <c r="S12" s="307"/>
      <c r="T12" s="307"/>
      <c r="U12" s="307"/>
      <c r="V12" s="307"/>
      <c r="W12" s="307"/>
      <c r="X12" s="307"/>
      <c r="Y12" s="307"/>
      <c r="Z12" s="308"/>
      <c r="AA12" s="323"/>
      <c r="AB12" s="323"/>
      <c r="AC12" s="323"/>
      <c r="AD12" s="82"/>
    </row>
    <row r="13" spans="1:38" x14ac:dyDescent="0.25">
      <c r="A13" s="264" t="s">
        <v>279</v>
      </c>
      <c r="B13" s="265"/>
      <c r="C13" s="317">
        <f t="shared" ref="C13:S13" si="0">SUM(C6:C12)</f>
        <v>48</v>
      </c>
      <c r="D13" s="317">
        <f t="shared" si="0"/>
        <v>52.400000000000006</v>
      </c>
      <c r="E13" s="317">
        <f t="shared" si="0"/>
        <v>15.819999999999999</v>
      </c>
      <c r="F13" s="317">
        <f t="shared" si="0"/>
        <v>0.64</v>
      </c>
      <c r="G13" s="317">
        <f t="shared" si="0"/>
        <v>9.65</v>
      </c>
      <c r="H13" s="317">
        <f t="shared" si="0"/>
        <v>4.3391999999999991</v>
      </c>
      <c r="I13" s="317">
        <f t="shared" si="0"/>
        <v>1.46</v>
      </c>
      <c r="J13" s="317">
        <f t="shared" si="0"/>
        <v>9.89</v>
      </c>
      <c r="K13" s="317">
        <f t="shared" si="0"/>
        <v>2.56</v>
      </c>
      <c r="L13" s="317">
        <f t="shared" si="0"/>
        <v>92.4</v>
      </c>
      <c r="M13" s="317">
        <f t="shared" si="0"/>
        <v>64.260000000000005</v>
      </c>
      <c r="N13" s="317">
        <f t="shared" si="0"/>
        <v>15</v>
      </c>
      <c r="O13" s="317">
        <f t="shared" si="0"/>
        <v>5.25</v>
      </c>
      <c r="P13" s="317">
        <f t="shared" si="0"/>
        <v>6.5</v>
      </c>
      <c r="Q13" s="317">
        <f t="shared" si="0"/>
        <v>8</v>
      </c>
      <c r="R13" s="317">
        <f t="shared" si="0"/>
        <v>5</v>
      </c>
      <c r="S13" s="317">
        <f t="shared" si="0"/>
        <v>3.75</v>
      </c>
      <c r="T13" s="317">
        <f t="shared" ref="T13:V13" si="1">SUM(T6:T12)</f>
        <v>3.5</v>
      </c>
      <c r="U13" s="317">
        <f t="shared" si="1"/>
        <v>435</v>
      </c>
      <c r="V13" s="317">
        <f t="shared" si="1"/>
        <v>55</v>
      </c>
      <c r="W13" s="317">
        <f>SUM(W6:W12)</f>
        <v>7</v>
      </c>
      <c r="X13" s="317">
        <f>SUM(X6:X12)</f>
        <v>20</v>
      </c>
      <c r="Y13" s="317">
        <f t="shared" ref="Y13:Z13" si="2">SUM(Y6:Y12)</f>
        <v>18</v>
      </c>
      <c r="Z13" s="317">
        <f t="shared" si="2"/>
        <v>2.56</v>
      </c>
      <c r="AA13" s="328"/>
      <c r="AB13" s="328"/>
      <c r="AC13" s="328"/>
      <c r="AD13" s="328"/>
    </row>
    <row r="14" spans="1:38" x14ac:dyDescent="0.25">
      <c r="A14" s="264" t="s">
        <v>23</v>
      </c>
      <c r="B14" s="20">
        <v>0</v>
      </c>
      <c r="C14" s="256">
        <f>B14</f>
        <v>0</v>
      </c>
      <c r="D14" s="256">
        <f>C14</f>
        <v>0</v>
      </c>
      <c r="E14" s="256">
        <f t="shared" ref="E14:Q14" si="3">D14</f>
        <v>0</v>
      </c>
      <c r="F14" s="256">
        <f t="shared" si="3"/>
        <v>0</v>
      </c>
      <c r="G14" s="256">
        <f t="shared" si="3"/>
        <v>0</v>
      </c>
      <c r="H14" s="256">
        <f t="shared" si="3"/>
        <v>0</v>
      </c>
      <c r="I14" s="256">
        <f>H14</f>
        <v>0</v>
      </c>
      <c r="J14" s="256">
        <f>I14</f>
        <v>0</v>
      </c>
      <c r="K14" s="256">
        <f>H14</f>
        <v>0</v>
      </c>
      <c r="L14" s="256">
        <f t="shared" si="3"/>
        <v>0</v>
      </c>
      <c r="M14" s="256">
        <f t="shared" si="3"/>
        <v>0</v>
      </c>
      <c r="N14" s="256">
        <f t="shared" si="3"/>
        <v>0</v>
      </c>
      <c r="O14" s="256">
        <f t="shared" si="3"/>
        <v>0</v>
      </c>
      <c r="P14" s="256">
        <f t="shared" si="3"/>
        <v>0</v>
      </c>
      <c r="Q14" s="256">
        <f t="shared" si="3"/>
        <v>0</v>
      </c>
      <c r="R14" s="256">
        <f>P14</f>
        <v>0</v>
      </c>
      <c r="S14" s="256">
        <f>Q14</f>
        <v>0</v>
      </c>
      <c r="T14" s="256">
        <f t="shared" ref="T14:V14" si="4">R14</f>
        <v>0</v>
      </c>
      <c r="U14" s="256">
        <f t="shared" si="4"/>
        <v>0</v>
      </c>
      <c r="V14" s="256">
        <f t="shared" si="4"/>
        <v>0</v>
      </c>
      <c r="W14" s="256">
        <f>U14</f>
        <v>0</v>
      </c>
      <c r="X14" s="256">
        <f>V14</f>
        <v>0</v>
      </c>
      <c r="Y14" s="256">
        <f>W14</f>
        <v>0</v>
      </c>
      <c r="Z14" s="256">
        <f>R14</f>
        <v>0</v>
      </c>
      <c r="AA14" s="329"/>
      <c r="AB14" s="329"/>
      <c r="AC14" s="329"/>
      <c r="AD14" s="329"/>
    </row>
    <row r="15" spans="1:38" x14ac:dyDescent="0.25">
      <c r="A15" s="264" t="s">
        <v>280</v>
      </c>
      <c r="B15" s="265"/>
      <c r="C15" s="318">
        <f t="shared" ref="C15:P15" si="5">C14*C13/1000</f>
        <v>0</v>
      </c>
      <c r="D15" s="318">
        <f t="shared" si="5"/>
        <v>0</v>
      </c>
      <c r="E15" s="318">
        <f t="shared" si="5"/>
        <v>0</v>
      </c>
      <c r="F15" s="318">
        <f t="shared" si="5"/>
        <v>0</v>
      </c>
      <c r="G15" s="318">
        <f t="shared" si="5"/>
        <v>0</v>
      </c>
      <c r="H15" s="318">
        <f t="shared" si="5"/>
        <v>0</v>
      </c>
      <c r="I15" s="318">
        <f t="shared" si="5"/>
        <v>0</v>
      </c>
      <c r="J15" s="318">
        <f t="shared" si="5"/>
        <v>0</v>
      </c>
      <c r="K15" s="318">
        <f t="shared" si="5"/>
        <v>0</v>
      </c>
      <c r="L15" s="318">
        <f t="shared" si="5"/>
        <v>0</v>
      </c>
      <c r="M15" s="318">
        <f t="shared" si="5"/>
        <v>0</v>
      </c>
      <c r="N15" s="318">
        <f t="shared" si="5"/>
        <v>0</v>
      </c>
      <c r="O15" s="318">
        <f t="shared" si="5"/>
        <v>0</v>
      </c>
      <c r="P15" s="318">
        <f t="shared" si="5"/>
        <v>0</v>
      </c>
      <c r="Q15" s="330">
        <f>Q14*Q13/40</f>
        <v>0</v>
      </c>
      <c r="R15" s="318">
        <f t="shared" ref="R15:Z15" si="6">R14*R13/1000</f>
        <v>0</v>
      </c>
      <c r="S15" s="318">
        <f t="shared" si="6"/>
        <v>0</v>
      </c>
      <c r="T15" s="318">
        <f t="shared" si="6"/>
        <v>0</v>
      </c>
      <c r="U15" s="318">
        <f t="shared" si="6"/>
        <v>0</v>
      </c>
      <c r="V15" s="318">
        <f t="shared" si="6"/>
        <v>0</v>
      </c>
      <c r="W15" s="318">
        <f t="shared" si="6"/>
        <v>0</v>
      </c>
      <c r="X15" s="318">
        <f t="shared" si="6"/>
        <v>0</v>
      </c>
      <c r="Y15" s="318">
        <f t="shared" si="6"/>
        <v>0</v>
      </c>
      <c r="Z15" s="318">
        <f t="shared" si="6"/>
        <v>0</v>
      </c>
      <c r="AA15" s="331"/>
      <c r="AB15" s="331"/>
      <c r="AC15" s="331"/>
      <c r="AD15" s="331"/>
    </row>
  </sheetData>
  <mergeCells count="2">
    <mergeCell ref="H1:M1"/>
    <mergeCell ref="H3:N3"/>
  </mergeCells>
  <pageMargins left="0" right="0" top="0.74803149606299213" bottom="0.74803149606299213" header="0.31496062992125984" footer="0.31496062992125984"/>
  <pageSetup paperSize="9" scale="85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2"/>
  <sheetViews>
    <sheetView topLeftCell="A16" workbookViewId="0">
      <selection activeCell="L31" sqref="L31:M36"/>
    </sheetView>
  </sheetViews>
  <sheetFormatPr defaultRowHeight="15" x14ac:dyDescent="0.25"/>
  <cols>
    <col min="5" max="5" width="3.28515625" customWidth="1"/>
    <col min="7" max="7" width="5.28515625" customWidth="1"/>
    <col min="8" max="11" width="9.140625" style="1"/>
    <col min="13" max="13" width="4.85546875" customWidth="1"/>
  </cols>
  <sheetData>
    <row r="1" spans="1:16" x14ac:dyDescent="0.25">
      <c r="A1" s="1"/>
      <c r="B1" s="1"/>
      <c r="C1" s="1"/>
      <c r="D1" s="1"/>
      <c r="E1" s="1"/>
      <c r="F1" s="1"/>
      <c r="G1" s="1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L2" s="1"/>
      <c r="M2" s="1"/>
    </row>
    <row r="3" spans="1:16" x14ac:dyDescent="0.25">
      <c r="A3" s="1"/>
      <c r="B3" s="1"/>
      <c r="C3" s="1"/>
      <c r="D3" s="1"/>
      <c r="E3" s="1"/>
      <c r="F3" s="1"/>
      <c r="G3" s="1"/>
      <c r="L3" s="1"/>
      <c r="M3" s="1"/>
    </row>
    <row r="4" spans="1:16" x14ac:dyDescent="0.25">
      <c r="A4" s="1"/>
      <c r="B4" s="1"/>
      <c r="C4" s="1"/>
      <c r="D4" s="1"/>
      <c r="E4" s="1"/>
      <c r="F4" s="1"/>
      <c r="G4" s="1"/>
      <c r="L4" s="1"/>
      <c r="M4" s="1"/>
    </row>
    <row r="5" spans="1:16" x14ac:dyDescent="0.25">
      <c r="A5" s="1"/>
      <c r="B5" s="1"/>
      <c r="C5" s="1"/>
      <c r="D5" s="1"/>
      <c r="E5" s="1"/>
      <c r="F5" s="1"/>
      <c r="G5" s="1"/>
      <c r="L5" s="1"/>
      <c r="M5" s="1"/>
    </row>
    <row r="6" spans="1:16" x14ac:dyDescent="0.25">
      <c r="A6" s="1"/>
      <c r="B6" s="1"/>
      <c r="C6" s="1"/>
      <c r="D6" s="1"/>
      <c r="E6" s="1"/>
      <c r="F6" s="1"/>
      <c r="G6" s="1"/>
      <c r="L6" s="1"/>
      <c r="M6" s="1"/>
    </row>
    <row r="7" spans="1:16" x14ac:dyDescent="0.25">
      <c r="A7" s="1"/>
      <c r="B7" s="1"/>
      <c r="C7" s="1"/>
      <c r="D7" s="1"/>
      <c r="E7" s="1"/>
      <c r="F7" s="1"/>
      <c r="G7" s="1"/>
      <c r="L7" s="1"/>
      <c r="M7" s="1"/>
    </row>
    <row r="8" spans="1:16" ht="15.75" x14ac:dyDescent="0.25">
      <c r="A8" s="1"/>
      <c r="B8" s="1"/>
      <c r="C8" s="1"/>
      <c r="D8" s="1"/>
      <c r="E8" s="1"/>
      <c r="F8" s="1"/>
      <c r="G8" s="1"/>
      <c r="I8" s="298" t="s">
        <v>281</v>
      </c>
      <c r="J8" s="299"/>
      <c r="K8" s="299"/>
      <c r="L8" s="299"/>
      <c r="M8" s="299"/>
      <c r="N8" s="299"/>
      <c r="O8" s="299"/>
      <c r="P8" s="299"/>
    </row>
    <row r="9" spans="1:16" ht="15.75" x14ac:dyDescent="0.25">
      <c r="A9" s="1"/>
      <c r="B9" s="1"/>
      <c r="C9" s="1"/>
      <c r="D9" s="1"/>
      <c r="E9" s="1"/>
      <c r="F9" s="1"/>
      <c r="G9" s="1"/>
      <c r="I9" s="298" t="s">
        <v>297</v>
      </c>
      <c r="J9" s="299"/>
      <c r="K9" s="299"/>
      <c r="L9" s="299"/>
      <c r="M9" s="299"/>
      <c r="N9" s="299"/>
      <c r="O9" s="299"/>
      <c r="P9" s="299"/>
    </row>
    <row r="10" spans="1:16" ht="15.75" x14ac:dyDescent="0.25">
      <c r="A10" s="1"/>
      <c r="B10" s="1"/>
      <c r="C10" s="1"/>
      <c r="D10" s="1"/>
      <c r="E10" s="1"/>
      <c r="F10" s="1"/>
      <c r="G10" s="1"/>
      <c r="I10" s="300" t="s">
        <v>296</v>
      </c>
      <c r="J10" s="299"/>
      <c r="K10" s="299"/>
      <c r="L10" s="299"/>
      <c r="M10" s="299"/>
      <c r="N10" s="299"/>
      <c r="O10" s="299"/>
      <c r="P10" s="299"/>
    </row>
    <row r="11" spans="1:16" ht="33" x14ac:dyDescent="0.25">
      <c r="A11" s="1"/>
      <c r="B11" s="1"/>
      <c r="C11" s="1"/>
      <c r="D11" s="527" t="s">
        <v>284</v>
      </c>
      <c r="E11" s="527"/>
      <c r="F11" s="527"/>
      <c r="G11" s="527"/>
      <c r="H11" s="527"/>
      <c r="I11" s="527"/>
      <c r="L11" s="1"/>
      <c r="M11" s="1"/>
    </row>
    <row r="12" spans="1:16" ht="25.5" x14ac:dyDescent="0.25">
      <c r="A12" s="1"/>
      <c r="B12" s="1"/>
      <c r="C12" s="1"/>
      <c r="D12" s="1"/>
      <c r="E12" s="271"/>
      <c r="F12" s="1"/>
      <c r="G12" s="1"/>
      <c r="L12" s="1"/>
      <c r="M12" s="1"/>
    </row>
    <row r="13" spans="1:16" ht="33" x14ac:dyDescent="0.45">
      <c r="A13" s="1"/>
      <c r="B13" s="505" t="s">
        <v>285</v>
      </c>
      <c r="C13" s="505"/>
      <c r="D13" s="505"/>
      <c r="E13" s="505"/>
      <c r="F13" s="505"/>
      <c r="G13" s="505"/>
      <c r="H13" s="505"/>
      <c r="I13" s="505"/>
      <c r="J13" s="505"/>
      <c r="K13" s="505"/>
      <c r="L13" s="1"/>
      <c r="M13" s="1"/>
    </row>
    <row r="14" spans="1:16" s="1" customFormat="1" ht="20.25" customHeight="1" x14ac:dyDescent="0.3">
      <c r="A14" s="433"/>
      <c r="B14" s="503" t="s">
        <v>327</v>
      </c>
      <c r="C14" s="503"/>
      <c r="D14" s="503"/>
      <c r="E14" s="503"/>
      <c r="F14" s="503"/>
      <c r="G14" s="503"/>
      <c r="H14" s="503"/>
      <c r="I14" s="503"/>
      <c r="J14" s="503"/>
      <c r="K14" s="503"/>
    </row>
    <row r="15" spans="1:16" s="1" customFormat="1" ht="20.25" customHeight="1" x14ac:dyDescent="0.3">
      <c r="A15" s="433"/>
      <c r="B15" s="439"/>
      <c r="C15" s="439"/>
      <c r="D15" s="439"/>
      <c r="E15" s="439"/>
      <c r="F15" s="439"/>
      <c r="G15" s="439"/>
      <c r="H15" s="439"/>
      <c r="I15" s="439"/>
      <c r="J15" s="439"/>
      <c r="K15" s="439"/>
    </row>
    <row r="16" spans="1:16" s="1" customFormat="1" ht="22.5" x14ac:dyDescent="0.3">
      <c r="A16" s="441"/>
      <c r="C16" s="503" t="s">
        <v>120</v>
      </c>
      <c r="D16" s="503"/>
      <c r="E16" s="503"/>
      <c r="F16" s="503"/>
      <c r="G16" s="503"/>
      <c r="H16" s="503"/>
      <c r="I16" s="503"/>
      <c r="J16" s="503"/>
    </row>
    <row r="17" spans="1:18" s="1" customFormat="1" ht="20.25" x14ac:dyDescent="0.25">
      <c r="A17" s="504" t="s">
        <v>308</v>
      </c>
      <c r="B17" s="504"/>
      <c r="C17" s="504"/>
      <c r="D17" s="504"/>
      <c r="E17" s="504"/>
      <c r="F17" s="504"/>
      <c r="G17" s="504"/>
      <c r="H17" s="504"/>
      <c r="I17" s="504"/>
      <c r="J17" s="504"/>
      <c r="K17" s="504"/>
      <c r="L17" s="504"/>
    </row>
    <row r="18" spans="1:18" ht="20.25" x14ac:dyDescent="0.25">
      <c r="A18" s="508" t="s">
        <v>135</v>
      </c>
      <c r="B18" s="508"/>
      <c r="C18" s="508"/>
      <c r="D18" s="508"/>
      <c r="E18" s="508"/>
      <c r="F18" s="508" t="s">
        <v>286</v>
      </c>
      <c r="G18" s="508"/>
      <c r="H18" s="509" t="s">
        <v>287</v>
      </c>
      <c r="I18" s="510"/>
      <c r="J18" s="510"/>
      <c r="K18" s="511"/>
      <c r="L18" s="508" t="s">
        <v>139</v>
      </c>
      <c r="M18" s="508"/>
    </row>
    <row r="19" spans="1:18" x14ac:dyDescent="0.25">
      <c r="A19" s="508"/>
      <c r="B19" s="508"/>
      <c r="C19" s="508"/>
      <c r="D19" s="508"/>
      <c r="E19" s="508"/>
      <c r="F19" s="508"/>
      <c r="G19" s="508"/>
      <c r="H19" s="273" t="s">
        <v>288</v>
      </c>
      <c r="I19" s="158" t="s">
        <v>289</v>
      </c>
      <c r="J19" s="201" t="s">
        <v>290</v>
      </c>
      <c r="K19" s="201" t="s">
        <v>291</v>
      </c>
      <c r="L19" s="508"/>
      <c r="M19" s="508"/>
    </row>
    <row r="20" spans="1:18" s="94" customFormat="1" ht="29.25" customHeight="1" x14ac:dyDescent="0.3">
      <c r="A20" s="512" t="str">
        <f>Меню!A89</f>
        <v>Сырный крем-суп с гренками</v>
      </c>
      <c r="B20" s="513"/>
      <c r="C20" s="513"/>
      <c r="D20" s="513"/>
      <c r="E20" s="514"/>
      <c r="F20" s="537">
        <f>Меню!D89</f>
        <v>250</v>
      </c>
      <c r="G20" s="536"/>
      <c r="H20" s="276">
        <v>12.04</v>
      </c>
      <c r="I20" s="276">
        <v>12.17</v>
      </c>
      <c r="J20" s="276">
        <v>25.17</v>
      </c>
      <c r="K20" s="276">
        <v>343.34</v>
      </c>
      <c r="L20" s="531">
        <v>49.44</v>
      </c>
      <c r="M20" s="536"/>
    </row>
    <row r="21" spans="1:18" ht="20.25" customHeight="1" x14ac:dyDescent="0.25">
      <c r="A21" s="538" t="str">
        <f>Меню!A107</f>
        <v>Ситник с повидлом</v>
      </c>
      <c r="B21" s="539"/>
      <c r="C21" s="539"/>
      <c r="D21" s="539"/>
      <c r="E21" s="540"/>
      <c r="F21" s="537">
        <f>Меню!D107</f>
        <v>50</v>
      </c>
      <c r="G21" s="536"/>
      <c r="H21" s="276">
        <v>4.08</v>
      </c>
      <c r="I21" s="276">
        <v>6.51</v>
      </c>
      <c r="J21" s="276">
        <v>37.94</v>
      </c>
      <c r="K21" s="276">
        <v>118.47</v>
      </c>
      <c r="L21" s="531">
        <v>15.65</v>
      </c>
      <c r="M21" s="536"/>
    </row>
    <row r="22" spans="1:18" ht="18.75" x14ac:dyDescent="0.25">
      <c r="A22" s="515" t="str">
        <f>Меню!A115</f>
        <v>Напиток "Смородина-яблоко"</v>
      </c>
      <c r="B22" s="522"/>
      <c r="C22" s="522"/>
      <c r="D22" s="522"/>
      <c r="E22" s="523"/>
      <c r="F22" s="537">
        <f>Меню!D115</f>
        <v>200</v>
      </c>
      <c r="G22" s="536"/>
      <c r="H22" s="276">
        <v>0.16</v>
      </c>
      <c r="I22" s="276">
        <v>0.08</v>
      </c>
      <c r="J22" s="276">
        <v>8.5</v>
      </c>
      <c r="K22" s="276">
        <v>37.18</v>
      </c>
      <c r="L22" s="541">
        <v>11.510000000000002</v>
      </c>
      <c r="M22" s="542"/>
    </row>
    <row r="23" spans="1:18" s="1" customFormat="1" ht="18.75" customHeight="1" x14ac:dyDescent="0.25">
      <c r="A23" s="515" t="str">
        <f>[1]Меню!A120</f>
        <v xml:space="preserve">Фрукт (яблоко) </v>
      </c>
      <c r="B23" s="522"/>
      <c r="C23" s="522"/>
      <c r="D23" s="522"/>
      <c r="E23" s="523"/>
      <c r="F23" s="537">
        <f>[1]Меню!D120</f>
        <v>150</v>
      </c>
      <c r="G23" s="536"/>
      <c r="H23" s="276">
        <v>1.1399999999999999</v>
      </c>
      <c r="I23" s="276">
        <v>0.45</v>
      </c>
      <c r="J23" s="276">
        <v>11.8</v>
      </c>
      <c r="K23" s="276">
        <v>102</v>
      </c>
      <c r="L23" s="541">
        <v>28.86</v>
      </c>
      <c r="M23" s="542"/>
    </row>
    <row r="24" spans="1:18" ht="18.75" x14ac:dyDescent="0.25">
      <c r="A24" s="515" t="str">
        <f>Меню!A121</f>
        <v>Хлеб "Дарницкий" (нарезной)</v>
      </c>
      <c r="B24" s="522"/>
      <c r="C24" s="522"/>
      <c r="D24" s="522"/>
      <c r="E24" s="523"/>
      <c r="F24" s="535">
        <f>Меню!D121</f>
        <v>26</v>
      </c>
      <c r="G24" s="536"/>
      <c r="H24" s="276">
        <v>2.08</v>
      </c>
      <c r="I24" s="276">
        <v>0.96</v>
      </c>
      <c r="J24" s="276">
        <v>12.48</v>
      </c>
      <c r="K24" s="276">
        <v>59.8</v>
      </c>
      <c r="L24" s="531">
        <v>2.2400000000000002</v>
      </c>
      <c r="M24" s="532"/>
    </row>
    <row r="25" spans="1:18" ht="22.5" x14ac:dyDescent="0.3">
      <c r="A25" s="543" t="s">
        <v>292</v>
      </c>
      <c r="B25" s="544"/>
      <c r="C25" s="544"/>
      <c r="D25" s="544"/>
      <c r="E25" s="545"/>
      <c r="F25" s="550">
        <f>F20+F21+F22+F24</f>
        <v>526</v>
      </c>
      <c r="G25" s="547"/>
      <c r="H25" s="301">
        <f>SUM(H20:H24)</f>
        <v>19.5</v>
      </c>
      <c r="I25" s="301">
        <f t="shared" ref="I25:K25" si="0">SUM(I20:I24)</f>
        <v>20.169999999999998</v>
      </c>
      <c r="J25" s="301">
        <f t="shared" si="0"/>
        <v>95.89</v>
      </c>
      <c r="K25" s="301">
        <f t="shared" si="0"/>
        <v>660.79</v>
      </c>
      <c r="L25" s="548">
        <f>SUM(L20:M24)</f>
        <v>107.7</v>
      </c>
      <c r="M25" s="549"/>
      <c r="R25" s="1"/>
    </row>
    <row r="26" spans="1:18" s="1" customFormat="1" ht="22.5" x14ac:dyDescent="0.3">
      <c r="A26" s="437"/>
      <c r="B26" s="437"/>
      <c r="C26" s="437"/>
      <c r="D26" s="437"/>
      <c r="E26" s="437"/>
      <c r="F26" s="448"/>
      <c r="G26" s="449"/>
      <c r="H26" s="450"/>
      <c r="I26" s="450"/>
      <c r="J26" s="450"/>
      <c r="K26" s="450"/>
      <c r="L26" s="440"/>
      <c r="M26" s="451"/>
    </row>
    <row r="27" spans="1:18" s="1" customFormat="1" ht="22.5" x14ac:dyDescent="0.3">
      <c r="A27" s="441"/>
      <c r="C27" s="503" t="s">
        <v>121</v>
      </c>
      <c r="D27" s="503"/>
      <c r="E27" s="503"/>
      <c r="F27" s="503"/>
      <c r="G27" s="503"/>
      <c r="H27" s="503"/>
      <c r="I27" s="503"/>
      <c r="J27" s="503"/>
    </row>
    <row r="28" spans="1:18" s="1" customFormat="1" ht="20.25" x14ac:dyDescent="0.25">
      <c r="A28" s="504" t="s">
        <v>308</v>
      </c>
      <c r="B28" s="504"/>
      <c r="C28" s="504"/>
      <c r="D28" s="504"/>
      <c r="E28" s="504"/>
      <c r="F28" s="504"/>
      <c r="G28" s="504"/>
      <c r="H28" s="504"/>
      <c r="I28" s="504"/>
      <c r="J28" s="504"/>
      <c r="K28" s="504"/>
      <c r="L28" s="504"/>
    </row>
    <row r="29" spans="1:18" ht="20.25" x14ac:dyDescent="0.25">
      <c r="A29" s="508" t="s">
        <v>135</v>
      </c>
      <c r="B29" s="508"/>
      <c r="C29" s="508"/>
      <c r="D29" s="508"/>
      <c r="E29" s="508"/>
      <c r="F29" s="508" t="s">
        <v>286</v>
      </c>
      <c r="G29" s="508"/>
      <c r="H29" s="509" t="s">
        <v>287</v>
      </c>
      <c r="I29" s="510"/>
      <c r="J29" s="510"/>
      <c r="K29" s="511"/>
      <c r="L29" s="508" t="s">
        <v>139</v>
      </c>
      <c r="M29" s="508"/>
    </row>
    <row r="30" spans="1:18" x14ac:dyDescent="0.25">
      <c r="A30" s="508"/>
      <c r="B30" s="508"/>
      <c r="C30" s="508"/>
      <c r="D30" s="508"/>
      <c r="E30" s="508"/>
      <c r="F30" s="508"/>
      <c r="G30" s="508"/>
      <c r="H30" s="273" t="s">
        <v>288</v>
      </c>
      <c r="I30" s="158" t="s">
        <v>289</v>
      </c>
      <c r="J30" s="201" t="s">
        <v>290</v>
      </c>
      <c r="K30" s="201" t="s">
        <v>291</v>
      </c>
      <c r="L30" s="508"/>
      <c r="M30" s="508"/>
    </row>
    <row r="31" spans="1:18" s="94" customFormat="1" ht="36.75" customHeight="1" x14ac:dyDescent="0.3">
      <c r="A31" s="512" t="str">
        <f>'4 день'!A6</f>
        <v>Салат "Коул-слоу"</v>
      </c>
      <c r="B31" s="513"/>
      <c r="C31" s="513"/>
      <c r="D31" s="513"/>
      <c r="E31" s="514"/>
      <c r="F31" s="537">
        <f>Меню!D125</f>
        <v>90</v>
      </c>
      <c r="G31" s="536"/>
      <c r="H31" s="275">
        <v>0.99</v>
      </c>
      <c r="I31" s="275">
        <v>6.84</v>
      </c>
      <c r="J31" s="275">
        <v>4.68</v>
      </c>
      <c r="K31" s="275">
        <v>85.58</v>
      </c>
      <c r="L31" s="531">
        <v>15.47</v>
      </c>
      <c r="M31" s="536"/>
    </row>
    <row r="32" spans="1:18" s="1" customFormat="1" ht="22.5" customHeight="1" x14ac:dyDescent="0.25">
      <c r="A32" s="512" t="str">
        <f>Меню!A136</f>
        <v>Рыбный фишбол</v>
      </c>
      <c r="B32" s="513"/>
      <c r="C32" s="513"/>
      <c r="D32" s="513"/>
      <c r="E32" s="514"/>
      <c r="F32" s="516">
        <f>Меню!D136</f>
        <v>90</v>
      </c>
      <c r="G32" s="517"/>
      <c r="H32" s="276">
        <v>9.75</v>
      </c>
      <c r="I32" s="276">
        <v>4.33</v>
      </c>
      <c r="J32" s="276">
        <v>20.22</v>
      </c>
      <c r="K32" s="276">
        <v>173.23</v>
      </c>
      <c r="L32" s="531">
        <v>47.93</v>
      </c>
      <c r="M32" s="532"/>
    </row>
    <row r="33" spans="1:13" ht="21.75" customHeight="1" x14ac:dyDescent="0.25">
      <c r="A33" s="538" t="str">
        <f>Меню!A159</f>
        <v>Булгур отварной</v>
      </c>
      <c r="B33" s="539"/>
      <c r="C33" s="539"/>
      <c r="D33" s="539"/>
      <c r="E33" s="540"/>
      <c r="F33" s="516">
        <f>Меню!D159</f>
        <v>150</v>
      </c>
      <c r="G33" s="517"/>
      <c r="H33" s="276">
        <v>6.04</v>
      </c>
      <c r="I33" s="276">
        <v>4.47</v>
      </c>
      <c r="J33" s="276">
        <v>31.52</v>
      </c>
      <c r="K33" s="276">
        <v>201.66</v>
      </c>
      <c r="L33" s="531">
        <v>28.26</v>
      </c>
      <c r="M33" s="536"/>
    </row>
    <row r="34" spans="1:13" s="1" customFormat="1" ht="21.75" customHeight="1" x14ac:dyDescent="0.25">
      <c r="A34" s="538" t="str">
        <f>Меню!A150</f>
        <v>Соус красный с овощами</v>
      </c>
      <c r="B34" s="539"/>
      <c r="C34" s="539"/>
      <c r="D34" s="539"/>
      <c r="E34" s="540"/>
      <c r="F34" s="516">
        <f>Меню!D150</f>
        <v>50</v>
      </c>
      <c r="G34" s="517"/>
      <c r="H34" s="276">
        <v>0.77</v>
      </c>
      <c r="I34" s="276">
        <v>3.08</v>
      </c>
      <c r="J34" s="276">
        <v>6.54</v>
      </c>
      <c r="K34" s="276">
        <v>56.61</v>
      </c>
      <c r="L34" s="531">
        <v>4.5</v>
      </c>
      <c r="M34" s="536"/>
    </row>
    <row r="35" spans="1:13" s="1" customFormat="1" ht="23.25" customHeight="1" x14ac:dyDescent="0.25">
      <c r="A35" s="515" t="str">
        <f>Меню!A165</f>
        <v>Напиток из изюма</v>
      </c>
      <c r="B35" s="522"/>
      <c r="C35" s="522"/>
      <c r="D35" s="522"/>
      <c r="E35" s="523"/>
      <c r="F35" s="516">
        <f>Меню!D165</f>
        <v>200</v>
      </c>
      <c r="G35" s="517"/>
      <c r="H35" s="276">
        <v>0.18</v>
      </c>
      <c r="I35" s="276">
        <v>0.06</v>
      </c>
      <c r="J35" s="276">
        <v>11.02</v>
      </c>
      <c r="K35" s="276">
        <v>43.38</v>
      </c>
      <c r="L35" s="531">
        <v>10.180000000000001</v>
      </c>
      <c r="M35" s="532"/>
    </row>
    <row r="36" spans="1:13" s="1" customFormat="1" ht="18.75" x14ac:dyDescent="0.25">
      <c r="A36" s="515" t="str">
        <f>Меню!A169</f>
        <v>Хлеб "Свежий" пшеничный витамин.</v>
      </c>
      <c r="B36" s="522"/>
      <c r="C36" s="522"/>
      <c r="D36" s="522"/>
      <c r="E36" s="523"/>
      <c r="F36" s="516">
        <f>Меню!D169</f>
        <v>18</v>
      </c>
      <c r="G36" s="517"/>
      <c r="H36" s="276">
        <v>1.44</v>
      </c>
      <c r="I36" s="276">
        <v>0.23</v>
      </c>
      <c r="J36" s="276">
        <v>9.5399999999999991</v>
      </c>
      <c r="K36" s="276">
        <v>45</v>
      </c>
      <c r="L36" s="531">
        <v>1.36</v>
      </c>
      <c r="M36" s="532"/>
    </row>
    <row r="37" spans="1:13" ht="22.5" x14ac:dyDescent="0.3">
      <c r="A37" s="543" t="s">
        <v>292</v>
      </c>
      <c r="B37" s="544"/>
      <c r="C37" s="544"/>
      <c r="D37" s="544"/>
      <c r="E37" s="545"/>
      <c r="F37" s="546">
        <f>F31+F32+F33+F34+F35+F36</f>
        <v>598</v>
      </c>
      <c r="G37" s="547"/>
      <c r="H37" s="332">
        <f>SUM(H31:H36)</f>
        <v>19.170000000000002</v>
      </c>
      <c r="I37" s="332">
        <f>SUM(I31:I36)</f>
        <v>19.009999999999998</v>
      </c>
      <c r="J37" s="332">
        <f>SUM(J31:J36)</f>
        <v>83.52000000000001</v>
      </c>
      <c r="K37" s="332">
        <f>SUM(K31:K36)</f>
        <v>605.46</v>
      </c>
      <c r="L37" s="548">
        <f>SUM(L31:M36)</f>
        <v>107.7</v>
      </c>
      <c r="M37" s="549"/>
    </row>
    <row r="38" spans="1:13" x14ac:dyDescent="0.25">
      <c r="A38" s="1"/>
      <c r="B38" s="1"/>
      <c r="C38" s="1"/>
      <c r="D38" s="1"/>
      <c r="E38" s="1"/>
      <c r="F38" s="1"/>
      <c r="G38" s="1"/>
      <c r="L38" s="1"/>
      <c r="M38" s="1"/>
    </row>
    <row r="39" spans="1:13" ht="21" x14ac:dyDescent="0.35">
      <c r="A39" s="280" t="s">
        <v>293</v>
      </c>
      <c r="B39" s="281"/>
      <c r="C39" s="281"/>
      <c r="D39" s="281"/>
      <c r="E39" s="281"/>
      <c r="F39" s="1"/>
      <c r="G39" s="1"/>
      <c r="L39" s="1"/>
      <c r="M39" s="1"/>
    </row>
    <row r="40" spans="1:13" ht="21" x14ac:dyDescent="0.35">
      <c r="A40" s="281"/>
      <c r="B40" s="281"/>
      <c r="C40" s="281"/>
      <c r="D40" s="281"/>
      <c r="E40" s="281"/>
      <c r="F40" s="1"/>
      <c r="G40" s="1"/>
      <c r="L40" s="1"/>
      <c r="M40" s="1"/>
    </row>
    <row r="41" spans="1:13" ht="21" x14ac:dyDescent="0.35">
      <c r="A41" s="280" t="s">
        <v>294</v>
      </c>
      <c r="B41" s="281"/>
      <c r="C41" s="281"/>
      <c r="D41" s="281"/>
      <c r="E41" s="281"/>
      <c r="F41" s="1"/>
      <c r="G41" s="1"/>
      <c r="L41" s="1"/>
      <c r="M41" s="1"/>
    </row>
    <row r="42" spans="1:13" x14ac:dyDescent="0.25">
      <c r="A42" s="1"/>
      <c r="B42" s="1"/>
      <c r="C42" s="1"/>
      <c r="D42" s="1"/>
      <c r="E42" s="1"/>
      <c r="F42" s="1"/>
      <c r="G42" s="1"/>
      <c r="L42" s="1"/>
      <c r="M42" s="1"/>
    </row>
  </sheetData>
  <mergeCells count="54">
    <mergeCell ref="D11:I11"/>
    <mergeCell ref="A29:E30"/>
    <mergeCell ref="F29:G30"/>
    <mergeCell ref="H29:K29"/>
    <mergeCell ref="L29:M30"/>
    <mergeCell ref="C16:J16"/>
    <mergeCell ref="A17:L17"/>
    <mergeCell ref="C27:J27"/>
    <mergeCell ref="A28:L28"/>
    <mergeCell ref="A25:E25"/>
    <mergeCell ref="F25:G25"/>
    <mergeCell ref="L25:M25"/>
    <mergeCell ref="A22:E22"/>
    <mergeCell ref="F22:G22"/>
    <mergeCell ref="L22:M22"/>
    <mergeCell ref="A24:E24"/>
    <mergeCell ref="A31:E31"/>
    <mergeCell ref="F31:G31"/>
    <mergeCell ref="L31:M31"/>
    <mergeCell ref="A32:E32"/>
    <mergeCell ref="F32:G32"/>
    <mergeCell ref="L32:M32"/>
    <mergeCell ref="A33:E33"/>
    <mergeCell ref="F33:G33"/>
    <mergeCell ref="L33:M33"/>
    <mergeCell ref="A34:E34"/>
    <mergeCell ref="F34:G34"/>
    <mergeCell ref="L34:M34"/>
    <mergeCell ref="A37:E37"/>
    <mergeCell ref="F37:G37"/>
    <mergeCell ref="L37:M37"/>
    <mergeCell ref="A35:E35"/>
    <mergeCell ref="F35:G35"/>
    <mergeCell ref="L35:M35"/>
    <mergeCell ref="A36:E36"/>
    <mergeCell ref="F36:G36"/>
    <mergeCell ref="L36:M36"/>
    <mergeCell ref="F24:G24"/>
    <mergeCell ref="L24:M24"/>
    <mergeCell ref="A20:E20"/>
    <mergeCell ref="F20:G20"/>
    <mergeCell ref="L20:M20"/>
    <mergeCell ref="A21:E21"/>
    <mergeCell ref="F21:G21"/>
    <mergeCell ref="L21:M21"/>
    <mergeCell ref="A23:E23"/>
    <mergeCell ref="F23:G23"/>
    <mergeCell ref="L23:M23"/>
    <mergeCell ref="B13:K13"/>
    <mergeCell ref="A18:E19"/>
    <mergeCell ref="F18:G19"/>
    <mergeCell ref="H18:K18"/>
    <mergeCell ref="L18:M19"/>
    <mergeCell ref="B14:K14"/>
  </mergeCells>
  <pageMargins left="0.7" right="0.7" top="0.75" bottom="0.75" header="0.3" footer="0.3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33</vt:i4>
      </vt:variant>
      <vt:variant>
        <vt:lpstr>Именованные диапазоны</vt:lpstr>
      </vt:variant>
      <vt:variant>
        <vt:i4>1</vt:i4>
      </vt:variant>
    </vt:vector>
  </HeadingPairs>
  <TitlesOfParts>
    <vt:vector size="34" baseType="lpstr">
      <vt:lpstr>таблица с 1 по 20 день</vt:lpstr>
      <vt:lpstr>Меню</vt:lpstr>
      <vt:lpstr>сетка с 1 по 20 дни</vt:lpstr>
      <vt:lpstr>1 день</vt:lpstr>
      <vt:lpstr>2 день</vt:lpstr>
      <vt:lpstr>зал 1 и 2 день</vt:lpstr>
      <vt:lpstr>3 день</vt:lpstr>
      <vt:lpstr>4 день</vt:lpstr>
      <vt:lpstr>зал 3 и 4 день</vt:lpstr>
      <vt:lpstr>5 день</vt:lpstr>
      <vt:lpstr>6 день</vt:lpstr>
      <vt:lpstr>зал 5 и 6 день</vt:lpstr>
      <vt:lpstr>7 день</vt:lpstr>
      <vt:lpstr>8 день</vt:lpstr>
      <vt:lpstr>зал 7 и 8 день</vt:lpstr>
      <vt:lpstr>9 день</vt:lpstr>
      <vt:lpstr>10 день</vt:lpstr>
      <vt:lpstr>зал 9 и 10 день</vt:lpstr>
      <vt:lpstr>11 день</vt:lpstr>
      <vt:lpstr>12 день</vt:lpstr>
      <vt:lpstr>зал 11 и 12 день</vt:lpstr>
      <vt:lpstr>13 день</vt:lpstr>
      <vt:lpstr>14 день</vt:lpstr>
      <vt:lpstr>зал 13 и 14 день</vt:lpstr>
      <vt:lpstr>15 день</vt:lpstr>
      <vt:lpstr>16 день</vt:lpstr>
      <vt:lpstr>зал 15 и 16 день</vt:lpstr>
      <vt:lpstr>17 день</vt:lpstr>
      <vt:lpstr>18 день</vt:lpstr>
      <vt:lpstr>зал 17 и 18 день</vt:lpstr>
      <vt:lpstr>19 день</vt:lpstr>
      <vt:lpstr>20день</vt:lpstr>
      <vt:lpstr>зал 19 и 20 день</vt:lpstr>
      <vt:lpstr>'таблица с 1 по 20 день'!Область_печати</vt:lpstr>
    </vt:vector>
  </TitlesOfParts>
  <Company>*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foxline</cp:lastModifiedBy>
  <cp:revision>2</cp:revision>
  <cp:lastPrinted>2024-07-31T10:25:19Z</cp:lastPrinted>
  <dcterms:created xsi:type="dcterms:W3CDTF">2012-08-31T05:36:13Z</dcterms:created>
  <dcterms:modified xsi:type="dcterms:W3CDTF">2024-10-21T03:04:19Z</dcterms:modified>
</cp:coreProperties>
</file>