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Бухгалтерия\отчеты ХОР\2025\отчет о результатах 2025\"/>
    </mc:Choice>
  </mc:AlternateContent>
  <bookViews>
    <workbookView xWindow="0" yWindow="0" windowWidth="23040" windowHeight="9384" activeTab="1"/>
  </bookViews>
  <sheets>
    <sheet name="Титульный лист" sheetId="1" r:id="rId1"/>
    <sheet name="1 (раздел 1)" sheetId="2" r:id="rId2"/>
    <sheet name="1 (раздел 2)" sheetId="3" r:id="rId3"/>
    <sheet name="1.1" sheetId="4" r:id="rId4"/>
    <sheet name="1.2" sheetId="5" r:id="rId5"/>
    <sheet name="1.2.1" sheetId="6" r:id="rId6"/>
    <sheet name="1.3" sheetId="7" r:id="rId7"/>
    <sheet name="1.4" sheetId="8" r:id="rId8"/>
    <sheet name="1.5 (1)" sheetId="9" r:id="rId9"/>
    <sheet name="1.5 (2)" sheetId="10" r:id="rId10"/>
    <sheet name="1.5 (3)" sheetId="11" r:id="rId11"/>
    <sheet name="1.5 (4)" sheetId="12" r:id="rId12"/>
    <sheet name="1.6" sheetId="13" r:id="rId13"/>
    <sheet name="2.1" sheetId="14" r:id="rId14"/>
    <sheet name="2.2" sheetId="15" r:id="rId15"/>
    <sheet name="2.3 (1)" sheetId="16" r:id="rId16"/>
    <sheet name="2.3 (2)" sheetId="17" r:id="rId17"/>
    <sheet name="2.4" sheetId="18" r:id="rId18"/>
    <sheet name="2.5 (1)" sheetId="19" r:id="rId19"/>
    <sheet name="2.5 (2)" sheetId="20" r:id="rId20"/>
    <sheet name="2.5 (3)" sheetId="21" r:id="rId21"/>
    <sheet name="2.5 (4)" sheetId="22" r:id="rId22"/>
    <sheet name="2.6 (1)" sheetId="23" r:id="rId23"/>
    <sheet name="2.6 (2)" sheetId="24" r:id="rId24"/>
    <sheet name="2.6 (3)" sheetId="25" r:id="rId25"/>
    <sheet name="2.6 (4)" sheetId="26" r:id="rId26"/>
    <sheet name="2.7" sheetId="27" r:id="rId27"/>
    <sheet name="3.1" sheetId="28" r:id="rId28"/>
    <sheet name="3.2" sheetId="29" r:id="rId29"/>
  </sheets>
  <calcPr calcId="152511"/>
</workbook>
</file>

<file path=xl/calcChain.xml><?xml version="1.0" encoding="utf-8"?>
<calcChain xmlns="http://schemas.openxmlformats.org/spreadsheetml/2006/main">
  <c r="O49" i="26" l="1"/>
  <c r="N49" i="26"/>
  <c r="M49" i="26"/>
  <c r="L49" i="26"/>
  <c r="K49" i="26"/>
  <c r="J49" i="26"/>
  <c r="I49" i="26"/>
  <c r="H49" i="26"/>
  <c r="G49" i="26"/>
  <c r="F49" i="26"/>
  <c r="E49" i="26"/>
  <c r="D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9" i="26" s="1"/>
  <c r="Z50" i="25"/>
  <c r="Y50" i="25"/>
  <c r="X50" i="25"/>
  <c r="W50" i="25"/>
  <c r="V50" i="25"/>
  <c r="U50" i="25"/>
  <c r="R50" i="25"/>
  <c r="Q50" i="25"/>
  <c r="P50" i="25"/>
  <c r="O50" i="25"/>
  <c r="N50" i="25"/>
  <c r="M50" i="25"/>
  <c r="J50" i="25"/>
  <c r="I50" i="25"/>
  <c r="H50" i="25"/>
  <c r="G50" i="25"/>
  <c r="F50" i="25"/>
  <c r="E50" i="25"/>
  <c r="T49" i="25"/>
  <c r="S49" i="25"/>
  <c r="L49" i="25"/>
  <c r="K49" i="25"/>
  <c r="D49" i="25"/>
  <c r="C49" i="25"/>
  <c r="T48" i="25"/>
  <c r="S48" i="25"/>
  <c r="L48" i="25"/>
  <c r="K48" i="25"/>
  <c r="D48" i="25"/>
  <c r="C48" i="25"/>
  <c r="T47" i="25"/>
  <c r="S47" i="25"/>
  <c r="L47" i="25"/>
  <c r="K47" i="25"/>
  <c r="D47" i="25"/>
  <c r="C47" i="25"/>
  <c r="T46" i="25"/>
  <c r="S46" i="25"/>
  <c r="L46" i="25"/>
  <c r="K46" i="25"/>
  <c r="D46" i="25"/>
  <c r="C46" i="25"/>
  <c r="T45" i="25"/>
  <c r="S45" i="25"/>
  <c r="L45" i="25"/>
  <c r="K45" i="25"/>
  <c r="D45" i="25"/>
  <c r="C45" i="25"/>
  <c r="T44" i="25"/>
  <c r="S44" i="25"/>
  <c r="L44" i="25"/>
  <c r="K44" i="25"/>
  <c r="D44" i="25"/>
  <c r="C44" i="25"/>
  <c r="T43" i="25"/>
  <c r="S43" i="25"/>
  <c r="L43" i="25"/>
  <c r="K43" i="25"/>
  <c r="D43" i="25"/>
  <c r="C43" i="25"/>
  <c r="T42" i="25"/>
  <c r="S42" i="25"/>
  <c r="L42" i="25"/>
  <c r="K42" i="25"/>
  <c r="D42" i="25"/>
  <c r="C42" i="25"/>
  <c r="T41" i="25"/>
  <c r="S41" i="25"/>
  <c r="L41" i="25"/>
  <c r="K41" i="25"/>
  <c r="D41" i="25"/>
  <c r="C41" i="25"/>
  <c r="T40" i="25"/>
  <c r="S40" i="25"/>
  <c r="L40" i="25"/>
  <c r="K40" i="25"/>
  <c r="D40" i="25"/>
  <c r="C40" i="25"/>
  <c r="T39" i="25"/>
  <c r="S39" i="25"/>
  <c r="L39" i="25"/>
  <c r="K39" i="25"/>
  <c r="D39" i="25"/>
  <c r="C39" i="25"/>
  <c r="T38" i="25"/>
  <c r="S38" i="25"/>
  <c r="L38" i="25"/>
  <c r="K38" i="25"/>
  <c r="D38" i="25"/>
  <c r="C38" i="25"/>
  <c r="T37" i="25"/>
  <c r="S37" i="25"/>
  <c r="L37" i="25"/>
  <c r="K37" i="25"/>
  <c r="D37" i="25"/>
  <c r="C37" i="25"/>
  <c r="T36" i="25"/>
  <c r="S36" i="25"/>
  <c r="L36" i="25"/>
  <c r="K36" i="25"/>
  <c r="D36" i="25"/>
  <c r="C36" i="25"/>
  <c r="T35" i="25"/>
  <c r="S35" i="25"/>
  <c r="L35" i="25"/>
  <c r="K35" i="25"/>
  <c r="D35" i="25"/>
  <c r="C35" i="25"/>
  <c r="T34" i="25"/>
  <c r="S34" i="25"/>
  <c r="L34" i="25"/>
  <c r="K34" i="25"/>
  <c r="D34" i="25"/>
  <c r="C34" i="25"/>
  <c r="T33" i="25"/>
  <c r="S33" i="25"/>
  <c r="L33" i="25"/>
  <c r="K33" i="25"/>
  <c r="D33" i="25"/>
  <c r="C33" i="25"/>
  <c r="T32" i="25"/>
  <c r="S32" i="25"/>
  <c r="L32" i="25"/>
  <c r="K32" i="25"/>
  <c r="D32" i="25"/>
  <c r="C32" i="25"/>
  <c r="T31" i="25"/>
  <c r="S31" i="25"/>
  <c r="L31" i="25"/>
  <c r="K31" i="25"/>
  <c r="D31" i="25"/>
  <c r="C31" i="25"/>
  <c r="T30" i="25"/>
  <c r="S30" i="25"/>
  <c r="L30" i="25"/>
  <c r="K30" i="25"/>
  <c r="D30" i="25"/>
  <c r="C30" i="25"/>
  <c r="T29" i="25"/>
  <c r="S29" i="25"/>
  <c r="L29" i="25"/>
  <c r="K29" i="25"/>
  <c r="D29" i="25"/>
  <c r="C29" i="25"/>
  <c r="T28" i="25"/>
  <c r="S28" i="25"/>
  <c r="L28" i="25"/>
  <c r="K28" i="25"/>
  <c r="D28" i="25"/>
  <c r="C28" i="25"/>
  <c r="T27" i="25"/>
  <c r="S27" i="25"/>
  <c r="L27" i="25"/>
  <c r="K27" i="25"/>
  <c r="D27" i="25"/>
  <c r="C27" i="25"/>
  <c r="T26" i="25"/>
  <c r="S26" i="25"/>
  <c r="L26" i="25"/>
  <c r="K26" i="25"/>
  <c r="D26" i="25"/>
  <c r="C26" i="25"/>
  <c r="T25" i="25"/>
  <c r="S25" i="25"/>
  <c r="L25" i="25"/>
  <c r="K25" i="25"/>
  <c r="D25" i="25"/>
  <c r="C25" i="25"/>
  <c r="T24" i="25"/>
  <c r="S24" i="25"/>
  <c r="L24" i="25"/>
  <c r="K24" i="25"/>
  <c r="D24" i="25"/>
  <c r="C24" i="25"/>
  <c r="T23" i="25"/>
  <c r="S23" i="25"/>
  <c r="L23" i="25"/>
  <c r="K23" i="25"/>
  <c r="D23" i="25"/>
  <c r="C23" i="25"/>
  <c r="T22" i="25"/>
  <c r="S22" i="25"/>
  <c r="L22" i="25"/>
  <c r="K22" i="25"/>
  <c r="D22" i="25"/>
  <c r="C22" i="25"/>
  <c r="T21" i="25"/>
  <c r="S21" i="25"/>
  <c r="L21" i="25"/>
  <c r="K21" i="25"/>
  <c r="D21" i="25"/>
  <c r="C21" i="25"/>
  <c r="T20" i="25"/>
  <c r="S20" i="25"/>
  <c r="L20" i="25"/>
  <c r="K20" i="25"/>
  <c r="D20" i="25"/>
  <c r="C20" i="25"/>
  <c r="T19" i="25"/>
  <c r="S19" i="25"/>
  <c r="L19" i="25"/>
  <c r="K19" i="25"/>
  <c r="D19" i="25"/>
  <c r="C19" i="25"/>
  <c r="T18" i="25"/>
  <c r="S18" i="25"/>
  <c r="L18" i="25"/>
  <c r="K18" i="25"/>
  <c r="D18" i="25"/>
  <c r="C18" i="25"/>
  <c r="T17" i="25"/>
  <c r="S17" i="25"/>
  <c r="L17" i="25"/>
  <c r="K17" i="25"/>
  <c r="D17" i="25"/>
  <c r="C17" i="25"/>
  <c r="T16" i="25"/>
  <c r="S16" i="25"/>
  <c r="L16" i="25"/>
  <c r="K16" i="25"/>
  <c r="D16" i="25"/>
  <c r="C16" i="25"/>
  <c r="T15" i="25"/>
  <c r="S15" i="25"/>
  <c r="L15" i="25"/>
  <c r="K15" i="25"/>
  <c r="D15" i="25"/>
  <c r="C15" i="25"/>
  <c r="T14" i="25"/>
  <c r="S14" i="25"/>
  <c r="L14" i="25"/>
  <c r="K14" i="25"/>
  <c r="D14" i="25"/>
  <c r="C14" i="25"/>
  <c r="T13" i="25"/>
  <c r="S13" i="25"/>
  <c r="L13" i="25"/>
  <c r="K13" i="25"/>
  <c r="D13" i="25"/>
  <c r="C13" i="25"/>
  <c r="T12" i="25"/>
  <c r="S12" i="25"/>
  <c r="L12" i="25"/>
  <c r="K12" i="25"/>
  <c r="D12" i="25"/>
  <c r="C12" i="25"/>
  <c r="T11" i="25"/>
  <c r="S11" i="25"/>
  <c r="L11" i="25"/>
  <c r="K11" i="25"/>
  <c r="D11" i="25"/>
  <c r="C11" i="25"/>
  <c r="T10" i="25"/>
  <c r="S10" i="25"/>
  <c r="L10" i="25"/>
  <c r="K10" i="25"/>
  <c r="D10" i="25"/>
  <c r="C10" i="25"/>
  <c r="T9" i="25"/>
  <c r="S9" i="25"/>
  <c r="L9" i="25"/>
  <c r="K9" i="25"/>
  <c r="D9" i="25"/>
  <c r="C9" i="25"/>
  <c r="T8" i="25"/>
  <c r="T50" i="25" s="1"/>
  <c r="S8" i="25"/>
  <c r="S50" i="25" s="1"/>
  <c r="L8" i="25"/>
  <c r="L50" i="25" s="1"/>
  <c r="K8" i="25"/>
  <c r="K50" i="25" s="1"/>
  <c r="D8" i="25"/>
  <c r="D50" i="25" s="1"/>
  <c r="C8" i="25"/>
  <c r="C50" i="25" s="1"/>
  <c r="K48" i="24"/>
  <c r="J48" i="24"/>
  <c r="I48" i="24"/>
  <c r="H48" i="24"/>
  <c r="G48" i="24"/>
  <c r="F48" i="24"/>
  <c r="E48" i="24"/>
  <c r="D48" i="24"/>
  <c r="G47" i="24"/>
  <c r="C47" i="24"/>
  <c r="G46" i="24"/>
  <c r="C46" i="24"/>
  <c r="G45" i="24"/>
  <c r="C45" i="24"/>
  <c r="G44" i="24"/>
  <c r="C44" i="24"/>
  <c r="G43" i="24"/>
  <c r="C43" i="24"/>
  <c r="G42" i="24"/>
  <c r="C42" i="24"/>
  <c r="G41" i="24"/>
  <c r="C41" i="24"/>
  <c r="G40" i="24"/>
  <c r="C40" i="24"/>
  <c r="G39" i="24"/>
  <c r="C39" i="24"/>
  <c r="G38" i="24"/>
  <c r="C38" i="24"/>
  <c r="G37" i="24"/>
  <c r="C37" i="24"/>
  <c r="G36" i="24"/>
  <c r="C36" i="24"/>
  <c r="G35" i="24"/>
  <c r="C35" i="24"/>
  <c r="G34" i="24"/>
  <c r="C34" i="24"/>
  <c r="G33" i="24"/>
  <c r="C33" i="24"/>
  <c r="G32" i="24"/>
  <c r="C32" i="24"/>
  <c r="G31" i="24"/>
  <c r="C31" i="24"/>
  <c r="G30" i="24"/>
  <c r="C30" i="24"/>
  <c r="G29" i="24"/>
  <c r="C29" i="24"/>
  <c r="G28" i="24"/>
  <c r="C28" i="24"/>
  <c r="G27" i="24"/>
  <c r="C27" i="24"/>
  <c r="G26" i="24"/>
  <c r="C26" i="24"/>
  <c r="G25" i="24"/>
  <c r="C25" i="24"/>
  <c r="G24" i="24"/>
  <c r="C24" i="24"/>
  <c r="G23" i="24"/>
  <c r="C23" i="24"/>
  <c r="G22" i="24"/>
  <c r="C22" i="24"/>
  <c r="G21" i="24"/>
  <c r="C21" i="24"/>
  <c r="G20" i="24"/>
  <c r="C20" i="24"/>
  <c r="G19" i="24"/>
  <c r="C19" i="24"/>
  <c r="G18" i="24"/>
  <c r="C18" i="24"/>
  <c r="G17" i="24"/>
  <c r="C17" i="24"/>
  <c r="G16" i="24"/>
  <c r="C16" i="24"/>
  <c r="G15" i="24"/>
  <c r="C15" i="24"/>
  <c r="G14" i="24"/>
  <c r="C14" i="24"/>
  <c r="G13" i="24"/>
  <c r="C13" i="24"/>
  <c r="G12" i="24"/>
  <c r="C12" i="24"/>
  <c r="G11" i="24"/>
  <c r="C11" i="24"/>
  <c r="G10" i="24"/>
  <c r="C10" i="24"/>
  <c r="G9" i="24"/>
  <c r="C9" i="24"/>
  <c r="G8" i="24"/>
  <c r="C8" i="24"/>
  <c r="G7" i="24"/>
  <c r="C7" i="24"/>
  <c r="G6" i="24"/>
  <c r="C6" i="24"/>
  <c r="C48" i="24" s="1"/>
  <c r="J58" i="23"/>
  <c r="I58" i="23"/>
  <c r="H58" i="23"/>
  <c r="G58" i="23"/>
  <c r="F58" i="23"/>
  <c r="E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D58" i="23" s="1"/>
  <c r="C16" i="23"/>
  <c r="C58" i="23" s="1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E34" i="19"/>
  <c r="C34" i="19"/>
  <c r="E33" i="19"/>
  <c r="C33" i="19" s="1"/>
  <c r="E32" i="19"/>
  <c r="C32" i="19" s="1"/>
  <c r="E31" i="19"/>
  <c r="C31" i="19" s="1"/>
  <c r="E30" i="19"/>
  <c r="C30" i="19" s="1"/>
  <c r="E29" i="19"/>
  <c r="C29" i="19" s="1"/>
  <c r="E28" i="19"/>
  <c r="C28" i="19"/>
  <c r="E27" i="19"/>
  <c r="C27" i="19" s="1"/>
  <c r="E26" i="19"/>
  <c r="C26" i="19" s="1"/>
  <c r="E25" i="19"/>
  <c r="C25" i="19" s="1"/>
  <c r="E24" i="19"/>
  <c r="C24" i="19" s="1"/>
  <c r="E23" i="19"/>
  <c r="C23" i="19" s="1"/>
  <c r="E22" i="19"/>
  <c r="C22" i="19"/>
  <c r="E21" i="19"/>
  <c r="C21" i="19" s="1"/>
  <c r="E20" i="19"/>
  <c r="C20" i="19" s="1"/>
  <c r="E19" i="19"/>
  <c r="C19" i="19" s="1"/>
  <c r="E18" i="19"/>
  <c r="C18" i="19" s="1"/>
  <c r="L17" i="18"/>
  <c r="F17" i="18"/>
  <c r="N17" i="12"/>
  <c r="M17" i="12"/>
  <c r="L17" i="12"/>
  <c r="K17" i="12"/>
  <c r="J17" i="12"/>
  <c r="I17" i="12"/>
  <c r="H17" i="12"/>
  <c r="G17" i="12"/>
  <c r="F17" i="12"/>
  <c r="E17" i="12"/>
  <c r="D17" i="12"/>
  <c r="C17" i="12"/>
  <c r="N17" i="11"/>
  <c r="M17" i="11"/>
  <c r="L17" i="11"/>
  <c r="K17" i="11"/>
  <c r="J17" i="11"/>
  <c r="I17" i="11"/>
  <c r="H17" i="11"/>
  <c r="G17" i="11"/>
  <c r="F17" i="11"/>
  <c r="E17" i="11"/>
  <c r="D17" i="11"/>
  <c r="C17" i="11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C17" i="10"/>
  <c r="C15" i="10"/>
  <c r="C14" i="10"/>
  <c r="C12" i="10"/>
  <c r="C11" i="10"/>
  <c r="C9" i="10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H17" i="4"/>
  <c r="G17" i="4"/>
  <c r="F17" i="4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</calcChain>
</file>

<file path=xl/sharedStrings.xml><?xml version="1.0" encoding="utf-8"?>
<sst xmlns="http://schemas.openxmlformats.org/spreadsheetml/2006/main" count="2695" uniqueCount="702">
  <si>
    <t>ОТЧЕТ
о результатах деятельности государственного учреждения, подведомственного
Министерству культуры Самарской области, и об использовании
закрепленного за ним государственного имущества</t>
  </si>
  <si>
    <t>на 01.01.2026 г.</t>
  </si>
  <si>
    <t>КОДЫ</t>
  </si>
  <si>
    <t>Дата</t>
  </si>
  <si>
    <t>01.01.2026</t>
  </si>
  <si>
    <t>Учреждение</t>
  </si>
  <si>
    <t>Государственное бюджетное учреждение дополнительного образования "Центральная детская хоровая школа"</t>
  </si>
  <si>
    <t>по Сводному реестру</t>
  </si>
  <si>
    <t>362Ц3286</t>
  </si>
  <si>
    <t>Тип учреждения</t>
  </si>
  <si>
    <t>02</t>
  </si>
  <si>
    <t>ИНН</t>
  </si>
  <si>
    <t>6315801661</t>
  </si>
  <si>
    <t>Наименование органа, осуществляющего функции и полномочия учредителя</t>
  </si>
  <si>
    <t>Министерство культуры Самарской области</t>
  </si>
  <si>
    <t>КПП</t>
  </si>
  <si>
    <t>631501001</t>
  </si>
  <si>
    <t>Публично-правовое образование</t>
  </si>
  <si>
    <t>Самарская область</t>
  </si>
  <si>
    <t>БК</t>
  </si>
  <si>
    <t>711</t>
  </si>
  <si>
    <t>Периодичность: годовая</t>
  </si>
  <si>
    <t>по ОКТМО</t>
  </si>
  <si>
    <t>36701325000</t>
  </si>
  <si>
    <t>Раздел 1. Результаты деятельности</t>
  </si>
  <si>
    <t>1. Сведения о поступлениях и выплатах учреждения</t>
  </si>
  <si>
    <t>1.1. Сведения об оказываемых услугах, выполняемых работах сверх установленного государственного задания, а также выпускаемой продукции</t>
  </si>
  <si>
    <t>1.2. Сведения о доходах учреждения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</si>
  <si>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1.2.1. Сведения о кредиторской задолженности и обязательствах учреждения</t>
  </si>
  <si>
    <t>1.3. Сведения о просроченной кредиторской задолженности</t>
  </si>
  <si>
    <t>1.4. Сведения о задолженности по ущербу, недостачам, хищениям денежных средств и материальных ценностей</t>
  </si>
  <si>
    <t>1.5. Сведения о численности сотрудников и оплате труда</t>
  </si>
  <si>
    <t>1.6. Сведения о счетах учреждения, открытых в кредитных организациях</t>
  </si>
  <si>
    <t>Раздел 2. Использование имущества, закрепленного за учреждением</t>
  </si>
  <si>
    <t>2.1. Сведения о недвижимом имуществе, за исключением земельных участков, закрепленном на праве оперативного управления</t>
  </si>
  <si>
    <t>2.2. Сведения о земельных участках, предоставленных на праве постоянного (бессрочного) пользования</t>
  </si>
  <si>
    <t>2.3. Сведения о недвижимом имуществе, используемом по договору аренды</t>
  </si>
  <si>
    <t>2.4. Сведения о недвижимом имуществе, используемом по договору безвозмездного пользования (договору ссуды)</t>
  </si>
  <si>
    <t>2.5. Сведения об особо ценном движимом имуществе (за исключением транспортных средств)</t>
  </si>
  <si>
    <t>2.6. Сведения о транспортных средствах</t>
  </si>
  <si>
    <t>2.7. Сведения об имуществе, за исключением земельных участков, переданном в аренду</t>
  </si>
  <si>
    <t>Раздел 3. Эффективность деятельности</t>
  </si>
  <si>
    <t>3.1. Сведения о видах деятельности, в отношении которых установлен показатель эффективности</t>
  </si>
  <si>
    <t>3.2. Сведения о достижении показателей эффективности деятельности учреждения</t>
  </si>
  <si>
    <t>Руководитель (уполномоченное лицо) Учреждения</t>
  </si>
  <si>
    <t>Директор</t>
  </si>
  <si>
    <t>Фомичева Татьяна Ивановна</t>
  </si>
  <si>
    <t>(должность)</t>
  </si>
  <si>
    <t>(расшифровка подписи)</t>
  </si>
  <si>
    <t>Исполнитель</t>
  </si>
  <si>
    <t>+7</t>
  </si>
  <si>
    <t>(телефон)</t>
  </si>
  <si>
    <t>СОГЛАСОВАНО</t>
  </si>
  <si>
    <t>Министр культуры Самарской области</t>
  </si>
  <si>
    <t>Калягина Ирина Евгеньевна</t>
  </si>
  <si>
    <t>(наименование должности уполномоченного лица органа-учредителя)</t>
  </si>
  <si>
    <t>Подписано. Заверено ЭП.</t>
  </si>
  <si>
    <t>ФИО: Фомичева Татьяна Ивановна</t>
  </si>
  <si>
    <t>Должность: директор</t>
  </si>
  <si>
    <t>Действует c 15.01.2025 07:53:09 по: 10.04.2026 07:53:09</t>
  </si>
  <si>
    <t>Серийный номер: 67CC11FF3CC521B4A3D72F245C6BB43467CF407B</t>
  </si>
  <si>
    <t>Издатель: Федеральное казначейство</t>
  </si>
  <si>
    <t>Время подписания: 30.03.2026 12:29:12</t>
  </si>
  <si>
    <t>ФИО: Калягина Ирина Евгеньевна</t>
  </si>
  <si>
    <t>Должность: Министр культуры Самарской области</t>
  </si>
  <si>
    <t>Действует c 20.03.2026 06:50:46 по: 13.06.2027 06:50:46</t>
  </si>
  <si>
    <t>Серийный номер: 20EE0AEDF232279E74957519EF5C48139ECE6FC2</t>
  </si>
  <si>
    <t>Время подписания: 30.03.2026 12:38:22</t>
  </si>
  <si>
    <t>Раздел 1. Результаты деятельности учреждения</t>
  </si>
  <si>
    <t>на "01" января 2026 г.</t>
  </si>
  <si>
    <t>01.01.26</t>
  </si>
  <si>
    <t>Орган, осуществляющий функции и полномочия учредителя</t>
  </si>
  <si>
    <t>глава по БК</t>
  </si>
  <si>
    <t>Раздел 1. Сведения о поступлениях учреждения</t>
  </si>
  <si>
    <t>Наименование показателя</t>
  </si>
  <si>
    <t>Код строки</t>
  </si>
  <si>
    <t>Сумма поступлений</t>
  </si>
  <si>
    <t>Изменение, %</t>
  </si>
  <si>
    <t>Доля в общей сумме поступлений, %</t>
  </si>
  <si>
    <t>за 2025 год (за отчетный финансовый год)</t>
  </si>
  <si>
    <t>за 2024 год (за год,  предшествующий отчетному)</t>
  </si>
  <si>
    <t>1</t>
  </si>
  <si>
    <t>2</t>
  </si>
  <si>
    <t>3</t>
  </si>
  <si>
    <t>4</t>
  </si>
  <si>
    <t>5</t>
  </si>
  <si>
    <t>6</t>
  </si>
  <si>
    <t>Субсидии на финансовое обеспечение выполнения государственного (муниципального) задания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</si>
  <si>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</si>
  <si>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</si>
  <si>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</si>
  <si>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</si>
  <si>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</si>
  <si>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</si>
  <si>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</si>
  <si>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</si>
  <si>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</si>
  <si>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 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</si>
  <si>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</si>
  <si>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</si>
  <si>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</si>
  <si>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</si>
  <si>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</si>
  <si>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из них: 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</si>
  <si>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</si>
  <si>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</si>
  <si>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</si>
  <si>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</si>
  <si>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</si>
  <si>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</si>
  <si>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</si>
  <si>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</si>
  <si>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0802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</si>
  <si>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</si>
  <si>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</si>
  <si>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</si>
  <si>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</si>
  <si>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</si>
  <si>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</si>
  <si>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</si>
  <si>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</si>
  <si>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</si>
  <si>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0807</t>
  </si>
  <si>
    <t>Доходы от собственности, всего</t>
  </si>
  <si>
    <t>0900</t>
  </si>
  <si>
    <t>доходы в виде арендной либо иной платы за передачу в возмездное пользование государственного (муниципального) имущества</t>
  </si>
  <si>
    <t>0901</t>
  </si>
  <si>
    <t>доходы от распоряжения правами на результаты интеллектуальной деятельности и средствами 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</si>
  <si>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</si>
  <si>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</si>
  <si>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</si>
  <si>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</si>
  <si>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</si>
  <si>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</si>
  <si>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</si>
  <si>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</si>
  <si>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</si>
  <si>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</si>
  <si>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</si>
  <si>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</si>
  <si>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</si>
  <si>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неустоек,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</si>
  <si>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</si>
  <si>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</si>
  <si>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</si>
  <si>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</si>
  <si>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</si>
  <si>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>Иные поступления, всего</t>
  </si>
  <si>
    <t>1300</t>
  </si>
  <si>
    <t>из них: возврат денежных обеспечений</t>
  </si>
  <si>
    <t>1301</t>
  </si>
  <si>
    <t>возврат денежных средств с депозитных счетов</t>
  </si>
  <si>
    <t>1302</t>
  </si>
  <si>
    <t>Итого</t>
  </si>
  <si>
    <t>9000</t>
  </si>
  <si>
    <t>x</t>
  </si>
  <si>
    <t>100%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</si>
  <si>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</si>
  <si>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</si>
  <si>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</si>
  <si>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</si>
  <si>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задания</t>
  </si>
  <si>
    <t>доля в общей сумме выплат, отраженных в графе 3, %</t>
  </si>
  <si>
    <t>за счет средств субсидии на иные цели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</si>
  <si>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</si>
  <si>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</si>
  <si>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</si>
  <si>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</si>
  <si>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из федерального бюджета</t>
  </si>
  <si>
    <t>из бюджетов субъектов Российской Федерации и местных бюджетов</t>
  </si>
  <si>
    <t>за счет средств, полученных от оказания услуг, выполнения работ, реализации продукции</t>
  </si>
  <si>
    <t>за счет безвозмездных поступлений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</si>
  <si>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</si>
  <si>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</si>
  <si>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</si>
  <si>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</si>
  <si>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</si>
  <si>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</si>
  <si>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</si>
  <si>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</si>
  <si>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</si>
  <si>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</si>
  <si>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</si>
  <si>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</si>
  <si>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</si>
  <si>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</si>
  <si>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</si>
  <si>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</si>
  <si>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</si>
  <si>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из них: услуги связи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</si>
  <si>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</si>
  <si>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</si>
  <si>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</si>
  <si>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</si>
  <si>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</si>
  <si>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</si>
  <si>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</si>
  <si>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</si>
  <si>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</si>
  <si>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</si>
  <si>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</si>
  <si>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нефинансовые активы</t>
  </si>
  <si>
    <t>0307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</si>
  <si>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</si>
  <si>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</si>
  <si>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</si>
  <si>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</si>
  <si>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 налог на прибыль</t>
  </si>
  <si>
    <t>0701</t>
  </si>
  <si>
    <t>налог на добавленную стоимость</t>
  </si>
  <si>
    <t>0702</t>
  </si>
  <si>
    <t>налог на имущество организаций</t>
  </si>
  <si>
    <t>0703</t>
  </si>
  <si>
    <t>земельный налог</t>
  </si>
  <si>
    <t>0704</t>
  </si>
  <si>
    <t>транспортный налог</t>
  </si>
  <si>
    <t>0705</t>
  </si>
  <si>
    <t>водный налог</t>
  </si>
  <si>
    <t>0706</t>
  </si>
  <si>
    <t>государственные пошлины</t>
  </si>
  <si>
    <t>0707</t>
  </si>
  <si>
    <t>прочие налоги, сборы, платежи в бюджет</t>
  </si>
  <si>
    <t>0708</t>
  </si>
  <si>
    <t>Приобретение финансовых активов, всего:</t>
  </si>
  <si>
    <t>из них: 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</si>
  <si>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</si>
  <si>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</si>
  <si>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из них: перечисление денежных обеспечений</t>
  </si>
  <si>
    <t>перечисление денежных средств на депозитные счета</t>
  </si>
  <si>
    <t>X</t>
  </si>
  <si>
    <t>(подпись)</t>
  </si>
  <si>
    <t>Главный бухгалтер</t>
  </si>
  <si>
    <t>Сугоняк Ольга Владимировна</t>
  </si>
  <si>
    <t>1.1. Сведения об оказываемых услугах, выполняемых работах 
сверх установленного государственного (муниципального) задания, а также выпускаемой продукции</t>
  </si>
  <si>
    <t>Раздел 1. Сведения об услугах, оказываемых сверх установленного государственного задания</t>
  </si>
  <si>
    <t>Наименование оказываемых услуг</t>
  </si>
  <si>
    <t>Код по ОКВЭД</t>
  </si>
  <si>
    <t>Объем оказанных услуг</t>
  </si>
  <si>
    <t>Доход от оказания услуг, рубли</t>
  </si>
  <si>
    <t>Цена (тариф)</t>
  </si>
  <si>
    <t>Справочно: реквизиты акта, которым установлена цена (тариф)</t>
  </si>
  <si>
    <t>единица измерения</t>
  </si>
  <si>
    <t>всего</t>
  </si>
  <si>
    <t>кем издан (ФОИВ, учреждение)</t>
  </si>
  <si>
    <t>дата</t>
  </si>
  <si>
    <t>номер</t>
  </si>
  <si>
    <t>наименование</t>
  </si>
  <si>
    <t>код по ОКЕИ</t>
  </si>
  <si>
    <t>Платные образовательные услуги</t>
  </si>
  <si>
    <t>85.41</t>
  </si>
  <si>
    <t>Штука</t>
  </si>
  <si>
    <t>796</t>
  </si>
  <si>
    <t>Раздел 2. Сведения о работах, выполняемых сверх установленного государственного задания</t>
  </si>
  <si>
    <t>Наименование выполняемых работ</t>
  </si>
  <si>
    <t>Объем выполненных работ</t>
  </si>
  <si>
    <t>Доход от выполнения работ, рубли</t>
  </si>
  <si>
    <t>Раздел 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</si>
  <si>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</si>
  <si>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</si>
  <si>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рубли</t>
  </si>
  <si>
    <t>79376589235</t>
  </si>
  <si>
    <t>(фамилия, инициалы)</t>
  </si>
  <si>
    <t>1.2. Сведения о доходах учреждения в виде прибыли, приходящейся на доли 
в уставных (складочных) капиталах хозяйственных товариществ и обществ, или дивидендов по акциям, принадлежащим учреждению</t>
  </si>
  <si>
    <t>Организация (предприятие)</t>
  </si>
  <si>
    <t>Сумма вложений в уставный капитал</t>
  </si>
  <si>
    <t>Доля в уставном капитале, %</t>
  </si>
  <si>
    <t>Вид вложений</t>
  </si>
  <si>
    <t>Задолженность перед учреждением по перечислению части прибыли (дивидендов) на начало года</t>
  </si>
  <si>
    <t>Доходы, подлежащие получению за отчетный период</t>
  </si>
  <si>
    <t>Задолженность перед учреждением по перечислению части прибыли (дивидендов) на конец отчетного периода</t>
  </si>
  <si>
    <t>код по ОКОПФ</t>
  </si>
  <si>
    <t>дата создания</t>
  </si>
  <si>
    <t>основной вид деятельности</t>
  </si>
  <si>
    <t>начислено, рублей</t>
  </si>
  <si>
    <t>поступило, рублей</t>
  </si>
  <si>
    <t>Объем кредиторской задолженности на начало года</t>
  </si>
  <si>
    <t>Объем кредиторской задолженности на конец отчетного периода</t>
  </si>
  <si>
    <t>Объем отложенных обязательств учреждения</t>
  </si>
  <si>
    <t>из нее срок оплаты наступил в отчетном финансовом году</t>
  </si>
  <si>
    <t>из нее срок оплаты наступает в:</t>
  </si>
  <si>
    <t>в том числе:</t>
  </si>
  <si>
    <t>1 квартале, всего</t>
  </si>
  <si>
    <t>из нее: в январе</t>
  </si>
  <si>
    <t>2 квартале</t>
  </si>
  <si>
    <t>3 квартале</t>
  </si>
  <si>
    <t>4 квартале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</si>
  <si>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</si>
  <si>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</si>
  <si>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</si>
  <si>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</si>
  <si>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</si>
  <si>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</si>
  <si>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</si>
  <si>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2000</t>
  </si>
  <si>
    <t>По перечислению в бюджет, всего</t>
  </si>
  <si>
    <t>3000</t>
  </si>
  <si>
    <t>в том числе: по перечислению удержанного налога на доходы физических лиц</t>
  </si>
  <si>
    <t>3100</t>
  </si>
  <si>
    <t>по оплате страховых взносов на обязательные социальное страхование</t>
  </si>
  <si>
    <t>3200</t>
  </si>
  <si>
    <t>по оплате налогов, сборов, за исключением страховых взносов на обязательное социальное страхование</t>
  </si>
  <si>
    <t>3300</t>
  </si>
  <si>
    <t>по возврату в бюджет средств субсидий (грантов в форме субсидий)</t>
  </si>
  <si>
    <t>3400</t>
  </si>
  <si>
    <t>из них: в связи с невыполнением государственного задания</t>
  </si>
  <si>
    <t>3410</t>
  </si>
  <si>
    <t>в связи с недостижением результатов предоставления субсидий (грантов в форме субсидий)</t>
  </si>
  <si>
    <t>3420</t>
  </si>
  <si>
    <t>в связи с невыполнением условий соглашений, в том числе по софинансированию расходов</t>
  </si>
  <si>
    <t>3430</t>
  </si>
  <si>
    <t>По оплате товаров, работ, услуг, всего</t>
  </si>
  <si>
    <t>4000</t>
  </si>
  <si>
    <t>из них: по публичным договорам</t>
  </si>
  <si>
    <t>4100</t>
  </si>
  <si>
    <t>По оплате прочих расходов, всего</t>
  </si>
  <si>
    <t>5000</t>
  </si>
  <si>
    <t>из них: по выплатам, связанным с причинением вреда гражданам</t>
  </si>
  <si>
    <t>5100</t>
  </si>
  <si>
    <t>Объем просроченной кредиторской задолженности на начало года</t>
  </si>
  <si>
    <t>Предельно допустимые значения просроченной кредиторской задолженности</t>
  </si>
  <si>
    <t>Объем просроченной кредиторской задолженности на конец отчетного периода</t>
  </si>
  <si>
    <t>Изменение кредиторской задолженности</t>
  </si>
  <si>
    <t>Причина образования</t>
  </si>
  <si>
    <t>Меры, принимаемые по погашению просроченной кредиторской задолженности</t>
  </si>
  <si>
    <t>из нее по исполнительным листам</t>
  </si>
  <si>
    <t>значение</t>
  </si>
  <si>
    <t>срок, дней</t>
  </si>
  <si>
    <t>в том числе по срокам</t>
  </si>
  <si>
    <t>сумма, руб.</t>
  </si>
  <si>
    <t>в процентах</t>
  </si>
  <si>
    <t>в абсолютных величинах</t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</si>
  <si>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</si>
  <si>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</si>
  <si>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</si>
  <si>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</si>
  <si>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из них: в связи с невыполнением государственного (муниципального) задания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</si>
  <si>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</si>
  <si>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</si>
  <si>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</si>
  <si>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</si>
  <si>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по возмещению ущерба на конец отчетного периода</t>
  </si>
  <si>
    <t>из него на взыскании в службе судебных приставов</t>
  </si>
  <si>
    <t>из них взыскано с виновных лиц</t>
  </si>
  <si>
    <t>страховыми организациями</t>
  </si>
  <si>
    <t>из них в связи с прекращением взыскания по исполнительным листам</t>
  </si>
  <si>
    <t>виновные лица установлены</t>
  </si>
  <si>
    <t>виновные лица не установлены</t>
  </si>
  <si>
    <t>из них по решению суда</t>
  </si>
  <si>
    <t>Недостача, хищение денежных средств, всего</t>
  </si>
  <si>
    <t>в том числе: в связи с хищением (кражами)</t>
  </si>
  <si>
    <t>0110</t>
  </si>
  <si>
    <t>из них: возбуждено уголовных дел (находится в следственных органах)</t>
  </si>
  <si>
    <t>0111</t>
  </si>
  <si>
    <t>в связи с выявлением при обработке наличных денег денежных знаков, имеющих признаки подделки</t>
  </si>
  <si>
    <t>0120</t>
  </si>
  <si>
    <t>в связи с банкротством кредитной организации</t>
  </si>
  <si>
    <t>0130</t>
  </si>
  <si>
    <t>Ущерб имуществу (за исключением денежных средств)</t>
  </si>
  <si>
    <t>в том числе: 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</si>
  <si>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</si>
  <si>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</si>
  <si>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</si>
  <si>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</si>
  <si>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нанесением ущерба техническому состоянию объекта</t>
  </si>
  <si>
    <t>0230</t>
  </si>
  <si>
    <t>В связи с нарушением условий договоров (контрактов)</t>
  </si>
  <si>
    <t>в том числе: в связи с нарушением сроков (начислено пени, штрафов, неустойки)</t>
  </si>
  <si>
    <t>0310</t>
  </si>
  <si>
    <t>в связи с невыполнением условий о возврате предоплаты (аванса)</t>
  </si>
  <si>
    <t>0320</t>
  </si>
  <si>
    <t>7936589235</t>
  </si>
  <si>
    <t>Раздел 1. Сведения о численности сотрудников</t>
  </si>
  <si>
    <t>Группы персонала (категория персонала)</t>
  </si>
  <si>
    <t>Штатная численность на начало года</t>
  </si>
  <si>
    <t>Средняя численность сотрудников за отчетный период</t>
  </si>
  <si>
    <t>По договорам гражданско-правового характера</t>
  </si>
  <si>
    <t>Штатная численность на конец отчетного периода</t>
  </si>
  <si>
    <t>установлено штатным расписанием</t>
  </si>
  <si>
    <t>из нее</t>
  </si>
  <si>
    <t>замещено</t>
  </si>
  <si>
    <t>вакантных должностей</t>
  </si>
  <si>
    <t>по основному месту работы</t>
  </si>
  <si>
    <t>по внутреннему совместительству (по совмещению должностей)</t>
  </si>
  <si>
    <t>по внешнему совместительству</t>
  </si>
  <si>
    <t>сотрудники учреждения</t>
  </si>
  <si>
    <t>физические лица, не являющиеся сотрудниками учреждения</t>
  </si>
  <si>
    <t>из нее по основным видам деятельности</t>
  </si>
  <si>
    <t>по основным видам деятельности</t>
  </si>
  <si>
    <t>Основной персонал, всего</t>
  </si>
  <si>
    <t>Педагогические работники</t>
  </si>
  <si>
    <t>1101</t>
  </si>
  <si>
    <t>Вспомогательный персонал, всего</t>
  </si>
  <si>
    <t>2100</t>
  </si>
  <si>
    <t>Вспомогательный персонал</t>
  </si>
  <si>
    <t>2101</t>
  </si>
  <si>
    <t>Административно-управленческий персонал, всего</t>
  </si>
  <si>
    <t>АУП</t>
  </si>
  <si>
    <t>3101</t>
  </si>
  <si>
    <t>Раздел 2. Сведения об оплате труда</t>
  </si>
  <si>
    <t>Группы персонала</t>
  </si>
  <si>
    <t>Фонд начисленной оплаты труда сотрудников за отчетный период, руб.</t>
  </si>
  <si>
    <t>Начислено по договорам гражданско-правового характера, руб.</t>
  </si>
  <si>
    <t>Аналитическое распределение оплаты труда сотрудников по источникам финансового обеспечения, руб.</t>
  </si>
  <si>
    <t>по внутреннему совместительству (совмещению должностей)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</si>
  <si>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</si>
  <si>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</si>
  <si>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</si>
  <si>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от приносящей доход деятельности</t>
  </si>
  <si>
    <t>полного рабочего времени</t>
  </si>
  <si>
    <t>неполного рабочего времени</t>
  </si>
  <si>
    <t>Основной персонал</t>
  </si>
  <si>
    <t>Административно-управленческий персонал</t>
  </si>
  <si>
    <t>21</t>
  </si>
  <si>
    <t>22</t>
  </si>
  <si>
    <t>23</t>
  </si>
  <si>
    <t>24</t>
  </si>
  <si>
    <t>25</t>
  </si>
  <si>
    <t>26</t>
  </si>
  <si>
    <t>27</t>
  </si>
  <si>
    <t>28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</si>
  <si>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</si>
  <si>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</si>
  <si>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</si>
  <si>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</si>
  <si>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</si>
  <si>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</si>
  <si>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</si>
  <si>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</si>
  <si>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</si>
  <si>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</si>
  <si>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</si>
  <si>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</si>
  <si>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</si>
  <si>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</si>
  <si>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Бухгалтер</t>
  </si>
  <si>
    <t>Терентьева Елена Вениаминовна</t>
  </si>
  <si>
    <t>79276042187</t>
  </si>
  <si>
    <t>Номер счета в кредитной организации</t>
  </si>
  <si>
    <t>Вид счета</t>
  </si>
  <si>
    <t>Реквизиты акта, в соответствии с которым открыт счет</t>
  </si>
  <si>
    <t>Остаток средств на счете на начало года</t>
  </si>
  <si>
    <t>Остаток средств на счете на конец отчетного периода</t>
  </si>
  <si>
    <t>вид акта</t>
  </si>
  <si>
    <t>Счета в кредитных организациях в валюте Российской Федерации</t>
  </si>
  <si>
    <t>Счета в кредитных организациях в иностранной валюте</t>
  </si>
  <si>
    <t>2.1 Сведения о недвижимом имуществе, за исключением земельных участков, закрепленном на праве оперативного управления</t>
  </si>
  <si>
    <t>Наименование объекта</t>
  </si>
  <si>
    <t>Адрес</t>
  </si>
  <si>
    <t>Кадастровый номер</t>
  </si>
  <si>
    <t>Код по ОКТМО</t>
  </si>
  <si>
    <t>Уникальный код объекта</t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</si>
  <si>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</si>
  <si>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</si>
  <si>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</si>
  <si>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</si>
  <si>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Не используется</t>
  </si>
  <si>
    <t>Фактические расходы на содержание объекта недвижимого имущества (руб. в год)</t>
  </si>
  <si>
    <t>Наименование</t>
  </si>
  <si>
    <t>для осуществления основной деятельности</t>
  </si>
  <si>
    <t>для иных целей</t>
  </si>
  <si>
    <t>на основании договоров аренды</t>
  </si>
  <si>
    <t>на основании договоров безвозмездного пользования</t>
  </si>
  <si>
    <t>без оформления права пользования (с почасовой оплатой)</t>
  </si>
  <si>
    <t>проводится капитальный ремонт и/или реконструкция</t>
  </si>
  <si>
    <t>в связи с аварийным состоянием</t>
  </si>
  <si>
    <t>услуги по содержанию имущества</t>
  </si>
  <si>
    <t>налог на имущество</t>
  </si>
  <si>
    <t>в рамках государственного задания</t>
  </si>
  <si>
    <t>за плату сверх государственного задания</t>
  </si>
  <si>
    <t>требуется ремонт</t>
  </si>
  <si>
    <t>ожидает списания</t>
  </si>
  <si>
    <t>возмещается пользователями имущества</t>
  </si>
  <si>
    <t>по неиспользуемому имуществу</t>
  </si>
  <si>
    <t>4.1</t>
  </si>
  <si>
    <t>2.2 Сведения о земельных участках, предоставленных на праве постоянного (бессрочного) пользования</t>
  </si>
  <si>
    <t>Всего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</si>
  <si>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</si>
  <si>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</si>
  <si>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 (руб. в год)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</si>
  <si>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</si>
  <si>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</si>
  <si>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</si>
  <si>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на землю</t>
  </si>
  <si>
    <t>без оформления права пользования</t>
  </si>
  <si>
    <t>из них возмещается пользователями имущества</t>
  </si>
  <si>
    <t>2.3 Сведения о недвижимом имуществе, используемом по договору аренды</t>
  </si>
  <si>
    <t>Раздел 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</si>
  <si>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</si>
  <si>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</si>
  <si>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</si>
  <si>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</si>
  <si>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руб./год</t>
  </si>
  <si>
    <t>Направление использования арендованного имущества</t>
  </si>
  <si>
    <t>Обоснование заключения договора аренды</t>
  </si>
  <si>
    <t>код по КИСЭ</t>
  </si>
  <si>
    <t>начала</t>
  </si>
  <si>
    <t>окончания</t>
  </si>
  <si>
    <t>за единицу меры руб./мес.</t>
  </si>
  <si>
    <t>за объект руб./год</t>
  </si>
  <si>
    <t>для осуществления иной деятельности</t>
  </si>
  <si>
    <t>Раздел 2. Сведения о недвижимом имуществе, используемом на праве аренды с почасовой оплатой</t>
  </si>
  <si>
    <t>Длительность использования (час)</t>
  </si>
  <si>
    <t>Фактические расходы на содержание объекта недвижимого имущества руб./год</t>
  </si>
  <si>
    <t>за единицу меры руб./час</t>
  </si>
  <si>
    <t>за объект руб./час</t>
  </si>
  <si>
    <t>всего за год руб.</t>
  </si>
  <si>
    <t>2.4 Сведения о недвижимом имуществе, используемом по договору безвозмездного пользования (договору ссуды)</t>
  </si>
  <si>
    <t>Количество имущества</t>
  </si>
  <si>
    <t>Ссудодатель</t>
  </si>
  <si>
    <t>Направление использования объекта недвижимого имущества</t>
  </si>
  <si>
    <t>Обоснование заключения договора ссуды</t>
  </si>
  <si>
    <t>за единицу меры (руб/мес)</t>
  </si>
  <si>
    <t>Площадные объекты, всего</t>
  </si>
  <si>
    <t>м2</t>
  </si>
  <si>
    <t>055</t>
  </si>
  <si>
    <t>1001</t>
  </si>
  <si>
    <t>Помещения ГБУ ДО ЦДХШ</t>
  </si>
  <si>
    <t>Самарская область, г. Самара, Ленинский район, площадь Куйбышева, д. 1</t>
  </si>
  <si>
    <t>1002</t>
  </si>
  <si>
    <t>Государственное бюджетное учреждение культуры «Самарский академический театр оперы и балета имени Д.Д. Шостаковича»</t>
  </si>
  <si>
    <t>6315801421</t>
  </si>
  <si>
    <t>22.10.15</t>
  </si>
  <si>
    <t>бессрочно</t>
  </si>
  <si>
    <t>Согласование с министерством имущественных отношений Самарской области</t>
  </si>
  <si>
    <t>2.5 Сведения об особо ценном движимом имуществе (за исключением транспортных средств)</t>
  </si>
  <si>
    <t>Раздел 1. Сведения о наличии, состоянии и использовании особо ценного движимого имущества</t>
  </si>
  <si>
    <t>Наименование показателя (группа основных средств)</t>
  </si>
  <si>
    <t>Наличие движимого имущества на конец отчетного периода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</si>
  <si>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</si>
  <si>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</si>
  <si>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</si>
  <si>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</si>
  <si>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</si>
  <si>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</si>
  <si>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</si>
  <si>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</si>
  <si>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</si>
  <si>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в том числе:
для основной деятельности</t>
  </si>
  <si>
    <t>из них:
для оказания услуг (выполнения работ) в рамках утвержденного государственного задания</t>
  </si>
  <si>
    <t>1110</t>
  </si>
  <si>
    <t>для иной деятельности</t>
  </si>
  <si>
    <t>Машины и оборудование</t>
  </si>
  <si>
    <t>2110</t>
  </si>
  <si>
    <t>2200</t>
  </si>
  <si>
    <t>Хозяйственный и производственный инвентарь</t>
  </si>
  <si>
    <t>3110</t>
  </si>
  <si>
    <t>Прочие основные средства</t>
  </si>
  <si>
    <t>4110</t>
  </si>
  <si>
    <t>4200</t>
  </si>
  <si>
    <t>Фактический срок использования</t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</si>
  <si>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</si>
  <si>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</si>
  <si>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</si>
  <si>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</si>
  <si>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</si>
  <si>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</si>
  <si>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 ед.</t>
  </si>
  <si>
    <t>балансовая стоимость, руб.</t>
  </si>
  <si>
    <t>Остаточная стоимость объектов особо ценного движимого имущества, в том числе с оставшимся сроком полезного использования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</si>
  <si>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</si>
  <si>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</si>
  <si>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</si>
  <si>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</si>
  <si>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</si>
  <si>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</si>
  <si>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</si>
  <si>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</si>
  <si>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</si>
  <si>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Раздел 2. Сведения о расходах на содержание особо ценного движимого имущества</t>
  </si>
  <si>
    <t>Всего за отчетный период</t>
  </si>
  <si>
    <t>Расходы на содержание особо ценного движимого имущества</t>
  </si>
  <si>
    <t>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</si>
  <si>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</si>
  <si>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</si>
  <si>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</si>
  <si>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>иные расходы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</si>
  <si>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</si>
  <si>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</si>
  <si>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</si>
  <si>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</si>
  <si>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2.6 Сведения о транспортных средствах</t>
  </si>
  <si>
    <t>Раздел 1. Сведения об используемых транспортных средствах</t>
  </si>
  <si>
    <t>Транспортные средства, ед.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</si>
  <si>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</si>
  <si>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</si>
  <si>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</si>
  <si>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</si>
  <si>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</si>
  <si>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</si>
  <si>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</si>
  <si>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t>в том числе: средней стоимостью менее 3 млн. руб., с года выпуска которых прошло не более 3 лет</t>
  </si>
  <si>
    <t>средней стоимостью менее 3 млн. руб., с года выпуска которых прошло более 3 лет</t>
  </si>
  <si>
    <t>1102</t>
  </si>
  <si>
    <t>ср. стоимостью от 3 млн. до 5 млн. руб. включительно, с года выпуска которых прошло не более 3 лет</t>
  </si>
  <si>
    <t>1103</t>
  </si>
  <si>
    <t>ср. стоимостью от 3 млн. до 5 млн. руб. включительно, с года выпуска которых прошло более 3 лет</t>
  </si>
  <si>
    <t>1104</t>
  </si>
  <si>
    <t>ср. стоимостью от 5 млн. до 10 млн. руб. включительно, с года выпуска которых прошло не более 3 лет</t>
  </si>
  <si>
    <t>1105</t>
  </si>
  <si>
    <t>ср. стоимостью от 5 млн. до 10 млн. руб. включительно, с года выпуска которых прошло более 3 лет</t>
  </si>
  <si>
    <t>1106</t>
  </si>
  <si>
    <t>ср. стоимостью от 10 млн. до 15 млн. руб. включительно</t>
  </si>
  <si>
    <t>1107</t>
  </si>
  <si>
    <t>ср. стоимостью от 15 млн. руб.</t>
  </si>
  <si>
    <t>1108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</si>
  <si>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</si>
  <si>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</si>
  <si>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</t>
  </si>
  <si>
    <t>1400</t>
  </si>
  <si>
    <t>автобусы</t>
  </si>
  <si>
    <t>1500</t>
  </si>
  <si>
    <t>тракторы самоходные комбайны</t>
  </si>
  <si>
    <t>1600</t>
  </si>
  <si>
    <t>мотосани, снегоходы</t>
  </si>
  <si>
    <t>1700</t>
  </si>
  <si>
    <t>прочие самоходные машины и механизмы на пневматическом и гусеничном ходу</t>
  </si>
  <si>
    <t>1800</t>
  </si>
  <si>
    <t>мотоциклы, мотороллеры</t>
  </si>
  <si>
    <t>1900</t>
  </si>
  <si>
    <t>Воздушные судна</t>
  </si>
  <si>
    <t>самолеты, всего</t>
  </si>
  <si>
    <t>в том числе: самолеты пассажирские</t>
  </si>
  <si>
    <t>самолеты грузовые</t>
  </si>
  <si>
    <t>2102</t>
  </si>
  <si>
    <t>самолеты пожарные</t>
  </si>
  <si>
    <t>2103</t>
  </si>
  <si>
    <t>самолеты аварийно-технической службы</t>
  </si>
  <si>
    <t>2104</t>
  </si>
  <si>
    <t>другие самолеты</t>
  </si>
  <si>
    <t>2105</t>
  </si>
  <si>
    <t>вертолеты, всего</t>
  </si>
  <si>
    <t>в том числе: вертолеты пассажирские</t>
  </si>
  <si>
    <t>2201</t>
  </si>
  <si>
    <t>вертолеты грузовые</t>
  </si>
  <si>
    <t>2202</t>
  </si>
  <si>
    <t>вертолеты пожарные</t>
  </si>
  <si>
    <t>2203</t>
  </si>
  <si>
    <t>вертолеты аварийно-технической службы</t>
  </si>
  <si>
    <t>2204</t>
  </si>
  <si>
    <t>другие вертолеты</t>
  </si>
  <si>
    <t>2205</t>
  </si>
  <si>
    <t>воздушные транспортные средства, не имеющие</t>
  </si>
  <si>
    <t>2206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</si>
  <si>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</si>
  <si>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</si>
  <si>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</si>
  <si>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</si>
  <si>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</si>
  <si>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</si>
  <si>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3500</t>
  </si>
  <si>
    <t>моторные лодки</t>
  </si>
  <si>
    <t>3600</t>
  </si>
  <si>
    <t>парусно-моторные суда</t>
  </si>
  <si>
    <t>3700</t>
  </si>
  <si>
    <t>другие водные транспортные средства самоходные</t>
  </si>
  <si>
    <t>3800</t>
  </si>
  <si>
    <t>несамоходные (буксируемые) суда и иные транспортные средства</t>
  </si>
  <si>
    <t>3900</t>
  </si>
  <si>
    <t>Раздел 2. Сведения о неиспользуемых транспортных средствах, находящихся в оперативном управлении учреждения</t>
  </si>
  <si>
    <t>в связи с аварийным состоянием (требуется ремонт)</t>
  </si>
  <si>
    <t>в связи с аварийным состоянием (подлежит списанию)</t>
  </si>
  <si>
    <t>излишнее имущество (подлежит передаче в казну РФ)</t>
  </si>
  <si>
    <t>Раздел 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</si>
  <si>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</si>
  <si>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>Транспортные средства, используемые в общехозяйственных целях</t>
  </si>
  <si>
    <t>в целях обслуживания административно-управленческого персонала</t>
  </si>
  <si>
    <t>в иных целях</t>
  </si>
  <si>
    <t>в оперативном управлении учреждения, ед.</t>
  </si>
  <si>
    <t>по договорам аренды, ед.</t>
  </si>
  <si>
    <t>по договорам безвозмездного пользования, ед.</t>
  </si>
  <si>
    <t>Раздел 4. Сведения о расходах на содержание транспортных средств</t>
  </si>
  <si>
    <t>Расходы на содержание транспортных средств</t>
  </si>
  <si>
    <t>всего за отчетный период</t>
  </si>
  <si>
    <t>на обслуживание транспортных средств</t>
  </si>
  <si>
    <t>содержание гаражей</t>
  </si>
  <si>
    <t>уплата транспортного налога</t>
  </si>
  <si>
    <t>расходы 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</si>
  <si>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</si>
  <si>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</si>
  <si>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</si>
  <si>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техобслуживание сторонними организациями</t>
  </si>
  <si>
    <t>аренда гаражей, парковочных мест</t>
  </si>
  <si>
    <t>водителей</t>
  </si>
  <si>
    <t>обслуживающего персонала гаражей</t>
  </si>
  <si>
    <t>административного персонала гаражей</t>
  </si>
  <si>
    <t>2.7 Сведения об имуществе, за исключением земельных участков, переданном в аренду</t>
  </si>
  <si>
    <t>Вид объекта</t>
  </si>
  <si>
    <t>Объем переданного имущества</t>
  </si>
  <si>
    <t>Направление использования</t>
  </si>
  <si>
    <t>Комментарий</t>
  </si>
  <si>
    <t>Единица измерения: руб.</t>
  </si>
  <si>
    <t>по ОКЕИ</t>
  </si>
  <si>
    <t>383</t>
  </si>
  <si>
    <t>Вид деятельности</t>
  </si>
  <si>
    <t>Наименование и реквизиты правового акта</t>
  </si>
  <si>
    <t>Номер</t>
  </si>
  <si>
    <t>Наименование показателя эффективности</t>
  </si>
  <si>
    <t>Плановое значение показателя</t>
  </si>
  <si>
    <t>Фактическое значение, достигнутое за отчетный период</t>
  </si>
  <si>
    <t>Величина отклонения</t>
  </si>
  <si>
    <t>Причина указанного отклонения</t>
  </si>
  <si>
    <t>Код по ОКЕИ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</si>
</sst>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color rgb="FF000000"/>
      <name val="Verdana"/>
    </font>
    <font>
      <b/>
      <sz val="16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FF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1D1D1D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6" fillId="18" borderId="16" applyBorder="0">
      <alignment horizontal="center" wrapText="1"/>
    </xf>
    <xf numFmtId="0" fontId="17" fillId="19" borderId="17" applyBorder="0">
      <alignment horizontal="center" vertical="center" wrapText="1"/>
    </xf>
    <xf numFmtId="0" fontId="19" fillId="21" borderId="19" applyBorder="0">
      <alignment horizontal="right" vertical="center" wrapText="1"/>
    </xf>
    <xf numFmtId="0" fontId="24" fillId="26" borderId="24" applyBorder="0">
      <alignment horizontal="center" vertical="center" wrapText="1"/>
    </xf>
    <xf numFmtId="0" fontId="26" fillId="28" borderId="26" applyBorder="0">
      <alignment horizontal="center" vertical="center" wrapText="1"/>
    </xf>
    <xf numFmtId="0" fontId="33" fillId="35" borderId="33" applyBorder="0">
      <alignment horizontal="center" vertical="center" wrapText="1"/>
    </xf>
  </cellStyleXfs>
  <cellXfs count="38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right" vertical="center" wrapText="1" indent="1"/>
    </xf>
    <xf numFmtId="0" fontId="11" fillId="13" borderId="11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right" vertical="center" wrapText="1"/>
    </xf>
    <xf numFmtId="0" fontId="20" fillId="22" borderId="20" xfId="0" applyFont="1" applyFill="1" applyBorder="1" applyAlignment="1">
      <alignment horizontal="righ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>
      <alignment horizontal="left" vertical="center" wrapText="1"/>
    </xf>
    <xf numFmtId="4" fontId="29" fillId="31" borderId="29" xfId="0" applyNumberFormat="1" applyFont="1" applyFill="1" applyBorder="1" applyAlignment="1">
      <alignment horizontal="right" vertical="center" wrapText="1" indent="1"/>
    </xf>
    <xf numFmtId="0" fontId="30" fillId="32" borderId="30" xfId="0" applyFont="1" applyFill="1" applyBorder="1" applyAlignment="1">
      <alignment horizontal="right" vertical="center" wrapText="1"/>
    </xf>
    <xf numFmtId="0" fontId="31" fillId="33" borderId="31" xfId="0" applyFont="1" applyFill="1" applyBorder="1" applyAlignment="1">
      <alignment horizontal="center" vertical="center" wrapText="1"/>
    </xf>
    <xf numFmtId="4" fontId="32" fillId="34" borderId="32" xfId="0" applyNumberFormat="1" applyFont="1" applyFill="1" applyBorder="1" applyAlignment="1">
      <alignment horizontal="right" vertical="center" wrapText="1" indent="1"/>
    </xf>
    <xf numFmtId="0" fontId="35" fillId="37" borderId="35" xfId="0" applyFont="1" applyFill="1" applyBorder="1" applyAlignment="1">
      <alignment horizontal="right" vertical="center" wrapText="1"/>
    </xf>
    <xf numFmtId="0" fontId="36" fillId="38" borderId="36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33" fillId="35" borderId="33" xfId="0" applyFont="1" applyFill="1" applyBorder="1" applyAlignment="1">
      <alignment horizontal="center" vertical="center" wrapText="1"/>
    </xf>
    <xf numFmtId="0" fontId="34" fillId="36" borderId="34" xfId="0" applyFont="1" applyFill="1" applyBorder="1" applyAlignment="1">
      <alignment horizontal="center" vertical="center" wrapText="1"/>
    </xf>
    <xf numFmtId="0" fontId="37" fillId="39" borderId="37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 wrapText="1"/>
    </xf>
    <xf numFmtId="0" fontId="38" fillId="40" borderId="38" xfId="0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</cellXfs>
  <cellStyles count="11">
    <cellStyle name="bold_border_center_str" xfId="8"/>
    <cellStyle name="border_center_str" xfId="2"/>
    <cellStyle name="bottom_center_str" xfId="6"/>
    <cellStyle name="center_bottom_str8" xfId="5"/>
    <cellStyle name="left_str" xfId="4"/>
    <cellStyle name="Normal" xfId="0" builtinId="0" customBuiltin="1"/>
    <cellStyle name="right_str" xfId="7"/>
    <cellStyle name="table_head" xfId="9"/>
    <cellStyle name="title" xfId="1"/>
    <cellStyle name="title11" xfId="10"/>
    <cellStyle name="title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40" workbookViewId="0"/>
  </sheetViews>
  <sheetFormatPr defaultRowHeight="10.199999999999999" x14ac:dyDescent="0.2"/>
  <cols>
    <col min="1" max="4" width="28.625" customWidth="1"/>
    <col min="5" max="5" width="9.5" customWidth="1"/>
    <col min="6" max="9" width="28.625" customWidth="1"/>
  </cols>
  <sheetData>
    <row r="1" spans="1:7" ht="19.95" customHeight="1" x14ac:dyDescent="0.2"/>
    <row r="2" spans="1:7" ht="120" customHeight="1" x14ac:dyDescent="0.2">
      <c r="A2" s="22" t="s">
        <v>0</v>
      </c>
      <c r="B2" s="22"/>
      <c r="C2" s="22"/>
      <c r="D2" s="22"/>
      <c r="E2" s="22"/>
      <c r="F2" s="22"/>
      <c r="G2" s="22"/>
    </row>
    <row r="3" spans="1:7" ht="30" customHeight="1" x14ac:dyDescent="0.2">
      <c r="A3" s="22" t="s">
        <v>1</v>
      </c>
      <c r="B3" s="22"/>
      <c r="C3" s="22"/>
      <c r="D3" s="22"/>
      <c r="E3" s="22"/>
      <c r="F3" s="22"/>
      <c r="G3" s="22"/>
    </row>
    <row r="4" spans="1:7" ht="19.95" customHeight="1" x14ac:dyDescent="0.2">
      <c r="G4" s="1" t="s">
        <v>2</v>
      </c>
    </row>
    <row r="5" spans="1:7" ht="40.049999999999997" customHeight="1" x14ac:dyDescent="0.2">
      <c r="F5" s="6" t="s">
        <v>3</v>
      </c>
      <c r="G5" s="1" t="s">
        <v>4</v>
      </c>
    </row>
    <row r="6" spans="1:7" ht="60" customHeight="1" x14ac:dyDescent="0.2">
      <c r="A6" s="23" t="s">
        <v>5</v>
      </c>
      <c r="B6" s="23"/>
      <c r="C6" s="23" t="s">
        <v>6</v>
      </c>
      <c r="D6" s="23"/>
      <c r="F6" s="6" t="s">
        <v>7</v>
      </c>
      <c r="G6" s="1" t="s">
        <v>8</v>
      </c>
    </row>
    <row r="7" spans="1:7" ht="40.049999999999997" customHeight="1" x14ac:dyDescent="0.2">
      <c r="A7" s="23" t="s">
        <v>9</v>
      </c>
      <c r="B7" s="23"/>
      <c r="C7" s="23" t="s">
        <v>10</v>
      </c>
      <c r="D7" s="23"/>
      <c r="F7" s="6" t="s">
        <v>11</v>
      </c>
      <c r="G7" s="1" t="s">
        <v>12</v>
      </c>
    </row>
    <row r="8" spans="1:7" ht="40.049999999999997" customHeight="1" x14ac:dyDescent="0.2">
      <c r="A8" s="23" t="s">
        <v>13</v>
      </c>
      <c r="B8" s="23"/>
      <c r="C8" s="23" t="s">
        <v>14</v>
      </c>
      <c r="D8" s="23"/>
      <c r="F8" s="6" t="s">
        <v>15</v>
      </c>
      <c r="G8" s="1" t="s">
        <v>16</v>
      </c>
    </row>
    <row r="9" spans="1:7" ht="40.049999999999997" customHeight="1" x14ac:dyDescent="0.2">
      <c r="A9" s="23" t="s">
        <v>17</v>
      </c>
      <c r="B9" s="23"/>
      <c r="C9" s="23" t="s">
        <v>18</v>
      </c>
      <c r="D9" s="23"/>
      <c r="F9" s="6" t="s">
        <v>19</v>
      </c>
      <c r="G9" s="1" t="s">
        <v>20</v>
      </c>
    </row>
    <row r="10" spans="1:7" ht="40.049999999999997" customHeight="1" x14ac:dyDescent="0.2">
      <c r="A10" s="23" t="s">
        <v>21</v>
      </c>
      <c r="B10" s="23"/>
      <c r="C10" s="23"/>
      <c r="D10" s="23"/>
      <c r="F10" s="6" t="s">
        <v>22</v>
      </c>
      <c r="G10" s="1" t="s">
        <v>23</v>
      </c>
    </row>
    <row r="11" spans="1:7" ht="40.049999999999997" customHeight="1" x14ac:dyDescent="0.2"/>
    <row r="12" spans="1:7" ht="30" customHeight="1" x14ac:dyDescent="0.2">
      <c r="A12" s="24" t="s">
        <v>24</v>
      </c>
      <c r="B12" s="24"/>
      <c r="C12" s="24"/>
      <c r="D12" s="24"/>
      <c r="E12" s="24"/>
      <c r="F12" s="24"/>
      <c r="G12" s="24"/>
    </row>
    <row r="13" spans="1:7" ht="30" customHeight="1" x14ac:dyDescent="0.2">
      <c r="A13" s="24" t="s">
        <v>25</v>
      </c>
      <c r="B13" s="24"/>
      <c r="C13" s="24"/>
      <c r="D13" s="24"/>
      <c r="E13" s="24"/>
      <c r="F13" s="24"/>
      <c r="G13" s="24"/>
    </row>
    <row r="14" spans="1:7" ht="30" customHeight="1" x14ac:dyDescent="0.2">
      <c r="A14" s="24" t="s">
        <v>26</v>
      </c>
      <c r="B14" s="24"/>
      <c r="C14" s="24"/>
      <c r="D14" s="24"/>
      <c r="E14" s="24"/>
      <c r="F14" s="24"/>
      <c r="G14" s="24"/>
    </row>
    <row r="15" spans="1:7" ht="30" customHeight="1" x14ac:dyDescent="0.2">
      <c r="A15" s="24" t="s">
        <v>27</v>
      </c>
      <c r="B15" s="24"/>
      <c r="C15" s="24"/>
      <c r="D15" s="24"/>
      <c r="E15" s="24"/>
      <c r="F15" s="24"/>
      <c r="G15" s="24"/>
    </row>
    <row r="16" spans="1:7" ht="30" customHeight="1" x14ac:dyDescent="0.2">
      <c r="A16" s="24" t="s">
        <v>28</v>
      </c>
      <c r="B16" s="24"/>
      <c r="C16" s="24"/>
      <c r="D16" s="24"/>
      <c r="E16" s="24"/>
      <c r="F16" s="24"/>
      <c r="G16" s="24"/>
    </row>
    <row r="17" spans="1:7" ht="30" customHeight="1" x14ac:dyDescent="0.2">
      <c r="A17" s="24" t="s">
        <v>29</v>
      </c>
      <c r="B17" s="24"/>
      <c r="C17" s="24"/>
      <c r="D17" s="24"/>
      <c r="E17" s="24"/>
      <c r="F17" s="24"/>
      <c r="G17" s="24"/>
    </row>
    <row r="18" spans="1:7" ht="30" customHeight="1" x14ac:dyDescent="0.2">
      <c r="A18" s="24" t="s">
        <v>30</v>
      </c>
      <c r="B18" s="24"/>
      <c r="C18" s="24"/>
      <c r="D18" s="24"/>
      <c r="E18" s="24"/>
      <c r="F18" s="24"/>
      <c r="G18" s="24"/>
    </row>
    <row r="19" spans="1:7" ht="30" customHeight="1" x14ac:dyDescent="0.2">
      <c r="A19" s="24" t="s">
        <v>31</v>
      </c>
      <c r="B19" s="24"/>
      <c r="C19" s="24"/>
      <c r="D19" s="24"/>
      <c r="E19" s="24"/>
      <c r="F19" s="24"/>
      <c r="G19" s="24"/>
    </row>
    <row r="20" spans="1:7" ht="30" customHeight="1" x14ac:dyDescent="0.2">
      <c r="A20" s="24" t="s">
        <v>32</v>
      </c>
      <c r="B20" s="24"/>
      <c r="C20" s="24"/>
      <c r="D20" s="24"/>
      <c r="E20" s="24"/>
      <c r="F20" s="24"/>
      <c r="G20" s="24"/>
    </row>
    <row r="21" spans="1:7" ht="30" customHeight="1" x14ac:dyDescent="0.2">
      <c r="A21" s="24" t="s">
        <v>33</v>
      </c>
      <c r="B21" s="24"/>
      <c r="C21" s="24"/>
      <c r="D21" s="24"/>
      <c r="E21" s="24"/>
      <c r="F21" s="24"/>
      <c r="G21" s="24"/>
    </row>
    <row r="22" spans="1:7" ht="30" customHeight="1" x14ac:dyDescent="0.2">
      <c r="A22" s="24" t="s">
        <v>34</v>
      </c>
      <c r="B22" s="24"/>
      <c r="C22" s="24"/>
      <c r="D22" s="24"/>
      <c r="E22" s="24"/>
      <c r="F22" s="24"/>
      <c r="G22" s="24"/>
    </row>
    <row r="23" spans="1:7" ht="30" customHeight="1" x14ac:dyDescent="0.2">
      <c r="A23" s="24" t="s">
        <v>35</v>
      </c>
      <c r="B23" s="24"/>
      <c r="C23" s="24"/>
      <c r="D23" s="24"/>
      <c r="E23" s="24"/>
      <c r="F23" s="24"/>
      <c r="G23" s="24"/>
    </row>
    <row r="24" spans="1:7" ht="30" customHeight="1" x14ac:dyDescent="0.2">
      <c r="A24" s="24" t="s">
        <v>36</v>
      </c>
      <c r="B24" s="24"/>
      <c r="C24" s="24"/>
      <c r="D24" s="24"/>
      <c r="E24" s="24"/>
      <c r="F24" s="24"/>
      <c r="G24" s="24"/>
    </row>
    <row r="25" spans="1:7" ht="30" customHeight="1" x14ac:dyDescent="0.2">
      <c r="A25" s="24" t="s">
        <v>37</v>
      </c>
      <c r="B25" s="24"/>
      <c r="C25" s="24"/>
      <c r="D25" s="24"/>
      <c r="E25" s="24"/>
      <c r="F25" s="24"/>
      <c r="G25" s="24"/>
    </row>
    <row r="26" spans="1:7" ht="30" customHeight="1" x14ac:dyDescent="0.2">
      <c r="A26" s="24" t="s">
        <v>38</v>
      </c>
      <c r="B26" s="24"/>
      <c r="C26" s="24"/>
      <c r="D26" s="24"/>
      <c r="E26" s="24"/>
      <c r="F26" s="24"/>
      <c r="G26" s="24"/>
    </row>
    <row r="27" spans="1:7" ht="30" customHeight="1" x14ac:dyDescent="0.2">
      <c r="A27" s="24" t="s">
        <v>39</v>
      </c>
      <c r="B27" s="24"/>
      <c r="C27" s="24"/>
      <c r="D27" s="24"/>
      <c r="E27" s="24"/>
      <c r="F27" s="24"/>
      <c r="G27" s="24"/>
    </row>
    <row r="28" spans="1:7" ht="30" customHeight="1" x14ac:dyDescent="0.2">
      <c r="A28" s="24" t="s">
        <v>40</v>
      </c>
      <c r="B28" s="24"/>
      <c r="C28" s="24"/>
      <c r="D28" s="24"/>
      <c r="E28" s="24"/>
      <c r="F28" s="24"/>
      <c r="G28" s="24"/>
    </row>
    <row r="29" spans="1:7" ht="30" customHeight="1" x14ac:dyDescent="0.2">
      <c r="A29" s="24" t="s">
        <v>41</v>
      </c>
      <c r="B29" s="24"/>
      <c r="C29" s="24"/>
      <c r="D29" s="24"/>
      <c r="E29" s="24"/>
      <c r="F29" s="24"/>
      <c r="G29" s="24"/>
    </row>
    <row r="30" spans="1:7" ht="30" customHeight="1" x14ac:dyDescent="0.2">
      <c r="A30" s="24" t="s">
        <v>42</v>
      </c>
      <c r="B30" s="24"/>
      <c r="C30" s="24"/>
      <c r="D30" s="24"/>
      <c r="E30" s="24"/>
      <c r="F30" s="24"/>
      <c r="G30" s="24"/>
    </row>
    <row r="31" spans="1:7" ht="30" customHeight="1" x14ac:dyDescent="0.2">
      <c r="A31" s="24" t="s">
        <v>43</v>
      </c>
      <c r="B31" s="24"/>
      <c r="C31" s="24"/>
      <c r="D31" s="24"/>
      <c r="E31" s="24"/>
      <c r="F31" s="24"/>
      <c r="G31" s="24"/>
    </row>
    <row r="32" spans="1:7" ht="19.95" customHeight="1" x14ac:dyDescent="0.2"/>
    <row r="33" spans="1:4" ht="60" customHeight="1" x14ac:dyDescent="0.2">
      <c r="A33" s="5" t="s">
        <v>44</v>
      </c>
      <c r="B33" s="8" t="s">
        <v>45</v>
      </c>
      <c r="D33" s="8" t="s">
        <v>46</v>
      </c>
    </row>
    <row r="34" spans="1:4" ht="19.95" customHeight="1" x14ac:dyDescent="0.2">
      <c r="B34" s="6" t="s">
        <v>47</v>
      </c>
      <c r="D34" s="6" t="s">
        <v>48</v>
      </c>
    </row>
    <row r="35" spans="1:4" ht="60" customHeight="1" x14ac:dyDescent="0.2">
      <c r="A35" s="5" t="s">
        <v>49</v>
      </c>
      <c r="B35" s="8"/>
      <c r="D35" s="8" t="s">
        <v>50</v>
      </c>
    </row>
    <row r="36" spans="1:4" ht="19.95" customHeight="1" x14ac:dyDescent="0.2">
      <c r="B36" s="6" t="s">
        <v>47</v>
      </c>
      <c r="D36" s="6" t="s">
        <v>51</v>
      </c>
    </row>
    <row r="37" spans="1:4" ht="40.049999999999997" customHeight="1" x14ac:dyDescent="0.2">
      <c r="A37" s="5" t="s">
        <v>52</v>
      </c>
      <c r="B37" s="8" t="s">
        <v>53</v>
      </c>
      <c r="D37" s="8" t="s">
        <v>54</v>
      </c>
    </row>
    <row r="38" spans="1:4" ht="60" customHeight="1" x14ac:dyDescent="0.2">
      <c r="B38" s="6" t="s">
        <v>55</v>
      </c>
      <c r="D38" s="6" t="s">
        <v>48</v>
      </c>
    </row>
    <row r="39" spans="1:4" ht="25.05" customHeight="1" x14ac:dyDescent="0.2"/>
    <row r="40" spans="1:4" ht="25.05" customHeight="1" x14ac:dyDescent="0.2">
      <c r="A40" s="25" t="s">
        <v>56</v>
      </c>
      <c r="B40" s="25"/>
      <c r="C40" s="25"/>
      <c r="D40" s="25"/>
    </row>
    <row r="41" spans="1:4" ht="25.05" customHeight="1" x14ac:dyDescent="0.2">
      <c r="A41" s="26" t="s">
        <v>57</v>
      </c>
      <c r="B41" s="26"/>
      <c r="C41" s="26"/>
      <c r="D41" s="26"/>
    </row>
    <row r="42" spans="1:4" ht="25.05" customHeight="1" x14ac:dyDescent="0.2">
      <c r="A42" s="26" t="s">
        <v>58</v>
      </c>
      <c r="B42" s="26"/>
      <c r="C42" s="26"/>
      <c r="D42" s="26"/>
    </row>
    <row r="43" spans="1:4" ht="25.05" customHeight="1" x14ac:dyDescent="0.2">
      <c r="A43" s="26" t="s">
        <v>59</v>
      </c>
      <c r="B43" s="26"/>
      <c r="C43" s="26"/>
      <c r="D43" s="26"/>
    </row>
    <row r="44" spans="1:4" ht="25.05" customHeight="1" x14ac:dyDescent="0.2">
      <c r="A44" s="26" t="s">
        <v>60</v>
      </c>
      <c r="B44" s="26"/>
      <c r="C44" s="26"/>
      <c r="D44" s="26"/>
    </row>
    <row r="45" spans="1:4" ht="25.05" customHeight="1" x14ac:dyDescent="0.2">
      <c r="A45" s="26" t="s">
        <v>61</v>
      </c>
      <c r="B45" s="26"/>
      <c r="C45" s="26"/>
      <c r="D45" s="26"/>
    </row>
    <row r="46" spans="1:4" ht="25.05" customHeight="1" x14ac:dyDescent="0.2">
      <c r="A46" s="27" t="s">
        <v>62</v>
      </c>
      <c r="B46" s="27"/>
      <c r="C46" s="27"/>
      <c r="D46" s="27"/>
    </row>
    <row r="47" spans="1:4" ht="25.05" customHeight="1" x14ac:dyDescent="0.2"/>
    <row r="48" spans="1:4" ht="25.05" customHeight="1" x14ac:dyDescent="0.2">
      <c r="A48" s="25" t="s">
        <v>56</v>
      </c>
      <c r="B48" s="25"/>
      <c r="C48" s="25"/>
      <c r="D48" s="25"/>
    </row>
    <row r="49" spans="1:4" ht="25.05" customHeight="1" x14ac:dyDescent="0.2">
      <c r="A49" s="26" t="s">
        <v>63</v>
      </c>
      <c r="B49" s="26"/>
      <c r="C49" s="26"/>
      <c r="D49" s="26"/>
    </row>
    <row r="50" spans="1:4" ht="25.05" customHeight="1" x14ac:dyDescent="0.2">
      <c r="A50" s="26" t="s">
        <v>64</v>
      </c>
      <c r="B50" s="26"/>
      <c r="C50" s="26"/>
      <c r="D50" s="26"/>
    </row>
    <row r="51" spans="1:4" ht="25.05" customHeight="1" x14ac:dyDescent="0.2">
      <c r="A51" s="26" t="s">
        <v>65</v>
      </c>
      <c r="B51" s="26"/>
      <c r="C51" s="26"/>
      <c r="D51" s="26"/>
    </row>
    <row r="52" spans="1:4" ht="25.05" customHeight="1" x14ac:dyDescent="0.2">
      <c r="A52" s="26" t="s">
        <v>66</v>
      </c>
      <c r="B52" s="26"/>
      <c r="C52" s="26"/>
      <c r="D52" s="26"/>
    </row>
    <row r="53" spans="1:4" ht="25.05" customHeight="1" x14ac:dyDescent="0.2">
      <c r="A53" s="26" t="s">
        <v>61</v>
      </c>
      <c r="B53" s="26"/>
      <c r="C53" s="26"/>
      <c r="D53" s="26"/>
    </row>
    <row r="54" spans="1:4" ht="25.05" customHeight="1" x14ac:dyDescent="0.2">
      <c r="A54" s="27" t="s">
        <v>67</v>
      </c>
      <c r="B54" s="27"/>
      <c r="C54" s="27"/>
      <c r="D54" s="27"/>
    </row>
  </sheetData>
  <sheetProtection password="DC93" sheet="1" objects="1" scenarios="1"/>
  <mergeCells count="46">
    <mergeCell ref="A51:D51"/>
    <mergeCell ref="A52:D52"/>
    <mergeCell ref="A53:D53"/>
    <mergeCell ref="A54:D54"/>
    <mergeCell ref="A45:D45"/>
    <mergeCell ref="A46:D46"/>
    <mergeCell ref="A48:D48"/>
    <mergeCell ref="A49:D49"/>
    <mergeCell ref="A50:D50"/>
    <mergeCell ref="A40:D40"/>
    <mergeCell ref="A41:D41"/>
    <mergeCell ref="A42:D42"/>
    <mergeCell ref="A43:D43"/>
    <mergeCell ref="A44:D44"/>
    <mergeCell ref="A27:G27"/>
    <mergeCell ref="A28:G28"/>
    <mergeCell ref="A29:G29"/>
    <mergeCell ref="A30:G30"/>
    <mergeCell ref="A31:G31"/>
    <mergeCell ref="A22:G22"/>
    <mergeCell ref="A23:G23"/>
    <mergeCell ref="A24:G24"/>
    <mergeCell ref="A25:G25"/>
    <mergeCell ref="A26:G26"/>
    <mergeCell ref="A17:G17"/>
    <mergeCell ref="A18:G18"/>
    <mergeCell ref="A19:G19"/>
    <mergeCell ref="A20:G20"/>
    <mergeCell ref="A21:G21"/>
    <mergeCell ref="A12:G12"/>
    <mergeCell ref="A13:G13"/>
    <mergeCell ref="A14:G14"/>
    <mergeCell ref="A15:G15"/>
    <mergeCell ref="A16:G16"/>
    <mergeCell ref="A8:B8"/>
    <mergeCell ref="C8:D8"/>
    <mergeCell ref="A9:B9"/>
    <mergeCell ref="C9:D9"/>
    <mergeCell ref="A10:B10"/>
    <mergeCell ref="C10:D10"/>
    <mergeCell ref="A2:G2"/>
    <mergeCell ref="A3:G3"/>
    <mergeCell ref="A6:B6"/>
    <mergeCell ref="C6:D6"/>
    <mergeCell ref="A7:B7"/>
    <mergeCell ref="C7:D7"/>
  </mergeCells>
  <phoneticPr fontId="0" type="noConversion"/>
  <pageMargins left="0.4" right="0.4" top="0.4" bottom="0.4" header="0.1" footer="0.1"/>
  <pageSetup paperSize="9" fitToHeight="0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/>
  </sheetViews>
  <sheetFormatPr defaultRowHeight="10.199999999999999" x14ac:dyDescent="0.2"/>
  <cols>
    <col min="1" max="1" width="66.875" customWidth="1"/>
    <col min="2" max="16" width="24.875" customWidth="1"/>
  </cols>
  <sheetData>
    <row r="1" spans="1:16" ht="49.95" customHeight="1" x14ac:dyDescent="0.2">
      <c r="A1" s="22" t="s">
        <v>398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0" customHeight="1" x14ac:dyDescent="0.2">
      <c r="A2" s="36" t="s">
        <v>399</v>
      </c>
      <c r="B2" s="36" t="s">
        <v>75</v>
      </c>
      <c r="C2" s="36" t="s">
        <v>400</v>
      </c>
      <c r="D2" s="36"/>
      <c r="E2" s="36"/>
      <c r="F2" s="36"/>
      <c r="G2" s="36"/>
      <c r="H2" s="36"/>
      <c r="I2" s="36" t="s">
        <v>401</v>
      </c>
      <c r="J2" s="36"/>
      <c r="K2" s="36" t="s">
        <v>402</v>
      </c>
      <c r="L2" s="36"/>
      <c r="M2" s="36"/>
      <c r="N2" s="36"/>
      <c r="O2" s="36"/>
      <c r="P2" s="36"/>
    </row>
    <row r="3" spans="1:16" ht="30" customHeight="1" x14ac:dyDescent="0.2">
      <c r="A3" s="36"/>
      <c r="B3" s="36"/>
      <c r="C3" s="36" t="s">
        <v>242</v>
      </c>
      <c r="D3" s="36" t="s">
        <v>280</v>
      </c>
      <c r="E3" s="36"/>
      <c r="F3" s="36"/>
      <c r="G3" s="36"/>
      <c r="H3" s="36"/>
      <c r="I3" s="36" t="s">
        <v>280</v>
      </c>
      <c r="J3" s="36"/>
      <c r="K3" s="36" t="s">
        <v>280</v>
      </c>
      <c r="L3" s="36"/>
      <c r="M3" s="36"/>
      <c r="N3" s="36"/>
      <c r="O3" s="36"/>
      <c r="P3" s="36"/>
    </row>
    <row r="4" spans="1:16" ht="30" customHeight="1" x14ac:dyDescent="0.2">
      <c r="A4" s="36"/>
      <c r="B4" s="36"/>
      <c r="C4" s="36"/>
      <c r="D4" s="36" t="s">
        <v>381</v>
      </c>
      <c r="E4" s="36"/>
      <c r="F4" s="36"/>
      <c r="G4" s="36" t="s">
        <v>403</v>
      </c>
      <c r="H4" s="36" t="s">
        <v>383</v>
      </c>
      <c r="I4" s="36" t="s">
        <v>404</v>
      </c>
      <c r="J4" s="36" t="s">
        <v>405</v>
      </c>
      <c r="K4" s="36" t="s">
        <v>381</v>
      </c>
      <c r="L4" s="36"/>
      <c r="M4" s="36"/>
      <c r="N4" s="36"/>
      <c r="O4" s="36"/>
      <c r="P4" s="36"/>
    </row>
    <row r="5" spans="1:16" ht="30" customHeight="1" x14ac:dyDescent="0.2">
      <c r="A5" s="36"/>
      <c r="B5" s="36"/>
      <c r="C5" s="36"/>
      <c r="D5" s="36" t="s">
        <v>242</v>
      </c>
      <c r="E5" s="36" t="s">
        <v>406</v>
      </c>
      <c r="F5" s="36"/>
      <c r="G5" s="36"/>
      <c r="H5" s="36"/>
      <c r="I5" s="36"/>
      <c r="J5" s="36"/>
      <c r="K5" s="36" t="s">
        <v>161</v>
      </c>
      <c r="L5" s="36" t="s">
        <v>163</v>
      </c>
      <c r="M5" s="36" t="s">
        <v>164</v>
      </c>
      <c r="N5" s="36"/>
      <c r="O5" s="36" t="s">
        <v>165</v>
      </c>
      <c r="P5" s="36" t="s">
        <v>407</v>
      </c>
    </row>
    <row r="6" spans="1:16" ht="30" customHeight="1" x14ac:dyDescent="0.2">
      <c r="A6" s="36"/>
      <c r="B6" s="36"/>
      <c r="C6" s="36"/>
      <c r="D6" s="36"/>
      <c r="E6" s="36" t="s">
        <v>408</v>
      </c>
      <c r="F6" s="36" t="s">
        <v>409</v>
      </c>
      <c r="G6" s="36"/>
      <c r="H6" s="36"/>
      <c r="I6" s="36"/>
      <c r="J6" s="36"/>
      <c r="K6" s="36"/>
      <c r="L6" s="36"/>
      <c r="M6" s="36" t="s">
        <v>280</v>
      </c>
      <c r="N6" s="36"/>
      <c r="O6" s="36"/>
      <c r="P6" s="36"/>
    </row>
    <row r="7" spans="1:16" ht="90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1" t="s">
        <v>168</v>
      </c>
      <c r="N7" s="1" t="s">
        <v>169</v>
      </c>
      <c r="O7" s="36"/>
      <c r="P7" s="36"/>
    </row>
    <row r="8" spans="1:16" ht="19.95" customHeight="1" x14ac:dyDescent="0.2">
      <c r="A8" s="1" t="s">
        <v>81</v>
      </c>
      <c r="B8" s="1" t="s">
        <v>82</v>
      </c>
      <c r="C8" s="1" t="s">
        <v>83</v>
      </c>
      <c r="D8" s="1" t="s">
        <v>84</v>
      </c>
      <c r="E8" s="1" t="s">
        <v>85</v>
      </c>
      <c r="F8" s="1" t="s">
        <v>86</v>
      </c>
      <c r="G8" s="1" t="s">
        <v>172</v>
      </c>
      <c r="H8" s="1" t="s">
        <v>173</v>
      </c>
      <c r="I8" s="1" t="s">
        <v>174</v>
      </c>
      <c r="J8" s="1" t="s">
        <v>175</v>
      </c>
      <c r="K8" s="1" t="s">
        <v>176</v>
      </c>
      <c r="L8" s="1" t="s">
        <v>177</v>
      </c>
      <c r="M8" s="1" t="s">
        <v>178</v>
      </c>
      <c r="N8" s="1" t="s">
        <v>179</v>
      </c>
      <c r="O8" s="1" t="s">
        <v>180</v>
      </c>
      <c r="P8" s="1" t="s">
        <v>181</v>
      </c>
    </row>
    <row r="9" spans="1:16" ht="19.95" customHeight="1" x14ac:dyDescent="0.2">
      <c r="A9" s="12" t="s">
        <v>410</v>
      </c>
      <c r="B9" s="1" t="s">
        <v>142</v>
      </c>
      <c r="C9" s="11">
        <f>D9+G9+H9</f>
        <v>6990917.9399999995</v>
      </c>
      <c r="D9" s="11">
        <v>5267537.3899999997</v>
      </c>
      <c r="E9" s="11">
        <v>3866060.59</v>
      </c>
      <c r="F9" s="11">
        <v>1401476.8</v>
      </c>
      <c r="G9" s="11">
        <v>152727.65</v>
      </c>
      <c r="H9" s="11">
        <v>1570652.9</v>
      </c>
      <c r="I9" s="11">
        <v>0</v>
      </c>
      <c r="J9" s="11">
        <v>114650</v>
      </c>
      <c r="K9" s="11">
        <v>5041699.3899999997</v>
      </c>
      <c r="L9" s="11">
        <v>0</v>
      </c>
      <c r="M9" s="11">
        <v>0</v>
      </c>
      <c r="N9" s="11">
        <v>0</v>
      </c>
      <c r="O9" s="11">
        <v>0</v>
      </c>
      <c r="P9" s="11">
        <v>225838</v>
      </c>
    </row>
    <row r="10" spans="1:16" ht="19.95" customHeight="1" x14ac:dyDescent="0.2">
      <c r="A10" s="2" t="s">
        <v>167</v>
      </c>
      <c r="B10" s="1" t="s">
        <v>144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2.05" customHeight="1" x14ac:dyDescent="0.2">
      <c r="A11" s="2" t="s">
        <v>389</v>
      </c>
      <c r="B11" s="1" t="s">
        <v>390</v>
      </c>
      <c r="C11" s="3">
        <f>D11+G11+H11</f>
        <v>6990917.9399999995</v>
      </c>
      <c r="D11" s="3">
        <v>5267537.3899999997</v>
      </c>
      <c r="E11" s="3">
        <v>3866060.59</v>
      </c>
      <c r="F11" s="3">
        <v>1401476.8</v>
      </c>
      <c r="G11" s="3">
        <v>152727.65</v>
      </c>
      <c r="H11" s="3">
        <v>1570652.9</v>
      </c>
      <c r="I11" s="3">
        <v>0</v>
      </c>
      <c r="J11" s="3">
        <v>114650</v>
      </c>
      <c r="K11" s="3">
        <v>5041699.3899999997</v>
      </c>
      <c r="L11" s="3">
        <v>0</v>
      </c>
      <c r="M11" s="3">
        <v>0</v>
      </c>
      <c r="N11" s="3">
        <v>0</v>
      </c>
      <c r="O11" s="3">
        <v>0</v>
      </c>
      <c r="P11" s="3">
        <v>225838</v>
      </c>
    </row>
    <row r="12" spans="1:16" ht="19.95" customHeight="1" x14ac:dyDescent="0.2">
      <c r="A12" s="12" t="s">
        <v>393</v>
      </c>
      <c r="B12" s="1" t="s">
        <v>293</v>
      </c>
      <c r="C12" s="11">
        <f>D12+G12+H12</f>
        <v>1477526.8399999999</v>
      </c>
      <c r="D12" s="11">
        <v>1205298.6399999999</v>
      </c>
      <c r="E12" s="11">
        <v>787419.59</v>
      </c>
      <c r="F12" s="11">
        <v>417879.05</v>
      </c>
      <c r="G12" s="11">
        <v>81453.759999999995</v>
      </c>
      <c r="H12" s="11">
        <v>190774.44</v>
      </c>
      <c r="I12" s="11">
        <v>0</v>
      </c>
      <c r="J12" s="11">
        <v>68968</v>
      </c>
      <c r="K12" s="11">
        <v>1189494.1399999999</v>
      </c>
      <c r="L12" s="11">
        <v>0</v>
      </c>
      <c r="M12" s="11">
        <v>0</v>
      </c>
      <c r="N12" s="11">
        <v>0</v>
      </c>
      <c r="O12" s="11">
        <v>0</v>
      </c>
      <c r="P12" s="11">
        <v>15804.5</v>
      </c>
    </row>
    <row r="13" spans="1:16" ht="19.95" customHeight="1" x14ac:dyDescent="0.2">
      <c r="A13" s="2" t="s">
        <v>167</v>
      </c>
      <c r="B13" s="1" t="s">
        <v>392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2.05" customHeight="1" x14ac:dyDescent="0.2">
      <c r="A14" s="2" t="s">
        <v>393</v>
      </c>
      <c r="B14" s="1" t="s">
        <v>394</v>
      </c>
      <c r="C14" s="3">
        <f>D14+G14+H14</f>
        <v>1477526.8399999999</v>
      </c>
      <c r="D14" s="3">
        <v>1205298.6399999999</v>
      </c>
      <c r="E14" s="3">
        <v>787419.59</v>
      </c>
      <c r="F14" s="3">
        <v>417879.05</v>
      </c>
      <c r="G14" s="3">
        <v>81453.759999999995</v>
      </c>
      <c r="H14" s="3">
        <v>190774.44</v>
      </c>
      <c r="I14" s="3">
        <v>0</v>
      </c>
      <c r="J14" s="3">
        <v>68968</v>
      </c>
      <c r="K14" s="3">
        <v>1189494.1399999999</v>
      </c>
      <c r="L14" s="3">
        <v>0</v>
      </c>
      <c r="M14" s="3">
        <v>0</v>
      </c>
      <c r="N14" s="3">
        <v>0</v>
      </c>
      <c r="O14" s="3">
        <v>0</v>
      </c>
      <c r="P14" s="3">
        <v>15804.5</v>
      </c>
    </row>
    <row r="15" spans="1:16" ht="19.95" customHeight="1" x14ac:dyDescent="0.2">
      <c r="A15" s="12" t="s">
        <v>411</v>
      </c>
      <c r="B15" s="1" t="s">
        <v>295</v>
      </c>
      <c r="C15" s="11">
        <f>D15+G15+H15</f>
        <v>2137550.29</v>
      </c>
      <c r="D15" s="11">
        <v>2137550.29</v>
      </c>
      <c r="E15" s="11">
        <v>2137550.29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1672859.71</v>
      </c>
      <c r="L15" s="11">
        <v>0</v>
      </c>
      <c r="M15" s="11">
        <v>0</v>
      </c>
      <c r="N15" s="11">
        <v>0</v>
      </c>
      <c r="O15" s="11">
        <v>0</v>
      </c>
      <c r="P15" s="11">
        <v>464690.58</v>
      </c>
    </row>
    <row r="16" spans="1:16" ht="19.95" customHeight="1" x14ac:dyDescent="0.2">
      <c r="A16" s="2" t="s">
        <v>167</v>
      </c>
      <c r="B16" s="1" t="s">
        <v>297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2.05" customHeight="1" x14ac:dyDescent="0.2">
      <c r="A17" s="2" t="s">
        <v>396</v>
      </c>
      <c r="B17" s="1" t="s">
        <v>397</v>
      </c>
      <c r="C17" s="3">
        <f>D17+G17+H17</f>
        <v>2137550.29</v>
      </c>
      <c r="D17" s="3">
        <v>2137550.29</v>
      </c>
      <c r="E17" s="3">
        <v>2137550.29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1672859.71</v>
      </c>
      <c r="L17" s="3">
        <v>0</v>
      </c>
      <c r="M17" s="3">
        <v>0</v>
      </c>
      <c r="N17" s="3">
        <v>0</v>
      </c>
      <c r="O17" s="3">
        <v>0</v>
      </c>
      <c r="P17" s="3">
        <v>464690.58</v>
      </c>
    </row>
    <row r="18" spans="1:16" ht="19.95" customHeight="1" x14ac:dyDescent="0.2">
      <c r="A18" s="10" t="s">
        <v>153</v>
      </c>
      <c r="B18" s="13" t="s">
        <v>154</v>
      </c>
      <c r="C18" s="11">
        <f>VLOOKUP("1000",B:$Z,2,0) + VLOOKUP("2000",$B:$Z,2,0) + VLOOKUP("3000",$B:$Z,2,0)</f>
        <v>10605995.07</v>
      </c>
      <c r="D18" s="11">
        <f>VLOOKUP("1000",B:$Z,3,0) + VLOOKUP("2000",$B:$Z,3,0) + VLOOKUP("3000",$B:$Z,3,0)</f>
        <v>8610386.3200000003</v>
      </c>
      <c r="E18" s="11">
        <f>VLOOKUP("1000",B:$Z,4,0) + VLOOKUP("2000",$B:$Z,4,0) + VLOOKUP("3000",$B:$Z,4,0)</f>
        <v>6791030.4699999997</v>
      </c>
      <c r="F18" s="11">
        <f>VLOOKUP("1000",B:$Z,5,0) + VLOOKUP("2000",$B:$Z,5,0) + VLOOKUP("3000",$B:$Z,5,0)</f>
        <v>1819355.85</v>
      </c>
      <c r="G18" s="11">
        <f>VLOOKUP("1000",B:$Z,6,0) + VLOOKUP("2000",$B:$Z,6,0) + VLOOKUP("3000",$B:$Z,6,0)</f>
        <v>234181.40999999997</v>
      </c>
      <c r="H18" s="11">
        <f>VLOOKUP("1000",B:$Z,7,0) + VLOOKUP("2000",$B:$Z,7,0) + VLOOKUP("3000",$B:$Z,7,0)</f>
        <v>1761427.3399999999</v>
      </c>
      <c r="I18" s="11">
        <f>VLOOKUP("1000",B:$Z,8,0) + VLOOKUP("2000",$B:$Z,8,0) + VLOOKUP("3000",$B:$Z,8,0)</f>
        <v>0</v>
      </c>
      <c r="J18" s="11">
        <f>VLOOKUP("1000",B:$Z,9,0) + VLOOKUP("2000",$B:$Z,9,0) + VLOOKUP("3000",$B:$Z,9,0)</f>
        <v>183618</v>
      </c>
      <c r="K18" s="11">
        <f>VLOOKUP("1000",B:$Z,10,0) + VLOOKUP("2000",$B:$Z,10,0) + VLOOKUP("3000",$B:$Z,10,0)</f>
        <v>7904053.2399999993</v>
      </c>
      <c r="L18" s="11">
        <f>VLOOKUP("1000",B:$Z,11,0) + VLOOKUP("2000",$B:$Z,11,0) + VLOOKUP("3000",$B:$Z,11,0)</f>
        <v>0</v>
      </c>
      <c r="M18" s="11">
        <f>VLOOKUP("1000",B:$Z,12,0) + VLOOKUP("2000",$B:$Z,12,0) + VLOOKUP("3000",$B:$Z,12,0)</f>
        <v>0</v>
      </c>
      <c r="N18" s="11">
        <f>VLOOKUP("1000",B:$Z,13,0) + VLOOKUP("2000",$B:$Z,13,0) + VLOOKUP("3000",$B:$Z,13,0)</f>
        <v>0</v>
      </c>
      <c r="O18" s="11">
        <f>VLOOKUP("1000",B:$Z,14,0) + VLOOKUP("2000",$B:$Z,14,0) + VLOOKUP("3000",$B:$Z,14,0)</f>
        <v>0</v>
      </c>
      <c r="P18" s="11">
        <f>VLOOKUP("1000",B:$Z,15,0) + VLOOKUP("2000",$B:$Z,15,0) + VLOOKUP("3000",$B:$Z,15,0)</f>
        <v>706333.08000000007</v>
      </c>
    </row>
  </sheetData>
  <sheetProtection sheet="1" objects="1" scenarios="1"/>
  <mergeCells count="26">
    <mergeCell ref="O5:O7"/>
    <mergeCell ref="P5:P7"/>
    <mergeCell ref="E6:E7"/>
    <mergeCell ref="F6:F7"/>
    <mergeCell ref="M6:N6"/>
    <mergeCell ref="D5:D7"/>
    <mergeCell ref="E5:F5"/>
    <mergeCell ref="K5:K7"/>
    <mergeCell ref="L5:L7"/>
    <mergeCell ref="M5:N5"/>
    <mergeCell ref="A1:P1"/>
    <mergeCell ref="A2:A7"/>
    <mergeCell ref="B2:B7"/>
    <mergeCell ref="C2:H2"/>
    <mergeCell ref="I2:J2"/>
    <mergeCell ref="K2:P2"/>
    <mergeCell ref="C3:C7"/>
    <mergeCell ref="D3:H3"/>
    <mergeCell ref="I3:J3"/>
    <mergeCell ref="K3:P3"/>
    <mergeCell ref="D4:F4"/>
    <mergeCell ref="G4:G7"/>
    <mergeCell ref="H4:H7"/>
    <mergeCell ref="I4:I7"/>
    <mergeCell ref="J4:J7"/>
    <mergeCell ref="K4:P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/>
  </sheetViews>
  <sheetFormatPr defaultRowHeight="10.199999999999999" x14ac:dyDescent="0.2"/>
  <cols>
    <col min="1" max="1" width="66.875" customWidth="1"/>
    <col min="2" max="14" width="24.875" customWidth="1"/>
  </cols>
  <sheetData>
    <row r="1" spans="1:14" ht="30" customHeight="1" x14ac:dyDescent="0.2">
      <c r="A1" s="36" t="s">
        <v>399</v>
      </c>
      <c r="B1" s="36" t="s">
        <v>75</v>
      </c>
      <c r="C1" s="36" t="s">
        <v>402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2">
      <c r="A2" s="36"/>
      <c r="B2" s="36"/>
      <c r="C2" s="36" t="s">
        <v>280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0" customHeight="1" x14ac:dyDescent="0.2">
      <c r="A3" s="36"/>
      <c r="B3" s="36"/>
      <c r="C3" s="36" t="s">
        <v>403</v>
      </c>
      <c r="D3" s="36"/>
      <c r="E3" s="36"/>
      <c r="F3" s="36"/>
      <c r="G3" s="36"/>
      <c r="H3" s="36"/>
      <c r="I3" s="36" t="s">
        <v>383</v>
      </c>
      <c r="J3" s="36"/>
      <c r="K3" s="36"/>
      <c r="L3" s="36"/>
      <c r="M3" s="36"/>
      <c r="N3" s="36"/>
    </row>
    <row r="4" spans="1:14" ht="30" customHeight="1" x14ac:dyDescent="0.2">
      <c r="A4" s="36"/>
      <c r="B4" s="36"/>
      <c r="C4" s="36" t="s">
        <v>161</v>
      </c>
      <c r="D4" s="36" t="s">
        <v>163</v>
      </c>
      <c r="E4" s="36" t="s">
        <v>164</v>
      </c>
      <c r="F4" s="36"/>
      <c r="G4" s="36" t="s">
        <v>165</v>
      </c>
      <c r="H4" s="36" t="s">
        <v>407</v>
      </c>
      <c r="I4" s="36" t="s">
        <v>161</v>
      </c>
      <c r="J4" s="36" t="s">
        <v>163</v>
      </c>
      <c r="K4" s="36" t="s">
        <v>164</v>
      </c>
      <c r="L4" s="36"/>
      <c r="M4" s="36" t="s">
        <v>165</v>
      </c>
      <c r="N4" s="36" t="s">
        <v>407</v>
      </c>
    </row>
    <row r="5" spans="1:14" ht="30" customHeight="1" x14ac:dyDescent="0.2">
      <c r="A5" s="36"/>
      <c r="B5" s="36"/>
      <c r="C5" s="36"/>
      <c r="D5" s="36"/>
      <c r="E5" s="36" t="s">
        <v>280</v>
      </c>
      <c r="F5" s="36"/>
      <c r="G5" s="36"/>
      <c r="H5" s="36"/>
      <c r="I5" s="36"/>
      <c r="J5" s="36"/>
      <c r="K5" s="36" t="s">
        <v>280</v>
      </c>
      <c r="L5" s="36"/>
      <c r="M5" s="36"/>
      <c r="N5" s="36"/>
    </row>
    <row r="6" spans="1:14" ht="90" customHeight="1" x14ac:dyDescent="0.2">
      <c r="A6" s="36"/>
      <c r="B6" s="36"/>
      <c r="C6" s="36"/>
      <c r="D6" s="36"/>
      <c r="E6" s="1" t="s">
        <v>168</v>
      </c>
      <c r="F6" s="1" t="s">
        <v>169</v>
      </c>
      <c r="G6" s="36"/>
      <c r="H6" s="36"/>
      <c r="I6" s="36"/>
      <c r="J6" s="36"/>
      <c r="K6" s="1" t="s">
        <v>168</v>
      </c>
      <c r="L6" s="1" t="s">
        <v>169</v>
      </c>
      <c r="M6" s="36"/>
      <c r="N6" s="36"/>
    </row>
    <row r="7" spans="1:14" ht="19.95" customHeight="1" x14ac:dyDescent="0.2">
      <c r="A7" s="1" t="s">
        <v>81</v>
      </c>
      <c r="B7" s="1" t="s">
        <v>82</v>
      </c>
      <c r="C7" s="1" t="s">
        <v>182</v>
      </c>
      <c r="D7" s="1" t="s">
        <v>183</v>
      </c>
      <c r="E7" s="1" t="s">
        <v>184</v>
      </c>
      <c r="F7" s="1" t="s">
        <v>185</v>
      </c>
      <c r="G7" s="1" t="s">
        <v>412</v>
      </c>
      <c r="H7" s="1" t="s">
        <v>413</v>
      </c>
      <c r="I7" s="1" t="s">
        <v>414</v>
      </c>
      <c r="J7" s="1" t="s">
        <v>415</v>
      </c>
      <c r="K7" s="1" t="s">
        <v>416</v>
      </c>
      <c r="L7" s="1" t="s">
        <v>417</v>
      </c>
      <c r="M7" s="1" t="s">
        <v>418</v>
      </c>
      <c r="N7" s="1" t="s">
        <v>419</v>
      </c>
    </row>
    <row r="8" spans="1:14" ht="19.95" customHeight="1" x14ac:dyDescent="0.2">
      <c r="A8" s="12" t="s">
        <v>410</v>
      </c>
      <c r="B8" s="1" t="s">
        <v>142</v>
      </c>
      <c r="C8" s="11">
        <v>152727.65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1486581.82</v>
      </c>
      <c r="J8" s="11">
        <v>0</v>
      </c>
      <c r="K8" s="11">
        <v>0</v>
      </c>
      <c r="L8" s="11">
        <v>0</v>
      </c>
      <c r="M8" s="11">
        <v>0</v>
      </c>
      <c r="N8" s="11">
        <v>84071.08</v>
      </c>
    </row>
    <row r="9" spans="1:14" ht="19.95" customHeight="1" x14ac:dyDescent="0.2">
      <c r="A9" s="2" t="s">
        <v>167</v>
      </c>
      <c r="B9" s="1" t="s">
        <v>144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2.05" customHeight="1" x14ac:dyDescent="0.2">
      <c r="A10" s="2" t="s">
        <v>389</v>
      </c>
      <c r="B10" s="1" t="s">
        <v>390</v>
      </c>
      <c r="C10" s="3">
        <v>152727.65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1486581.82</v>
      </c>
      <c r="J10" s="3">
        <v>0</v>
      </c>
      <c r="K10" s="3">
        <v>0</v>
      </c>
      <c r="L10" s="3">
        <v>0</v>
      </c>
      <c r="M10" s="3">
        <v>0</v>
      </c>
      <c r="N10" s="3">
        <v>84071.08</v>
      </c>
    </row>
    <row r="11" spans="1:14" ht="19.95" customHeight="1" x14ac:dyDescent="0.2">
      <c r="A11" s="12" t="s">
        <v>393</v>
      </c>
      <c r="B11" s="1" t="s">
        <v>293</v>
      </c>
      <c r="C11" s="11">
        <v>81453.759999999995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190774.44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9.95" customHeight="1" x14ac:dyDescent="0.2">
      <c r="A12" s="2" t="s">
        <v>167</v>
      </c>
      <c r="B12" s="1" t="s">
        <v>392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2.05" customHeight="1" x14ac:dyDescent="0.2">
      <c r="A13" s="2" t="s">
        <v>393</v>
      </c>
      <c r="B13" s="1" t="s">
        <v>394</v>
      </c>
      <c r="C13" s="3">
        <v>81453.759999999995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190774.44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9.95" customHeight="1" x14ac:dyDescent="0.2">
      <c r="A14" s="12" t="s">
        <v>411</v>
      </c>
      <c r="B14" s="1" t="s">
        <v>295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19.95" customHeight="1" x14ac:dyDescent="0.2">
      <c r="A15" s="2" t="s">
        <v>167</v>
      </c>
      <c r="B15" s="1" t="s">
        <v>297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2.05" customHeight="1" x14ac:dyDescent="0.2">
      <c r="A16" s="2" t="s">
        <v>396</v>
      </c>
      <c r="B16" s="1" t="s">
        <v>397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9.95" customHeight="1" x14ac:dyDescent="0.2">
      <c r="A17" s="10" t="s">
        <v>153</v>
      </c>
      <c r="B17" s="13" t="s">
        <v>154</v>
      </c>
      <c r="C17" s="11">
        <f>VLOOKUP("1000",B:$Z,2,0) + VLOOKUP("2000",$B:$Z,2,0) + VLOOKUP("3000",$B:$Z,2,0)</f>
        <v>234181.40999999997</v>
      </c>
      <c r="D17" s="11">
        <f>VLOOKUP("1000",B:$Z,3,0) + VLOOKUP("2000",$B:$Z,3,0) + VLOOKUP("3000",$B:$Z,3,0)</f>
        <v>0</v>
      </c>
      <c r="E17" s="11">
        <f>VLOOKUP("1000",B:$Z,4,0) + VLOOKUP("2000",$B:$Z,4,0) + VLOOKUP("3000",$B:$Z,4,0)</f>
        <v>0</v>
      </c>
      <c r="F17" s="11">
        <f>VLOOKUP("1000",B:$Z,5,0) + VLOOKUP("2000",$B:$Z,5,0) + VLOOKUP("3000",$B:$Z,5,0)</f>
        <v>0</v>
      </c>
      <c r="G17" s="11">
        <f>VLOOKUP("1000",B:$Z,6,0) + VLOOKUP("2000",$B:$Z,6,0) + VLOOKUP("3000",$B:$Z,6,0)</f>
        <v>0</v>
      </c>
      <c r="H17" s="11">
        <f>VLOOKUP("1000",B:$Z,7,0) + VLOOKUP("2000",$B:$Z,7,0) + VLOOKUP("3000",$B:$Z,7,0)</f>
        <v>0</v>
      </c>
      <c r="I17" s="11">
        <f>VLOOKUP("1000",B:$Z,8,0) + VLOOKUP("2000",$B:$Z,8,0) + VLOOKUP("3000",$B:$Z,8,0)</f>
        <v>1677356.26</v>
      </c>
      <c r="J17" s="11">
        <f>VLOOKUP("1000",B:$Z,9,0) + VLOOKUP("2000",$B:$Z,9,0) + VLOOKUP("3000",$B:$Z,9,0)</f>
        <v>0</v>
      </c>
      <c r="K17" s="11">
        <f>VLOOKUP("1000",B:$Z,10,0) + VLOOKUP("2000",$B:$Z,10,0) + VLOOKUP("3000",$B:$Z,10,0)</f>
        <v>0</v>
      </c>
      <c r="L17" s="11">
        <f>VLOOKUP("1000",B:$Z,11,0) + VLOOKUP("2000",$B:$Z,11,0) + VLOOKUP("3000",$B:$Z,11,0)</f>
        <v>0</v>
      </c>
      <c r="M17" s="11">
        <f>VLOOKUP("1000",B:$Z,12,0) + VLOOKUP("2000",$B:$Z,12,0) + VLOOKUP("3000",$B:$Z,12,0)</f>
        <v>0</v>
      </c>
      <c r="N17" s="11">
        <f>VLOOKUP("1000",B:$Z,13,0) + VLOOKUP("2000",$B:$Z,13,0) + VLOOKUP("3000",$B:$Z,13,0)</f>
        <v>84071.08</v>
      </c>
    </row>
  </sheetData>
  <sheetProtection sheet="1" objects="1" scenarios="1"/>
  <mergeCells count="18">
    <mergeCell ref="E5:F5"/>
    <mergeCell ref="K5:L5"/>
    <mergeCell ref="A1:A6"/>
    <mergeCell ref="B1:B6"/>
    <mergeCell ref="C1:N1"/>
    <mergeCell ref="C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  <mergeCell ref="M4:M6"/>
    <mergeCell ref="N4:N6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/>
  </sheetViews>
  <sheetFormatPr defaultRowHeight="10.199999999999999" x14ac:dyDescent="0.2"/>
  <cols>
    <col min="1" max="1" width="66.875" customWidth="1"/>
    <col min="2" max="14" width="24.875" customWidth="1"/>
  </cols>
  <sheetData>
    <row r="1" spans="1:14" ht="30" customHeight="1" x14ac:dyDescent="0.2">
      <c r="A1" s="36" t="s">
        <v>399</v>
      </c>
      <c r="B1" s="36" t="s">
        <v>75</v>
      </c>
      <c r="C1" s="36" t="s">
        <v>402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2">
      <c r="A2" s="36"/>
      <c r="B2" s="36"/>
      <c r="C2" s="36" t="s">
        <v>280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0" customHeight="1" x14ac:dyDescent="0.2">
      <c r="A3" s="36"/>
      <c r="B3" s="36"/>
      <c r="C3" s="36" t="s">
        <v>420</v>
      </c>
      <c r="D3" s="36"/>
      <c r="E3" s="36"/>
      <c r="F3" s="36"/>
      <c r="G3" s="36"/>
      <c r="H3" s="36"/>
      <c r="I3" s="36" t="s">
        <v>421</v>
      </c>
      <c r="J3" s="36"/>
      <c r="K3" s="36"/>
      <c r="L3" s="36"/>
      <c r="M3" s="36"/>
      <c r="N3" s="36"/>
    </row>
    <row r="4" spans="1:14" ht="30" customHeight="1" x14ac:dyDescent="0.2">
      <c r="A4" s="36"/>
      <c r="B4" s="36"/>
      <c r="C4" s="36" t="s">
        <v>161</v>
      </c>
      <c r="D4" s="36" t="s">
        <v>163</v>
      </c>
      <c r="E4" s="36" t="s">
        <v>164</v>
      </c>
      <c r="F4" s="36"/>
      <c r="G4" s="36" t="s">
        <v>165</v>
      </c>
      <c r="H4" s="36" t="s">
        <v>407</v>
      </c>
      <c r="I4" s="36" t="s">
        <v>161</v>
      </c>
      <c r="J4" s="36" t="s">
        <v>163</v>
      </c>
      <c r="K4" s="36" t="s">
        <v>164</v>
      </c>
      <c r="L4" s="36"/>
      <c r="M4" s="36" t="s">
        <v>165</v>
      </c>
      <c r="N4" s="36" t="s">
        <v>407</v>
      </c>
    </row>
    <row r="5" spans="1:14" ht="30" customHeight="1" x14ac:dyDescent="0.2">
      <c r="A5" s="36"/>
      <c r="B5" s="36"/>
      <c r="C5" s="36"/>
      <c r="D5" s="36"/>
      <c r="E5" s="36" t="s">
        <v>280</v>
      </c>
      <c r="F5" s="36"/>
      <c r="G5" s="36"/>
      <c r="H5" s="36"/>
      <c r="I5" s="36"/>
      <c r="J5" s="36"/>
      <c r="K5" s="36" t="s">
        <v>280</v>
      </c>
      <c r="L5" s="36"/>
      <c r="M5" s="36"/>
      <c r="N5" s="36"/>
    </row>
    <row r="6" spans="1:14" ht="90" customHeight="1" x14ac:dyDescent="0.2">
      <c r="A6" s="36"/>
      <c r="B6" s="36"/>
      <c r="C6" s="36"/>
      <c r="D6" s="36"/>
      <c r="E6" s="1" t="s">
        <v>168</v>
      </c>
      <c r="F6" s="1" t="s">
        <v>169</v>
      </c>
      <c r="G6" s="36"/>
      <c r="H6" s="36"/>
      <c r="I6" s="36"/>
      <c r="J6" s="36"/>
      <c r="K6" s="1" t="s">
        <v>168</v>
      </c>
      <c r="L6" s="1" t="s">
        <v>169</v>
      </c>
      <c r="M6" s="36"/>
      <c r="N6" s="36"/>
    </row>
    <row r="7" spans="1:14" ht="19.95" customHeight="1" x14ac:dyDescent="0.2">
      <c r="A7" s="1" t="s">
        <v>81</v>
      </c>
      <c r="B7" s="1" t="s">
        <v>82</v>
      </c>
      <c r="C7" s="1" t="s">
        <v>422</v>
      </c>
      <c r="D7" s="1" t="s">
        <v>423</v>
      </c>
      <c r="E7" s="1" t="s">
        <v>424</v>
      </c>
      <c r="F7" s="1" t="s">
        <v>425</v>
      </c>
      <c r="G7" s="1" t="s">
        <v>426</v>
      </c>
      <c r="H7" s="1" t="s">
        <v>427</v>
      </c>
      <c r="I7" s="1" t="s">
        <v>428</v>
      </c>
      <c r="J7" s="1" t="s">
        <v>429</v>
      </c>
      <c r="K7" s="1" t="s">
        <v>430</v>
      </c>
      <c r="L7" s="1" t="s">
        <v>431</v>
      </c>
      <c r="M7" s="1" t="s">
        <v>432</v>
      </c>
      <c r="N7" s="1" t="s">
        <v>433</v>
      </c>
    </row>
    <row r="8" spans="1:14" ht="19.95" customHeight="1" x14ac:dyDescent="0.2">
      <c r="A8" s="12" t="s">
        <v>410</v>
      </c>
      <c r="B8" s="1" t="s">
        <v>142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17000</v>
      </c>
      <c r="J8" s="11">
        <v>0</v>
      </c>
      <c r="K8" s="11">
        <v>0</v>
      </c>
      <c r="L8" s="11">
        <v>0</v>
      </c>
      <c r="M8" s="11">
        <v>0</v>
      </c>
      <c r="N8" s="11">
        <v>97650</v>
      </c>
    </row>
    <row r="9" spans="1:14" ht="19.95" customHeight="1" x14ac:dyDescent="0.2">
      <c r="A9" s="2" t="s">
        <v>167</v>
      </c>
      <c r="B9" s="1" t="s">
        <v>144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2.05" customHeight="1" x14ac:dyDescent="0.2">
      <c r="A10" s="2" t="s">
        <v>389</v>
      </c>
      <c r="B10" s="1" t="s">
        <v>390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17000</v>
      </c>
      <c r="J10" s="3">
        <v>0</v>
      </c>
      <c r="K10" s="3">
        <v>0</v>
      </c>
      <c r="L10" s="3">
        <v>0</v>
      </c>
      <c r="M10" s="3">
        <v>0</v>
      </c>
      <c r="N10" s="3">
        <v>97650</v>
      </c>
    </row>
    <row r="11" spans="1:14" ht="19.95" customHeight="1" x14ac:dyDescent="0.2">
      <c r="A11" s="12" t="s">
        <v>393</v>
      </c>
      <c r="B11" s="1" t="s">
        <v>293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68968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9.95" customHeight="1" x14ac:dyDescent="0.2">
      <c r="A12" s="2" t="s">
        <v>167</v>
      </c>
      <c r="B12" s="1" t="s">
        <v>392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2.05" customHeight="1" x14ac:dyDescent="0.2">
      <c r="A13" s="2" t="s">
        <v>393</v>
      </c>
      <c r="B13" s="1" t="s">
        <v>394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68968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9.95" customHeight="1" x14ac:dyDescent="0.2">
      <c r="A14" s="12" t="s">
        <v>411</v>
      </c>
      <c r="B14" s="1" t="s">
        <v>295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19.95" customHeight="1" x14ac:dyDescent="0.2">
      <c r="A15" s="2" t="s">
        <v>167</v>
      </c>
      <c r="B15" s="1" t="s">
        <v>297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2.05" customHeight="1" x14ac:dyDescent="0.2">
      <c r="A16" s="2" t="s">
        <v>396</v>
      </c>
      <c r="B16" s="1" t="s">
        <v>397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9.95" customHeight="1" x14ac:dyDescent="0.2">
      <c r="A17" s="10" t="s">
        <v>153</v>
      </c>
      <c r="B17" s="13" t="s">
        <v>154</v>
      </c>
      <c r="C17" s="11">
        <f>VLOOKUP("1000",B:$Z,2,0) + VLOOKUP("2000",$B:$Z,2,0) + VLOOKUP("3000",$B:$Z,2,0)</f>
        <v>0</v>
      </c>
      <c r="D17" s="11">
        <f>VLOOKUP("1000",B:$Z,3,0) + VLOOKUP("2000",$B:$Z,3,0) + VLOOKUP("3000",$B:$Z,3,0)</f>
        <v>0</v>
      </c>
      <c r="E17" s="11">
        <f>VLOOKUP("1000",B:$Z,4,0) + VLOOKUP("2000",$B:$Z,4,0) + VLOOKUP("3000",$B:$Z,4,0)</f>
        <v>0</v>
      </c>
      <c r="F17" s="11">
        <f>VLOOKUP("1000",B:$Z,5,0) + VLOOKUP("2000",$B:$Z,5,0) + VLOOKUP("3000",$B:$Z,5,0)</f>
        <v>0</v>
      </c>
      <c r="G17" s="11">
        <f>VLOOKUP("1000",B:$Z,6,0) + VLOOKUP("2000",$B:$Z,6,0) + VLOOKUP("3000",$B:$Z,6,0)</f>
        <v>0</v>
      </c>
      <c r="H17" s="11">
        <f>VLOOKUP("1000",B:$Z,7,0) + VLOOKUP("2000",$B:$Z,7,0) + VLOOKUP("3000",$B:$Z,7,0)</f>
        <v>0</v>
      </c>
      <c r="I17" s="11">
        <f>VLOOKUP("1000",B:$Z,8,0) + VLOOKUP("2000",$B:$Z,8,0) + VLOOKUP("3000",$B:$Z,8,0)</f>
        <v>85968</v>
      </c>
      <c r="J17" s="11">
        <f>VLOOKUP("1000",B:$Z,9,0) + VLOOKUP("2000",$B:$Z,9,0) + VLOOKUP("3000",$B:$Z,9,0)</f>
        <v>0</v>
      </c>
      <c r="K17" s="11">
        <f>VLOOKUP("1000",B:$Z,10,0) + VLOOKUP("2000",$B:$Z,10,0) + VLOOKUP("3000",$B:$Z,10,0)</f>
        <v>0</v>
      </c>
      <c r="L17" s="11">
        <f>VLOOKUP("1000",B:$Z,11,0) + VLOOKUP("2000",$B:$Z,11,0) + VLOOKUP("3000",$B:$Z,11,0)</f>
        <v>0</v>
      </c>
      <c r="M17" s="11">
        <f>VLOOKUP("1000",B:$Z,12,0) + VLOOKUP("2000",$B:$Z,12,0) + VLOOKUP("3000",$B:$Z,12,0)</f>
        <v>0</v>
      </c>
      <c r="N17" s="11">
        <f>VLOOKUP("1000",B:$Z,13,0) + VLOOKUP("2000",$B:$Z,13,0) + VLOOKUP("3000",$B:$Z,13,0)</f>
        <v>97650</v>
      </c>
    </row>
    <row r="18" spans="1:14" ht="15" customHeight="1" x14ac:dyDescent="0.2"/>
    <row r="19" spans="1:14" ht="60" customHeight="1" x14ac:dyDescent="0.2">
      <c r="A19" s="5" t="s">
        <v>44</v>
      </c>
      <c r="B19" s="8" t="s">
        <v>45</v>
      </c>
      <c r="D19" s="8"/>
      <c r="F19" s="8" t="s">
        <v>46</v>
      </c>
    </row>
    <row r="20" spans="1:14" ht="40.049999999999997" customHeight="1" x14ac:dyDescent="0.2">
      <c r="B20" s="6" t="s">
        <v>47</v>
      </c>
      <c r="D20" s="6" t="s">
        <v>230</v>
      </c>
      <c r="F20" s="6" t="s">
        <v>48</v>
      </c>
    </row>
    <row r="21" spans="1:14" ht="60" customHeight="1" x14ac:dyDescent="0.2">
      <c r="A21" s="5" t="s">
        <v>49</v>
      </c>
      <c r="B21" s="8" t="s">
        <v>434</v>
      </c>
      <c r="D21" s="8" t="s">
        <v>435</v>
      </c>
      <c r="F21" s="8" t="s">
        <v>436</v>
      </c>
    </row>
    <row r="22" spans="1:14" ht="40.049999999999997" customHeight="1" x14ac:dyDescent="0.2">
      <c r="B22" s="6" t="s">
        <v>47</v>
      </c>
      <c r="D22" s="6" t="s">
        <v>261</v>
      </c>
      <c r="F22" s="6" t="s">
        <v>51</v>
      </c>
    </row>
    <row r="23" spans="1:14" ht="19.95" customHeight="1" x14ac:dyDescent="0.2"/>
    <row r="24" spans="1:14" ht="19.95" customHeight="1" x14ac:dyDescent="0.2">
      <c r="A24" s="25" t="s">
        <v>56</v>
      </c>
      <c r="B24" s="25"/>
    </row>
    <row r="25" spans="1:14" ht="19.95" customHeight="1" x14ac:dyDescent="0.2">
      <c r="A25" s="26" t="s">
        <v>57</v>
      </c>
      <c r="B25" s="26"/>
    </row>
    <row r="26" spans="1:14" ht="19.95" customHeight="1" x14ac:dyDescent="0.2">
      <c r="A26" s="26" t="s">
        <v>58</v>
      </c>
      <c r="B26" s="26"/>
    </row>
    <row r="27" spans="1:14" ht="19.95" customHeight="1" x14ac:dyDescent="0.2">
      <c r="A27" s="26" t="s">
        <v>59</v>
      </c>
      <c r="B27" s="26"/>
    </row>
    <row r="28" spans="1:14" ht="19.95" customHeight="1" x14ac:dyDescent="0.2">
      <c r="A28" s="26" t="s">
        <v>60</v>
      </c>
      <c r="B28" s="26"/>
    </row>
    <row r="29" spans="1:14" ht="19.95" customHeight="1" x14ac:dyDescent="0.2">
      <c r="A29" s="26" t="s">
        <v>61</v>
      </c>
      <c r="B29" s="26"/>
    </row>
    <row r="30" spans="1:14" ht="19.95" customHeight="1" x14ac:dyDescent="0.2">
      <c r="A30" s="27" t="s">
        <v>62</v>
      </c>
      <c r="B30" s="27"/>
    </row>
  </sheetData>
  <sheetProtection sheet="1" objects="1" scenarios="1"/>
  <mergeCells count="25">
    <mergeCell ref="A27:B27"/>
    <mergeCell ref="A28:B28"/>
    <mergeCell ref="A29:B29"/>
    <mergeCell ref="A30:B30"/>
    <mergeCell ref="E5:F5"/>
    <mergeCell ref="K5:L5"/>
    <mergeCell ref="A24:B24"/>
    <mergeCell ref="A25:B25"/>
    <mergeCell ref="A26:B26"/>
    <mergeCell ref="A1:A6"/>
    <mergeCell ref="B1:B6"/>
    <mergeCell ref="C1:N1"/>
    <mergeCell ref="C2:N2"/>
    <mergeCell ref="C3:H3"/>
    <mergeCell ref="I3:N3"/>
    <mergeCell ref="C4:C6"/>
    <mergeCell ref="D4:D6"/>
    <mergeCell ref="E4:F4"/>
    <mergeCell ref="G4:G6"/>
    <mergeCell ref="H4:H6"/>
    <mergeCell ref="I4:I6"/>
    <mergeCell ref="J4:J6"/>
    <mergeCell ref="K4:L4"/>
    <mergeCell ref="M4:M6"/>
    <mergeCell ref="N4:N6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/>
  </sheetViews>
  <sheetFormatPr defaultRowHeight="10.199999999999999" x14ac:dyDescent="0.2"/>
  <cols>
    <col min="1" max="1" width="66.875" customWidth="1"/>
    <col min="2" max="7" width="24.875" customWidth="1"/>
  </cols>
  <sheetData>
    <row r="1" spans="1:7" ht="49.95" customHeight="1" x14ac:dyDescent="0.2">
      <c r="A1" s="22" t="s">
        <v>32</v>
      </c>
      <c r="B1" s="22"/>
      <c r="C1" s="22"/>
      <c r="D1" s="22"/>
      <c r="E1" s="22"/>
      <c r="F1" s="22"/>
      <c r="G1" s="22"/>
    </row>
    <row r="2" spans="1:7" ht="30" customHeight="1" x14ac:dyDescent="0.2">
      <c r="A2" s="31" t="s">
        <v>69</v>
      </c>
      <c r="B2" s="31"/>
      <c r="C2" s="31"/>
      <c r="D2" s="31"/>
      <c r="E2" s="31"/>
      <c r="F2" s="31"/>
      <c r="G2" s="31"/>
    </row>
    <row r="3" spans="1:7" ht="30" customHeight="1" x14ac:dyDescent="0.2">
      <c r="G3" s="1" t="s">
        <v>2</v>
      </c>
    </row>
    <row r="4" spans="1:7" ht="30" customHeight="1" x14ac:dyDescent="0.2">
      <c r="F4" s="9" t="s">
        <v>3</v>
      </c>
      <c r="G4" s="1" t="s">
        <v>70</v>
      </c>
    </row>
    <row r="5" spans="1:7" ht="30" customHeight="1" x14ac:dyDescent="0.2">
      <c r="F5" s="9" t="s">
        <v>7</v>
      </c>
      <c r="G5" s="1" t="s">
        <v>8</v>
      </c>
    </row>
    <row r="6" spans="1:7" ht="30" customHeight="1" x14ac:dyDescent="0.2">
      <c r="A6" s="5" t="s">
        <v>5</v>
      </c>
      <c r="B6" s="35" t="s">
        <v>6</v>
      </c>
      <c r="C6" s="35"/>
      <c r="D6" s="35"/>
      <c r="E6" s="35"/>
      <c r="F6" s="9" t="s">
        <v>11</v>
      </c>
      <c r="G6" s="1" t="s">
        <v>12</v>
      </c>
    </row>
    <row r="7" spans="1:7" ht="30" customHeight="1" x14ac:dyDescent="0.2">
      <c r="A7" s="5" t="s">
        <v>71</v>
      </c>
      <c r="B7" s="35" t="s">
        <v>14</v>
      </c>
      <c r="C7" s="35"/>
      <c r="D7" s="35"/>
      <c r="E7" s="35"/>
      <c r="F7" s="9" t="s">
        <v>15</v>
      </c>
      <c r="G7" s="1" t="s">
        <v>16</v>
      </c>
    </row>
    <row r="8" spans="1:7" ht="30" customHeight="1" x14ac:dyDescent="0.2">
      <c r="A8" s="5" t="s">
        <v>17</v>
      </c>
      <c r="B8" s="35" t="s">
        <v>18</v>
      </c>
      <c r="C8" s="35"/>
      <c r="D8" s="35"/>
      <c r="E8" s="35"/>
      <c r="F8" s="9" t="s">
        <v>72</v>
      </c>
      <c r="G8" s="1" t="s">
        <v>20</v>
      </c>
    </row>
    <row r="9" spans="1:7" ht="30" customHeight="1" x14ac:dyDescent="0.2">
      <c r="A9" s="5" t="s">
        <v>21</v>
      </c>
      <c r="B9" s="31"/>
      <c r="C9" s="31"/>
      <c r="D9" s="31"/>
      <c r="E9" s="31"/>
      <c r="F9" s="9" t="s">
        <v>22</v>
      </c>
      <c r="G9" s="1" t="s">
        <v>23</v>
      </c>
    </row>
    <row r="10" spans="1:7" ht="30" customHeight="1" x14ac:dyDescent="0.2"/>
    <row r="11" spans="1:7" ht="30" customHeight="1" x14ac:dyDescent="0.2">
      <c r="A11" s="36" t="s">
        <v>437</v>
      </c>
      <c r="B11" s="36" t="s">
        <v>438</v>
      </c>
      <c r="C11" s="36" t="s">
        <v>439</v>
      </c>
      <c r="D11" s="36"/>
      <c r="E11" s="36"/>
      <c r="F11" s="36" t="s">
        <v>440</v>
      </c>
      <c r="G11" s="36" t="s">
        <v>441</v>
      </c>
    </row>
    <row r="12" spans="1:7" ht="30" customHeight="1" x14ac:dyDescent="0.2">
      <c r="A12" s="36"/>
      <c r="B12" s="36"/>
      <c r="C12" s="1" t="s">
        <v>442</v>
      </c>
      <c r="D12" s="1" t="s">
        <v>244</v>
      </c>
      <c r="E12" s="1" t="s">
        <v>245</v>
      </c>
      <c r="F12" s="36"/>
      <c r="G12" s="36"/>
    </row>
    <row r="13" spans="1:7" ht="19.95" customHeight="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</row>
    <row r="14" spans="1:7" ht="34.950000000000003" customHeight="1" x14ac:dyDescent="0.2">
      <c r="A14" s="12" t="s">
        <v>443</v>
      </c>
      <c r="B14" s="13" t="s">
        <v>155</v>
      </c>
      <c r="C14" s="13" t="s">
        <v>155</v>
      </c>
      <c r="D14" s="13" t="s">
        <v>155</v>
      </c>
      <c r="E14" s="13" t="s">
        <v>155</v>
      </c>
      <c r="F14" s="13" t="s">
        <v>155</v>
      </c>
      <c r="G14" s="13" t="s">
        <v>155</v>
      </c>
    </row>
    <row r="15" spans="1:7" ht="34.950000000000003" customHeight="1" x14ac:dyDescent="0.2">
      <c r="A15" s="12" t="s">
        <v>444</v>
      </c>
      <c r="B15" s="13" t="s">
        <v>155</v>
      </c>
      <c r="C15" s="13" t="s">
        <v>155</v>
      </c>
      <c r="D15" s="13" t="s">
        <v>155</v>
      </c>
      <c r="E15" s="13" t="s">
        <v>155</v>
      </c>
      <c r="F15" s="13" t="s">
        <v>155</v>
      </c>
      <c r="G15" s="13" t="s">
        <v>155</v>
      </c>
    </row>
    <row r="16" spans="1:7" ht="15" customHeight="1" x14ac:dyDescent="0.2"/>
    <row r="17" spans="1:6" ht="49.95" customHeight="1" x14ac:dyDescent="0.2">
      <c r="A17" s="5" t="s">
        <v>44</v>
      </c>
      <c r="B17" s="8" t="s">
        <v>45</v>
      </c>
      <c r="D17" s="8"/>
      <c r="F17" s="8" t="s">
        <v>46</v>
      </c>
    </row>
    <row r="18" spans="1:6" ht="30" customHeight="1" x14ac:dyDescent="0.2">
      <c r="B18" s="6" t="s">
        <v>47</v>
      </c>
      <c r="D18" s="6" t="s">
        <v>230</v>
      </c>
      <c r="F18" s="6" t="s">
        <v>48</v>
      </c>
    </row>
    <row r="19" spans="1:6" ht="49.95" customHeight="1" x14ac:dyDescent="0.2">
      <c r="A19" s="5" t="s">
        <v>49</v>
      </c>
      <c r="B19" s="8" t="s">
        <v>231</v>
      </c>
      <c r="D19" s="8" t="s">
        <v>232</v>
      </c>
      <c r="F19" s="8" t="s">
        <v>260</v>
      </c>
    </row>
    <row r="20" spans="1:6" ht="30" customHeight="1" x14ac:dyDescent="0.2">
      <c r="B20" s="6" t="s">
        <v>47</v>
      </c>
      <c r="D20" s="6" t="s">
        <v>261</v>
      </c>
      <c r="F20" s="6" t="s">
        <v>51</v>
      </c>
    </row>
    <row r="21" spans="1:6" ht="19.95" customHeight="1" x14ac:dyDescent="0.2"/>
    <row r="22" spans="1:6" ht="19.95" customHeight="1" x14ac:dyDescent="0.2">
      <c r="A22" s="25" t="s">
        <v>56</v>
      </c>
      <c r="B22" s="25"/>
    </row>
    <row r="23" spans="1:6" ht="19.95" customHeight="1" x14ac:dyDescent="0.2">
      <c r="A23" s="26" t="s">
        <v>57</v>
      </c>
      <c r="B23" s="26"/>
    </row>
    <row r="24" spans="1:6" ht="19.95" customHeight="1" x14ac:dyDescent="0.2">
      <c r="A24" s="26" t="s">
        <v>58</v>
      </c>
      <c r="B24" s="26"/>
    </row>
    <row r="25" spans="1:6" ht="19.95" customHeight="1" x14ac:dyDescent="0.2">
      <c r="A25" s="26" t="s">
        <v>59</v>
      </c>
      <c r="B25" s="26"/>
    </row>
    <row r="26" spans="1:6" ht="19.95" customHeight="1" x14ac:dyDescent="0.2">
      <c r="A26" s="26" t="s">
        <v>60</v>
      </c>
      <c r="B26" s="26"/>
    </row>
    <row r="27" spans="1:6" ht="19.95" customHeight="1" x14ac:dyDescent="0.2">
      <c r="A27" s="26" t="s">
        <v>61</v>
      </c>
      <c r="B27" s="26"/>
    </row>
    <row r="28" spans="1:6" ht="19.95" customHeight="1" x14ac:dyDescent="0.2">
      <c r="A28" s="27" t="s">
        <v>62</v>
      </c>
      <c r="B28" s="27"/>
    </row>
  </sheetData>
  <sheetProtection sheet="1" objects="1" scenarios="1"/>
  <mergeCells count="18">
    <mergeCell ref="A26:B26"/>
    <mergeCell ref="A27:B27"/>
    <mergeCell ref="A28:B28"/>
    <mergeCell ref="G11:G12"/>
    <mergeCell ref="A22:B22"/>
    <mergeCell ref="A23:B23"/>
    <mergeCell ref="A24:B24"/>
    <mergeCell ref="A25:B25"/>
    <mergeCell ref="B9:E9"/>
    <mergeCell ref="A11:A12"/>
    <mergeCell ref="B11:B12"/>
    <mergeCell ref="C11:E11"/>
    <mergeCell ref="F11:F12"/>
    <mergeCell ref="A1:G1"/>
    <mergeCell ref="A2:G2"/>
    <mergeCell ref="B6:E6"/>
    <mergeCell ref="B7:E7"/>
    <mergeCell ref="B8:E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workbookViewId="0"/>
  </sheetViews>
  <sheetFormatPr defaultRowHeight="10.199999999999999" x14ac:dyDescent="0.2"/>
  <cols>
    <col min="1" max="2" width="47.75" customWidth="1"/>
    <col min="3" max="31" width="24.875" customWidth="1"/>
  </cols>
  <sheetData>
    <row r="1" spans="1:31" ht="49.95" customHeight="1" x14ac:dyDescent="0.2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49.95" customHeight="1" x14ac:dyDescent="0.2">
      <c r="A2" s="22" t="s">
        <v>445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30" customHeight="1" x14ac:dyDescent="0.2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30" customHeight="1" x14ac:dyDescent="0.2">
      <c r="AE4" s="1" t="s">
        <v>2</v>
      </c>
    </row>
    <row r="5" spans="1:31" ht="30" customHeight="1" x14ac:dyDescent="0.2">
      <c r="AD5" s="9" t="s">
        <v>3</v>
      </c>
      <c r="AE5" s="1" t="s">
        <v>70</v>
      </c>
    </row>
    <row r="6" spans="1:31" ht="30" customHeight="1" x14ac:dyDescent="0.2">
      <c r="AD6" s="9" t="s">
        <v>7</v>
      </c>
      <c r="AE6" s="1" t="s">
        <v>8</v>
      </c>
    </row>
    <row r="7" spans="1:31" ht="30" customHeight="1" x14ac:dyDescent="0.2">
      <c r="A7" s="23" t="s">
        <v>5</v>
      </c>
      <c r="B7" s="23"/>
      <c r="C7" s="35" t="s">
        <v>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D7" s="9" t="s">
        <v>11</v>
      </c>
      <c r="AE7" s="1" t="s">
        <v>12</v>
      </c>
    </row>
    <row r="8" spans="1:31" ht="30" customHeight="1" x14ac:dyDescent="0.2">
      <c r="A8" s="23" t="s">
        <v>71</v>
      </c>
      <c r="B8" s="23"/>
      <c r="C8" s="35" t="s">
        <v>14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D8" s="9" t="s">
        <v>15</v>
      </c>
      <c r="AE8" s="1" t="s">
        <v>16</v>
      </c>
    </row>
    <row r="9" spans="1:31" ht="30" customHeight="1" x14ac:dyDescent="0.2">
      <c r="A9" s="23" t="s">
        <v>17</v>
      </c>
      <c r="B9" s="23"/>
      <c r="C9" s="35" t="s">
        <v>18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D9" s="9" t="s">
        <v>72</v>
      </c>
      <c r="AE9" s="1" t="s">
        <v>20</v>
      </c>
    </row>
    <row r="10" spans="1:31" ht="30" customHeight="1" x14ac:dyDescent="0.2">
      <c r="A10" s="23" t="s">
        <v>21</v>
      </c>
      <c r="B10" s="2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D10" s="9" t="s">
        <v>22</v>
      </c>
      <c r="AE10" s="1" t="s">
        <v>23</v>
      </c>
    </row>
    <row r="11" spans="1:31" ht="30" customHeight="1" x14ac:dyDescent="0.2"/>
    <row r="12" spans="1:31" ht="49.95" customHeight="1" x14ac:dyDescent="0.2">
      <c r="A12" s="36" t="s">
        <v>446</v>
      </c>
      <c r="B12" s="36" t="s">
        <v>447</v>
      </c>
      <c r="C12" s="36" t="s">
        <v>448</v>
      </c>
      <c r="D12" s="36" t="s">
        <v>449</v>
      </c>
      <c r="E12" s="36" t="s">
        <v>450</v>
      </c>
      <c r="F12" s="36" t="s">
        <v>451</v>
      </c>
      <c r="G12" s="36" t="s">
        <v>452</v>
      </c>
      <c r="H12" s="36"/>
      <c r="I12" s="36" t="s">
        <v>75</v>
      </c>
      <c r="J12" s="36" t="s">
        <v>453</v>
      </c>
      <c r="K12" s="36"/>
      <c r="L12" s="36"/>
      <c r="M12" s="36"/>
      <c r="N12" s="36" t="s">
        <v>454</v>
      </c>
      <c r="O12" s="36"/>
      <c r="P12" s="36"/>
      <c r="Q12" s="36"/>
      <c r="R12" s="36" t="s">
        <v>455</v>
      </c>
      <c r="S12" s="36"/>
      <c r="T12" s="36"/>
      <c r="U12" s="36"/>
      <c r="V12" s="36" t="s">
        <v>456</v>
      </c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49.95" customHeight="1" x14ac:dyDescent="0.2">
      <c r="A13" s="36"/>
      <c r="B13" s="36"/>
      <c r="C13" s="36"/>
      <c r="D13" s="36"/>
      <c r="E13" s="36"/>
      <c r="F13" s="36"/>
      <c r="G13" s="36" t="s">
        <v>457</v>
      </c>
      <c r="H13" s="36" t="s">
        <v>247</v>
      </c>
      <c r="I13" s="36"/>
      <c r="J13" s="36" t="s">
        <v>242</v>
      </c>
      <c r="K13" s="36" t="s">
        <v>280</v>
      </c>
      <c r="L13" s="36"/>
      <c r="M13" s="36"/>
      <c r="N13" s="36" t="s">
        <v>242</v>
      </c>
      <c r="O13" s="36" t="s">
        <v>280</v>
      </c>
      <c r="P13" s="36"/>
      <c r="Q13" s="36"/>
      <c r="R13" s="36" t="s">
        <v>242</v>
      </c>
      <c r="S13" s="36" t="s">
        <v>167</v>
      </c>
      <c r="T13" s="36"/>
      <c r="U13" s="36"/>
      <c r="V13" s="36" t="s">
        <v>242</v>
      </c>
      <c r="W13" s="36" t="s">
        <v>167</v>
      </c>
      <c r="X13" s="36"/>
      <c r="Y13" s="36"/>
      <c r="Z13" s="36"/>
      <c r="AA13" s="36"/>
      <c r="AB13" s="36"/>
      <c r="AC13" s="36"/>
      <c r="AD13" s="36"/>
      <c r="AE13" s="36"/>
    </row>
    <row r="14" spans="1:31" ht="49.9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 t="s">
        <v>458</v>
      </c>
      <c r="L14" s="36"/>
      <c r="M14" s="36" t="s">
        <v>459</v>
      </c>
      <c r="N14" s="36"/>
      <c r="O14" s="36" t="s">
        <v>460</v>
      </c>
      <c r="P14" s="36" t="s">
        <v>461</v>
      </c>
      <c r="Q14" s="36" t="s">
        <v>462</v>
      </c>
      <c r="R14" s="36"/>
      <c r="S14" s="36" t="s">
        <v>463</v>
      </c>
      <c r="T14" s="36" t="s">
        <v>464</v>
      </c>
      <c r="U14" s="36"/>
      <c r="V14" s="36"/>
      <c r="W14" s="36" t="s">
        <v>193</v>
      </c>
      <c r="X14" s="36"/>
      <c r="Y14" s="36"/>
      <c r="Z14" s="36" t="s">
        <v>465</v>
      </c>
      <c r="AA14" s="36"/>
      <c r="AB14" s="36"/>
      <c r="AC14" s="36" t="s">
        <v>466</v>
      </c>
      <c r="AD14" s="36"/>
      <c r="AE14" s="36"/>
    </row>
    <row r="15" spans="1:31" ht="49.9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 t="s">
        <v>467</v>
      </c>
      <c r="L15" s="36" t="s">
        <v>468</v>
      </c>
      <c r="M15" s="36"/>
      <c r="N15" s="36"/>
      <c r="O15" s="36"/>
      <c r="P15" s="36"/>
      <c r="Q15" s="36"/>
      <c r="R15" s="36"/>
      <c r="S15" s="36"/>
      <c r="T15" s="36" t="s">
        <v>469</v>
      </c>
      <c r="U15" s="36" t="s">
        <v>470</v>
      </c>
      <c r="V15" s="36"/>
      <c r="W15" s="36" t="s">
        <v>242</v>
      </c>
      <c r="X15" s="36" t="s">
        <v>167</v>
      </c>
      <c r="Y15" s="36"/>
      <c r="Z15" s="36" t="s">
        <v>242</v>
      </c>
      <c r="AA15" s="36" t="s">
        <v>167</v>
      </c>
      <c r="AB15" s="36"/>
      <c r="AC15" s="36" t="s">
        <v>242</v>
      </c>
      <c r="AD15" s="36" t="s">
        <v>167</v>
      </c>
      <c r="AE15" s="36"/>
    </row>
    <row r="16" spans="1:31" ht="49.9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1" t="s">
        <v>471</v>
      </c>
      <c r="Y16" s="1" t="s">
        <v>472</v>
      </c>
      <c r="Z16" s="36"/>
      <c r="AA16" s="1" t="s">
        <v>471</v>
      </c>
      <c r="AB16" s="1" t="s">
        <v>472</v>
      </c>
      <c r="AC16" s="36"/>
      <c r="AD16" s="1" t="s">
        <v>471</v>
      </c>
      <c r="AE16" s="1" t="s">
        <v>472</v>
      </c>
    </row>
    <row r="17" spans="1:31" ht="19.95" customHeight="1" x14ac:dyDescent="0.2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473</v>
      </c>
      <c r="F17" s="1" t="s">
        <v>85</v>
      </c>
      <c r="G17" s="1" t="s">
        <v>86</v>
      </c>
      <c r="H17" s="1" t="s">
        <v>172</v>
      </c>
      <c r="I17" s="1" t="s">
        <v>173</v>
      </c>
      <c r="J17" s="1" t="s">
        <v>174</v>
      </c>
      <c r="K17" s="1" t="s">
        <v>175</v>
      </c>
      <c r="L17" s="1" t="s">
        <v>176</v>
      </c>
      <c r="M17" s="1" t="s">
        <v>177</v>
      </c>
      <c r="N17" s="1" t="s">
        <v>178</v>
      </c>
      <c r="O17" s="1" t="s">
        <v>179</v>
      </c>
      <c r="P17" s="1" t="s">
        <v>180</v>
      </c>
      <c r="Q17" s="1" t="s">
        <v>181</v>
      </c>
      <c r="R17" s="1" t="s">
        <v>182</v>
      </c>
      <c r="S17" s="1" t="s">
        <v>183</v>
      </c>
      <c r="T17" s="1" t="s">
        <v>184</v>
      </c>
      <c r="U17" s="1" t="s">
        <v>185</v>
      </c>
      <c r="V17" s="1" t="s">
        <v>412</v>
      </c>
      <c r="W17" s="1" t="s">
        <v>413</v>
      </c>
      <c r="X17" s="1" t="s">
        <v>414</v>
      </c>
      <c r="Y17" s="1" t="s">
        <v>415</v>
      </c>
      <c r="Z17" s="1" t="s">
        <v>416</v>
      </c>
      <c r="AA17" s="1" t="s">
        <v>417</v>
      </c>
      <c r="AB17" s="1" t="s">
        <v>418</v>
      </c>
      <c r="AC17" s="1" t="s">
        <v>419</v>
      </c>
      <c r="AD17" s="1" t="s">
        <v>422</v>
      </c>
      <c r="AE17" s="1" t="s">
        <v>423</v>
      </c>
    </row>
    <row r="18" spans="1:31" ht="19.95" customHeight="1" x14ac:dyDescent="0.2"/>
    <row r="19" spans="1:31" ht="60" customHeight="1" x14ac:dyDescent="0.2">
      <c r="A19" s="5" t="s">
        <v>44</v>
      </c>
      <c r="B19" s="8" t="s">
        <v>45</v>
      </c>
      <c r="D19" s="8"/>
      <c r="F19" s="8" t="s">
        <v>46</v>
      </c>
    </row>
    <row r="20" spans="1:31" ht="40.049999999999997" customHeight="1" x14ac:dyDescent="0.2">
      <c r="B20" s="6" t="s">
        <v>47</v>
      </c>
      <c r="D20" s="6" t="s">
        <v>230</v>
      </c>
      <c r="F20" s="6" t="s">
        <v>48</v>
      </c>
    </row>
    <row r="21" spans="1:31" ht="60" customHeight="1" x14ac:dyDescent="0.2">
      <c r="A21" s="5" t="s">
        <v>49</v>
      </c>
      <c r="B21" s="8" t="s">
        <v>231</v>
      </c>
      <c r="D21" s="8" t="s">
        <v>232</v>
      </c>
      <c r="F21" s="8" t="s">
        <v>260</v>
      </c>
    </row>
    <row r="22" spans="1:31" ht="40.049999999999997" customHeight="1" x14ac:dyDescent="0.2">
      <c r="B22" s="6" t="s">
        <v>47</v>
      </c>
      <c r="D22" s="6" t="s">
        <v>261</v>
      </c>
      <c r="F22" s="6" t="s">
        <v>51</v>
      </c>
    </row>
    <row r="23" spans="1:31" ht="19.95" customHeight="1" x14ac:dyDescent="0.2"/>
    <row r="24" spans="1:31" ht="19.95" customHeight="1" x14ac:dyDescent="0.2">
      <c r="A24" s="25" t="s">
        <v>56</v>
      </c>
      <c r="B24" s="25"/>
    </row>
    <row r="25" spans="1:31" ht="19.95" customHeight="1" x14ac:dyDescent="0.2">
      <c r="A25" s="26" t="s">
        <v>57</v>
      </c>
      <c r="B25" s="26"/>
    </row>
    <row r="26" spans="1:31" ht="19.95" customHeight="1" x14ac:dyDescent="0.2">
      <c r="A26" s="26" t="s">
        <v>58</v>
      </c>
      <c r="B26" s="26"/>
    </row>
    <row r="27" spans="1:31" ht="19.95" customHeight="1" x14ac:dyDescent="0.2">
      <c r="A27" s="26" t="s">
        <v>59</v>
      </c>
      <c r="B27" s="26"/>
    </row>
    <row r="28" spans="1:31" ht="19.95" customHeight="1" x14ac:dyDescent="0.2">
      <c r="A28" s="26" t="s">
        <v>60</v>
      </c>
      <c r="B28" s="26"/>
    </row>
    <row r="29" spans="1:31" ht="19.95" customHeight="1" x14ac:dyDescent="0.2">
      <c r="A29" s="26" t="s">
        <v>61</v>
      </c>
      <c r="B29" s="26"/>
    </row>
    <row r="30" spans="1:31" ht="19.95" customHeight="1" x14ac:dyDescent="0.2">
      <c r="A30" s="27" t="s">
        <v>62</v>
      </c>
      <c r="B30" s="27"/>
    </row>
  </sheetData>
  <sheetProtection sheet="1" objects="1" scenarios="1"/>
  <mergeCells count="60">
    <mergeCell ref="A29:B29"/>
    <mergeCell ref="A30:B30"/>
    <mergeCell ref="A24:B24"/>
    <mergeCell ref="A25:B25"/>
    <mergeCell ref="A26:B26"/>
    <mergeCell ref="A27:B27"/>
    <mergeCell ref="A28:B28"/>
    <mergeCell ref="S14:S16"/>
    <mergeCell ref="T14:U14"/>
    <mergeCell ref="W14:Y14"/>
    <mergeCell ref="Z14:AB14"/>
    <mergeCell ref="AC14:AE14"/>
    <mergeCell ref="T15:T16"/>
    <mergeCell ref="U15:U16"/>
    <mergeCell ref="W15:W16"/>
    <mergeCell ref="X15:Y15"/>
    <mergeCell ref="Z15:Z16"/>
    <mergeCell ref="AA15:AB15"/>
    <mergeCell ref="AC15:AC16"/>
    <mergeCell ref="AD15:AE15"/>
    <mergeCell ref="R12:U12"/>
    <mergeCell ref="V12:AE12"/>
    <mergeCell ref="G13:G16"/>
    <mergeCell ref="H13:H16"/>
    <mergeCell ref="J13:J16"/>
    <mergeCell ref="K13:M13"/>
    <mergeCell ref="N13:N16"/>
    <mergeCell ref="O13:Q13"/>
    <mergeCell ref="R13:R16"/>
    <mergeCell ref="S13:U13"/>
    <mergeCell ref="V13:V16"/>
    <mergeCell ref="W13:AE13"/>
    <mergeCell ref="K14:L14"/>
    <mergeCell ref="M14:M16"/>
    <mergeCell ref="O14:O16"/>
    <mergeCell ref="P14:P16"/>
    <mergeCell ref="F12:F16"/>
    <mergeCell ref="G12:H12"/>
    <mergeCell ref="I12:I16"/>
    <mergeCell ref="J12:M12"/>
    <mergeCell ref="N12:Q12"/>
    <mergeCell ref="Q14:Q16"/>
    <mergeCell ref="K15:K16"/>
    <mergeCell ref="L15:L16"/>
    <mergeCell ref="A12:A16"/>
    <mergeCell ref="B12:B16"/>
    <mergeCell ref="C12:C16"/>
    <mergeCell ref="D12:D16"/>
    <mergeCell ref="E12:E16"/>
    <mergeCell ref="A8:B8"/>
    <mergeCell ref="C8:AB8"/>
    <mergeCell ref="A9:B9"/>
    <mergeCell ref="C9:AB9"/>
    <mergeCell ref="A10:B10"/>
    <mergeCell ref="C10:AB10"/>
    <mergeCell ref="A1:AE1"/>
    <mergeCell ref="A2:AE2"/>
    <mergeCell ref="A3:AE3"/>
    <mergeCell ref="A7:B7"/>
    <mergeCell ref="C7:AB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/>
  </sheetViews>
  <sheetFormatPr defaultRowHeight="10.199999999999999" x14ac:dyDescent="0.2"/>
  <cols>
    <col min="1" max="2" width="38.25" customWidth="1"/>
    <col min="3" max="22" width="26.75" customWidth="1"/>
  </cols>
  <sheetData>
    <row r="1" spans="1:22" ht="49.95" customHeight="1" x14ac:dyDescent="0.2">
      <c r="A1" s="22" t="s">
        <v>474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30" customHeight="1" x14ac:dyDescent="0.2">
      <c r="V3" s="1" t="s">
        <v>2</v>
      </c>
    </row>
    <row r="4" spans="1:22" ht="30" customHeight="1" x14ac:dyDescent="0.2">
      <c r="U4" s="9" t="s">
        <v>3</v>
      </c>
      <c r="V4" s="1" t="s">
        <v>70</v>
      </c>
    </row>
    <row r="5" spans="1:22" ht="30" customHeight="1" x14ac:dyDescent="0.2">
      <c r="U5" s="9" t="s">
        <v>7</v>
      </c>
      <c r="V5" s="1" t="s">
        <v>8</v>
      </c>
    </row>
    <row r="6" spans="1:22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U6" s="9" t="s">
        <v>11</v>
      </c>
      <c r="V6" s="1" t="s">
        <v>12</v>
      </c>
    </row>
    <row r="7" spans="1:22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U7" s="9" t="s">
        <v>15</v>
      </c>
      <c r="V7" s="1" t="s">
        <v>16</v>
      </c>
    </row>
    <row r="8" spans="1:22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U8" s="9" t="s">
        <v>72</v>
      </c>
      <c r="V8" s="1" t="s">
        <v>20</v>
      </c>
    </row>
    <row r="9" spans="1:22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U9" s="9" t="s">
        <v>22</v>
      </c>
      <c r="V9" s="1" t="s">
        <v>23</v>
      </c>
    </row>
    <row r="10" spans="1:22" ht="30" customHeight="1" x14ac:dyDescent="0.2"/>
    <row r="11" spans="1:22" ht="40.049999999999997" customHeight="1" x14ac:dyDescent="0.2">
      <c r="A11" s="36" t="s">
        <v>74</v>
      </c>
      <c r="B11" s="36" t="s">
        <v>447</v>
      </c>
      <c r="C11" s="36" t="s">
        <v>449</v>
      </c>
      <c r="D11" s="36" t="s">
        <v>448</v>
      </c>
      <c r="E11" s="36" t="s">
        <v>452</v>
      </c>
      <c r="F11" s="36"/>
      <c r="G11" s="36" t="s">
        <v>75</v>
      </c>
      <c r="H11" s="36" t="s">
        <v>475</v>
      </c>
      <c r="I11" s="36" t="s">
        <v>453</v>
      </c>
      <c r="J11" s="36"/>
      <c r="K11" s="36"/>
      <c r="L11" s="36"/>
      <c r="M11" s="36" t="s">
        <v>476</v>
      </c>
      <c r="N11" s="36" t="s">
        <v>477</v>
      </c>
      <c r="O11" s="36"/>
      <c r="P11" s="36"/>
      <c r="Q11" s="36"/>
      <c r="R11" s="36"/>
      <c r="S11" s="36" t="s">
        <v>478</v>
      </c>
      <c r="T11" s="36"/>
      <c r="U11" s="36"/>
      <c r="V11" s="36"/>
    </row>
    <row r="12" spans="1:22" ht="10.050000000000001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30" customHeight="1" x14ac:dyDescent="0.2">
      <c r="A13" s="36"/>
      <c r="B13" s="36"/>
      <c r="C13" s="36"/>
      <c r="D13" s="36"/>
      <c r="E13" s="36" t="s">
        <v>457</v>
      </c>
      <c r="F13" s="36" t="s">
        <v>247</v>
      </c>
      <c r="G13" s="36"/>
      <c r="H13" s="36"/>
      <c r="I13" s="36" t="s">
        <v>242</v>
      </c>
      <c r="J13" s="36" t="s">
        <v>280</v>
      </c>
      <c r="K13" s="36"/>
      <c r="L13" s="36"/>
      <c r="M13" s="36"/>
      <c r="N13" s="36" t="s">
        <v>242</v>
      </c>
      <c r="O13" s="36" t="s">
        <v>280</v>
      </c>
      <c r="P13" s="36"/>
      <c r="Q13" s="36"/>
      <c r="R13" s="36"/>
      <c r="S13" s="36" t="s">
        <v>242</v>
      </c>
      <c r="T13" s="36" t="s">
        <v>280</v>
      </c>
      <c r="U13" s="36"/>
      <c r="V13" s="36"/>
    </row>
    <row r="14" spans="1:22" ht="30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 t="s">
        <v>458</v>
      </c>
      <c r="K14" s="36"/>
      <c r="L14" s="36" t="s">
        <v>459</v>
      </c>
      <c r="M14" s="36"/>
      <c r="N14" s="36"/>
      <c r="O14" s="36" t="s">
        <v>479</v>
      </c>
      <c r="P14" s="36"/>
      <c r="Q14" s="36"/>
      <c r="R14" s="36" t="s">
        <v>480</v>
      </c>
      <c r="S14" s="36"/>
      <c r="T14" s="36" t="s">
        <v>481</v>
      </c>
      <c r="U14" s="36"/>
      <c r="V14" s="36" t="s">
        <v>482</v>
      </c>
    </row>
    <row r="15" spans="1:22" ht="60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1" t="s">
        <v>467</v>
      </c>
      <c r="K15" s="1" t="s">
        <v>468</v>
      </c>
      <c r="L15" s="36"/>
      <c r="M15" s="36"/>
      <c r="N15" s="36"/>
      <c r="O15" s="1" t="s">
        <v>460</v>
      </c>
      <c r="P15" s="1" t="s">
        <v>461</v>
      </c>
      <c r="Q15" s="1" t="s">
        <v>483</v>
      </c>
      <c r="R15" s="36"/>
      <c r="S15" s="36"/>
      <c r="T15" s="1" t="s">
        <v>242</v>
      </c>
      <c r="U15" s="1" t="s">
        <v>484</v>
      </c>
      <c r="V15" s="36"/>
    </row>
    <row r="16" spans="1:22" ht="19.95" customHeight="1" x14ac:dyDescent="0.2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172</v>
      </c>
      <c r="H16" s="1" t="s">
        <v>173</v>
      </c>
      <c r="I16" s="1" t="s">
        <v>174</v>
      </c>
      <c r="J16" s="1" t="s">
        <v>175</v>
      </c>
      <c r="K16" s="1" t="s">
        <v>176</v>
      </c>
      <c r="L16" s="1" t="s">
        <v>177</v>
      </c>
      <c r="M16" s="1" t="s">
        <v>178</v>
      </c>
      <c r="N16" s="1" t="s">
        <v>179</v>
      </c>
      <c r="O16" s="1" t="s">
        <v>180</v>
      </c>
      <c r="P16" s="1" t="s">
        <v>181</v>
      </c>
      <c r="Q16" s="1" t="s">
        <v>182</v>
      </c>
      <c r="R16" s="1" t="s">
        <v>183</v>
      </c>
      <c r="S16" s="1" t="s">
        <v>184</v>
      </c>
      <c r="T16" s="1" t="s">
        <v>185</v>
      </c>
      <c r="U16" s="1" t="s">
        <v>412</v>
      </c>
      <c r="V16" s="1" t="s">
        <v>413</v>
      </c>
    </row>
    <row r="17" spans="1:6" ht="15" customHeight="1" x14ac:dyDescent="0.2"/>
    <row r="18" spans="1:6" ht="60" customHeight="1" x14ac:dyDescent="0.2">
      <c r="A18" s="5" t="s">
        <v>44</v>
      </c>
      <c r="B18" s="8" t="s">
        <v>45</v>
      </c>
      <c r="D18" s="8"/>
      <c r="F18" s="8" t="s">
        <v>46</v>
      </c>
    </row>
    <row r="19" spans="1:6" ht="40.049999999999997" customHeight="1" x14ac:dyDescent="0.2">
      <c r="B19" s="6" t="s">
        <v>47</v>
      </c>
      <c r="D19" s="6" t="s">
        <v>230</v>
      </c>
      <c r="F19" s="6" t="s">
        <v>48</v>
      </c>
    </row>
    <row r="20" spans="1:6" ht="60" customHeight="1" x14ac:dyDescent="0.2">
      <c r="A20" s="5" t="s">
        <v>49</v>
      </c>
      <c r="B20" s="8" t="s">
        <v>231</v>
      </c>
      <c r="D20" s="8" t="s">
        <v>232</v>
      </c>
      <c r="F20" s="8" t="s">
        <v>260</v>
      </c>
    </row>
    <row r="21" spans="1:6" ht="40.049999999999997" customHeight="1" x14ac:dyDescent="0.2">
      <c r="B21" s="6" t="s">
        <v>47</v>
      </c>
      <c r="D21" s="6" t="s">
        <v>261</v>
      </c>
      <c r="F21" s="6" t="s">
        <v>51</v>
      </c>
    </row>
    <row r="22" spans="1:6" ht="19.95" customHeight="1" x14ac:dyDescent="0.2"/>
    <row r="23" spans="1:6" ht="19.95" customHeight="1" x14ac:dyDescent="0.2">
      <c r="A23" s="25" t="s">
        <v>56</v>
      </c>
      <c r="B23" s="25"/>
      <c r="C23" s="25"/>
    </row>
    <row r="24" spans="1:6" ht="19.95" customHeight="1" x14ac:dyDescent="0.2">
      <c r="A24" s="26" t="s">
        <v>57</v>
      </c>
      <c r="B24" s="26"/>
      <c r="C24" s="26"/>
    </row>
    <row r="25" spans="1:6" ht="19.95" customHeight="1" x14ac:dyDescent="0.2">
      <c r="A25" s="26" t="s">
        <v>58</v>
      </c>
      <c r="B25" s="26"/>
      <c r="C25" s="26"/>
    </row>
    <row r="26" spans="1:6" ht="19.95" customHeight="1" x14ac:dyDescent="0.2">
      <c r="A26" s="26" t="s">
        <v>59</v>
      </c>
      <c r="B26" s="26"/>
      <c r="C26" s="26"/>
    </row>
    <row r="27" spans="1:6" ht="19.95" customHeight="1" x14ac:dyDescent="0.2">
      <c r="A27" s="26" t="s">
        <v>60</v>
      </c>
      <c r="B27" s="26"/>
      <c r="C27" s="26"/>
    </row>
    <row r="28" spans="1:6" ht="19.95" customHeight="1" x14ac:dyDescent="0.2">
      <c r="A28" s="26" t="s">
        <v>61</v>
      </c>
      <c r="B28" s="26"/>
      <c r="C28" s="26"/>
    </row>
    <row r="29" spans="1:6" ht="19.95" customHeight="1" x14ac:dyDescent="0.2">
      <c r="A29" s="27" t="s">
        <v>62</v>
      </c>
      <c r="B29" s="27"/>
      <c r="C29" s="27"/>
    </row>
  </sheetData>
  <sheetProtection sheet="1" objects="1" scenarios="1"/>
  <mergeCells count="42">
    <mergeCell ref="A28:C28"/>
    <mergeCell ref="A29:C29"/>
    <mergeCell ref="A23:C23"/>
    <mergeCell ref="A24:C24"/>
    <mergeCell ref="A25:C25"/>
    <mergeCell ref="A26:C26"/>
    <mergeCell ref="A27:C27"/>
    <mergeCell ref="S13:S15"/>
    <mergeCell ref="T13:V13"/>
    <mergeCell ref="J14:K14"/>
    <mergeCell ref="L14:L15"/>
    <mergeCell ref="O14:Q14"/>
    <mergeCell ref="R14:R15"/>
    <mergeCell ref="T14:U14"/>
    <mergeCell ref="V14:V15"/>
    <mergeCell ref="F13:F15"/>
    <mergeCell ref="I13:I15"/>
    <mergeCell ref="J13:L13"/>
    <mergeCell ref="N13:N15"/>
    <mergeCell ref="O13:R13"/>
    <mergeCell ref="A8:B8"/>
    <mergeCell ref="C8:S8"/>
    <mergeCell ref="A9:B9"/>
    <mergeCell ref="C9:S9"/>
    <mergeCell ref="A11:A15"/>
    <mergeCell ref="B11:B15"/>
    <mergeCell ref="C11:C15"/>
    <mergeCell ref="D11:D15"/>
    <mergeCell ref="E11:F12"/>
    <mergeCell ref="G11:G15"/>
    <mergeCell ref="H11:H15"/>
    <mergeCell ref="I11:L12"/>
    <mergeCell ref="M11:M15"/>
    <mergeCell ref="N11:R12"/>
    <mergeCell ref="S11:V12"/>
    <mergeCell ref="E13:E15"/>
    <mergeCell ref="A1:V1"/>
    <mergeCell ref="A2:V2"/>
    <mergeCell ref="A6:B6"/>
    <mergeCell ref="C6:S6"/>
    <mergeCell ref="A7:B7"/>
    <mergeCell ref="C7:S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/>
  </sheetViews>
  <sheetFormatPr defaultRowHeight="10.199999999999999" x14ac:dyDescent="0.2"/>
  <cols>
    <col min="1" max="1" width="66.875" customWidth="1"/>
    <col min="2" max="17" width="24.875" customWidth="1"/>
  </cols>
  <sheetData>
    <row r="1" spans="1:17" ht="49.95" customHeight="1" x14ac:dyDescent="0.2">
      <c r="A1" s="22" t="s">
        <v>485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2">
      <c r="Q3" s="1" t="s">
        <v>2</v>
      </c>
    </row>
    <row r="4" spans="1:17" ht="30" customHeight="1" x14ac:dyDescent="0.2">
      <c r="P4" s="9" t="s">
        <v>3</v>
      </c>
      <c r="Q4" s="1" t="s">
        <v>70</v>
      </c>
    </row>
    <row r="5" spans="1:17" ht="30" customHeight="1" x14ac:dyDescent="0.2">
      <c r="P5" s="9" t="s">
        <v>7</v>
      </c>
      <c r="Q5" s="1" t="s">
        <v>8</v>
      </c>
    </row>
    <row r="6" spans="1:17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 t="s">
        <v>23</v>
      </c>
    </row>
    <row r="10" spans="1:17" ht="30" customHeight="1" x14ac:dyDescent="0.2"/>
    <row r="11" spans="1:17" ht="49.95" customHeight="1" x14ac:dyDescent="0.2">
      <c r="A11" s="22" t="s">
        <v>486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60" customHeight="1" x14ac:dyDescent="0.2">
      <c r="A12" s="36" t="s">
        <v>446</v>
      </c>
      <c r="B12" s="36" t="s">
        <v>447</v>
      </c>
      <c r="C12" s="36" t="s">
        <v>452</v>
      </c>
      <c r="D12" s="36"/>
      <c r="E12" s="36" t="s">
        <v>75</v>
      </c>
      <c r="F12" s="36" t="s">
        <v>487</v>
      </c>
      <c r="G12" s="36" t="s">
        <v>488</v>
      </c>
      <c r="H12" s="36"/>
      <c r="I12" s="36"/>
      <c r="J12" s="36" t="s">
        <v>489</v>
      </c>
      <c r="K12" s="36"/>
      <c r="L12" s="36" t="s">
        <v>490</v>
      </c>
      <c r="M12" s="36"/>
      <c r="N12" s="36" t="s">
        <v>491</v>
      </c>
      <c r="O12" s="36" t="s">
        <v>492</v>
      </c>
      <c r="P12" s="36"/>
      <c r="Q12" s="36" t="s">
        <v>493</v>
      </c>
    </row>
    <row r="13" spans="1:17" ht="60" customHeight="1" x14ac:dyDescent="0.2">
      <c r="A13" s="36"/>
      <c r="B13" s="36"/>
      <c r="C13" s="1" t="s">
        <v>246</v>
      </c>
      <c r="D13" s="1" t="s">
        <v>247</v>
      </c>
      <c r="E13" s="36"/>
      <c r="F13" s="36"/>
      <c r="G13" s="1" t="s">
        <v>246</v>
      </c>
      <c r="H13" s="1" t="s">
        <v>11</v>
      </c>
      <c r="I13" s="1" t="s">
        <v>494</v>
      </c>
      <c r="J13" s="1" t="s">
        <v>495</v>
      </c>
      <c r="K13" s="1" t="s">
        <v>496</v>
      </c>
      <c r="L13" s="1" t="s">
        <v>497</v>
      </c>
      <c r="M13" s="1" t="s">
        <v>498</v>
      </c>
      <c r="N13" s="36"/>
      <c r="O13" s="1" t="s">
        <v>458</v>
      </c>
      <c r="P13" s="1" t="s">
        <v>499</v>
      </c>
      <c r="Q13" s="36"/>
    </row>
    <row r="14" spans="1:17" ht="19.95" customHeight="1" x14ac:dyDescent="0.2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</row>
  </sheetData>
  <sheetProtection sheet="1" objects="1" scenarios="1"/>
  <mergeCells count="22">
    <mergeCell ref="Q12:Q13"/>
    <mergeCell ref="G12:I12"/>
    <mergeCell ref="J12:K12"/>
    <mergeCell ref="L12:M12"/>
    <mergeCell ref="N12:N13"/>
    <mergeCell ref="O12:P12"/>
    <mergeCell ref="A12:A13"/>
    <mergeCell ref="B12:B13"/>
    <mergeCell ref="C12:D12"/>
    <mergeCell ref="E12:E13"/>
    <mergeCell ref="F12:F13"/>
    <mergeCell ref="A8:B8"/>
    <mergeCell ref="C8:N8"/>
    <mergeCell ref="A9:B9"/>
    <mergeCell ref="C9:N9"/>
    <mergeCell ref="A11:Q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0.199999999999999" x14ac:dyDescent="0.2"/>
  <cols>
    <col min="1" max="1" width="66.875" customWidth="1"/>
    <col min="2" max="17" width="24.875" customWidth="1"/>
  </cols>
  <sheetData>
    <row r="1" spans="1:17" ht="49.95" customHeight="1" x14ac:dyDescent="0.2">
      <c r="A1" s="22" t="s">
        <v>500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60" customHeight="1" x14ac:dyDescent="0.2">
      <c r="A2" s="36" t="s">
        <v>446</v>
      </c>
      <c r="B2" s="36" t="s">
        <v>447</v>
      </c>
      <c r="C2" s="36" t="s">
        <v>452</v>
      </c>
      <c r="D2" s="36"/>
      <c r="E2" s="36" t="s">
        <v>75</v>
      </c>
      <c r="F2" s="36" t="s">
        <v>487</v>
      </c>
      <c r="G2" s="36" t="s">
        <v>488</v>
      </c>
      <c r="H2" s="36"/>
      <c r="I2" s="36"/>
      <c r="J2" s="36" t="s">
        <v>501</v>
      </c>
      <c r="K2" s="36" t="s">
        <v>490</v>
      </c>
      <c r="L2" s="36"/>
      <c r="M2" s="36"/>
      <c r="N2" s="36" t="s">
        <v>502</v>
      </c>
      <c r="O2" s="36" t="s">
        <v>492</v>
      </c>
      <c r="P2" s="36"/>
      <c r="Q2" s="36" t="s">
        <v>493</v>
      </c>
    </row>
    <row r="3" spans="1:17" ht="60" customHeight="1" x14ac:dyDescent="0.2">
      <c r="A3" s="36"/>
      <c r="B3" s="36"/>
      <c r="C3" s="1" t="s">
        <v>246</v>
      </c>
      <c r="D3" s="1" t="s">
        <v>247</v>
      </c>
      <c r="E3" s="36"/>
      <c r="F3" s="36"/>
      <c r="G3" s="1" t="s">
        <v>246</v>
      </c>
      <c r="H3" s="1" t="s">
        <v>11</v>
      </c>
      <c r="I3" s="1" t="s">
        <v>494</v>
      </c>
      <c r="J3" s="36"/>
      <c r="K3" s="1" t="s">
        <v>503</v>
      </c>
      <c r="L3" s="1" t="s">
        <v>504</v>
      </c>
      <c r="M3" s="1" t="s">
        <v>505</v>
      </c>
      <c r="N3" s="36"/>
      <c r="O3" s="1" t="s">
        <v>458</v>
      </c>
      <c r="P3" s="1" t="s">
        <v>499</v>
      </c>
      <c r="Q3" s="36"/>
    </row>
    <row r="4" spans="1:17" ht="19.95" customHeight="1" x14ac:dyDescent="0.2">
      <c r="A4" s="1" t="s">
        <v>81</v>
      </c>
      <c r="B4" s="1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172</v>
      </c>
      <c r="H4" s="1" t="s">
        <v>173</v>
      </c>
      <c r="I4" s="1" t="s">
        <v>174</v>
      </c>
      <c r="J4" s="1" t="s">
        <v>175</v>
      </c>
      <c r="K4" s="1" t="s">
        <v>176</v>
      </c>
      <c r="L4" s="1" t="s">
        <v>177</v>
      </c>
      <c r="M4" s="1" t="s">
        <v>178</v>
      </c>
      <c r="N4" s="1" t="s">
        <v>179</v>
      </c>
      <c r="O4" s="1" t="s">
        <v>180</v>
      </c>
      <c r="P4" s="1" t="s">
        <v>181</v>
      </c>
      <c r="Q4" s="1" t="s">
        <v>182</v>
      </c>
    </row>
    <row r="5" spans="1:17" ht="15" customHeight="1" x14ac:dyDescent="0.2"/>
    <row r="6" spans="1:17" ht="60" customHeight="1" x14ac:dyDescent="0.2">
      <c r="A6" s="5" t="s">
        <v>44</v>
      </c>
      <c r="B6" s="8" t="s">
        <v>45</v>
      </c>
      <c r="D6" s="8"/>
      <c r="F6" s="8" t="s">
        <v>46</v>
      </c>
    </row>
    <row r="7" spans="1:17" ht="40.049999999999997" customHeight="1" x14ac:dyDescent="0.2">
      <c r="B7" s="6" t="s">
        <v>47</v>
      </c>
      <c r="D7" s="6" t="s">
        <v>230</v>
      </c>
      <c r="F7" s="6" t="s">
        <v>48</v>
      </c>
    </row>
    <row r="8" spans="1:17" ht="60" customHeight="1" x14ac:dyDescent="0.2">
      <c r="A8" s="5" t="s">
        <v>49</v>
      </c>
      <c r="B8" s="8" t="s">
        <v>231</v>
      </c>
      <c r="D8" s="8" t="s">
        <v>232</v>
      </c>
      <c r="F8" s="8" t="s">
        <v>260</v>
      </c>
    </row>
    <row r="9" spans="1:17" ht="40.049999999999997" customHeight="1" x14ac:dyDescent="0.2">
      <c r="B9" s="6" t="s">
        <v>47</v>
      </c>
      <c r="D9" s="6" t="s">
        <v>261</v>
      </c>
      <c r="F9" s="6" t="s">
        <v>51</v>
      </c>
    </row>
    <row r="10" spans="1:17" ht="19.95" customHeight="1" x14ac:dyDescent="0.2"/>
    <row r="11" spans="1:17" ht="19.95" customHeight="1" x14ac:dyDescent="0.2">
      <c r="A11" s="25" t="s">
        <v>56</v>
      </c>
      <c r="B11" s="25"/>
    </row>
    <row r="12" spans="1:17" ht="19.95" customHeight="1" x14ac:dyDescent="0.2">
      <c r="A12" s="26" t="s">
        <v>57</v>
      </c>
      <c r="B12" s="26"/>
    </row>
    <row r="13" spans="1:17" ht="19.95" customHeight="1" x14ac:dyDescent="0.2">
      <c r="A13" s="26" t="s">
        <v>58</v>
      </c>
      <c r="B13" s="26"/>
    </row>
    <row r="14" spans="1:17" ht="19.95" customHeight="1" x14ac:dyDescent="0.2">
      <c r="A14" s="26" t="s">
        <v>59</v>
      </c>
      <c r="B14" s="26"/>
    </row>
    <row r="15" spans="1:17" ht="19.95" customHeight="1" x14ac:dyDescent="0.2">
      <c r="A15" s="26" t="s">
        <v>60</v>
      </c>
      <c r="B15" s="26"/>
    </row>
    <row r="16" spans="1:17" ht="19.95" customHeight="1" x14ac:dyDescent="0.2">
      <c r="A16" s="26" t="s">
        <v>61</v>
      </c>
      <c r="B16" s="26"/>
    </row>
    <row r="17" spans="1:2" ht="19.95" customHeight="1" x14ac:dyDescent="0.2">
      <c r="A17" s="27" t="s">
        <v>62</v>
      </c>
      <c r="B17" s="27"/>
    </row>
  </sheetData>
  <sheetProtection sheet="1" objects="1" scenarios="1"/>
  <mergeCells count="19">
    <mergeCell ref="A16:B16"/>
    <mergeCell ref="A17:B17"/>
    <mergeCell ref="A11:B11"/>
    <mergeCell ref="A12:B12"/>
    <mergeCell ref="A13:B13"/>
    <mergeCell ref="A14:B14"/>
    <mergeCell ref="A15:B15"/>
    <mergeCell ref="A1:Q1"/>
    <mergeCell ref="A2:A3"/>
    <mergeCell ref="B2:B3"/>
    <mergeCell ref="C2:D2"/>
    <mergeCell ref="E2:E3"/>
    <mergeCell ref="F2:F3"/>
    <mergeCell ref="G2:I2"/>
    <mergeCell ref="J2:J3"/>
    <mergeCell ref="K2:M2"/>
    <mergeCell ref="N2:N3"/>
    <mergeCell ref="O2:P2"/>
    <mergeCell ref="Q2:Q3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/>
  </sheetViews>
  <sheetFormatPr defaultRowHeight="10.199999999999999" x14ac:dyDescent="0.2"/>
  <cols>
    <col min="1" max="1" width="66.875" customWidth="1"/>
    <col min="2" max="15" width="24.875" customWidth="1"/>
  </cols>
  <sheetData>
    <row r="1" spans="1:15" ht="49.95" customHeight="1" x14ac:dyDescent="0.2">
      <c r="A1" s="22" t="s">
        <v>506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0" customHeight="1" x14ac:dyDescent="0.2">
      <c r="O3" s="1" t="s">
        <v>2</v>
      </c>
    </row>
    <row r="4" spans="1:15" ht="30" customHeight="1" x14ac:dyDescent="0.2">
      <c r="N4" s="9" t="s">
        <v>3</v>
      </c>
      <c r="O4" s="1" t="s">
        <v>70</v>
      </c>
    </row>
    <row r="5" spans="1:15" ht="30" customHeight="1" x14ac:dyDescent="0.2">
      <c r="N5" s="9" t="s">
        <v>7</v>
      </c>
      <c r="O5" s="1" t="s">
        <v>8</v>
      </c>
    </row>
    <row r="6" spans="1:15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N6" s="9" t="s">
        <v>11</v>
      </c>
      <c r="O6" s="1" t="s">
        <v>12</v>
      </c>
    </row>
    <row r="7" spans="1:15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N7" s="9" t="s">
        <v>15</v>
      </c>
      <c r="O7" s="1" t="s">
        <v>16</v>
      </c>
    </row>
    <row r="8" spans="1:15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N8" s="9" t="s">
        <v>72</v>
      </c>
      <c r="O8" s="1" t="s">
        <v>20</v>
      </c>
    </row>
    <row r="9" spans="1:15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N9" s="9" t="s">
        <v>22</v>
      </c>
      <c r="O9" s="1" t="s">
        <v>23</v>
      </c>
    </row>
    <row r="10" spans="1:15" ht="30" customHeight="1" x14ac:dyDescent="0.2"/>
    <row r="11" spans="1:15" ht="60" customHeight="1" x14ac:dyDescent="0.2">
      <c r="A11" s="36" t="s">
        <v>446</v>
      </c>
      <c r="B11" s="36" t="s">
        <v>447</v>
      </c>
      <c r="C11" s="36" t="s">
        <v>452</v>
      </c>
      <c r="D11" s="36"/>
      <c r="E11" s="36" t="s">
        <v>75</v>
      </c>
      <c r="F11" s="36" t="s">
        <v>507</v>
      </c>
      <c r="G11" s="36" t="s">
        <v>508</v>
      </c>
      <c r="H11" s="36"/>
      <c r="I11" s="36"/>
      <c r="J11" s="36" t="s">
        <v>489</v>
      </c>
      <c r="K11" s="36"/>
      <c r="L11" s="36" t="s">
        <v>502</v>
      </c>
      <c r="M11" s="36" t="s">
        <v>509</v>
      </c>
      <c r="N11" s="36"/>
      <c r="O11" s="36" t="s">
        <v>510</v>
      </c>
    </row>
    <row r="12" spans="1:15" ht="60" customHeight="1" x14ac:dyDescent="0.2">
      <c r="A12" s="36"/>
      <c r="B12" s="36"/>
      <c r="C12" s="1" t="s">
        <v>246</v>
      </c>
      <c r="D12" s="1" t="s">
        <v>247</v>
      </c>
      <c r="E12" s="36"/>
      <c r="F12" s="36"/>
      <c r="G12" s="1" t="s">
        <v>246</v>
      </c>
      <c r="H12" s="1" t="s">
        <v>11</v>
      </c>
      <c r="I12" s="1" t="s">
        <v>494</v>
      </c>
      <c r="J12" s="1" t="s">
        <v>495</v>
      </c>
      <c r="K12" s="1" t="s">
        <v>496</v>
      </c>
      <c r="L12" s="36" t="s">
        <v>511</v>
      </c>
      <c r="M12" s="1" t="s">
        <v>458</v>
      </c>
      <c r="N12" s="1" t="s">
        <v>499</v>
      </c>
      <c r="O12" s="36"/>
    </row>
    <row r="13" spans="1:15" ht="19.95" customHeight="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  <c r="J13" s="1" t="s">
        <v>175</v>
      </c>
      <c r="K13" s="1" t="s">
        <v>176</v>
      </c>
      <c r="L13" s="1" t="s">
        <v>177</v>
      </c>
      <c r="M13" s="1" t="s">
        <v>178</v>
      </c>
      <c r="N13" s="1" t="s">
        <v>179</v>
      </c>
      <c r="O13" s="1" t="s">
        <v>180</v>
      </c>
    </row>
    <row r="14" spans="1:15" ht="30" customHeight="1" x14ac:dyDescent="0.2">
      <c r="A14" s="12" t="s">
        <v>512</v>
      </c>
      <c r="B14" s="13" t="s">
        <v>155</v>
      </c>
      <c r="C14" s="13" t="s">
        <v>513</v>
      </c>
      <c r="D14" s="13" t="s">
        <v>514</v>
      </c>
      <c r="E14" s="13" t="s">
        <v>142</v>
      </c>
      <c r="F14" s="11">
        <v>303.7</v>
      </c>
      <c r="G14" s="13" t="s">
        <v>155</v>
      </c>
      <c r="H14" s="13" t="s">
        <v>155</v>
      </c>
      <c r="I14" s="13" t="s">
        <v>155</v>
      </c>
      <c r="J14" s="13" t="s">
        <v>155</v>
      </c>
      <c r="K14" s="13" t="s">
        <v>155</v>
      </c>
      <c r="L14" s="11">
        <v>235064.15</v>
      </c>
      <c r="M14" s="13" t="s">
        <v>155</v>
      </c>
      <c r="N14" s="13" t="s">
        <v>155</v>
      </c>
      <c r="O14" s="13" t="s">
        <v>155</v>
      </c>
    </row>
    <row r="15" spans="1:15" ht="30" customHeight="1" x14ac:dyDescent="0.2">
      <c r="A15" s="2" t="s">
        <v>280</v>
      </c>
      <c r="B15" s="1"/>
      <c r="C15" s="1"/>
      <c r="D15" s="1"/>
      <c r="E15" s="1" t="s">
        <v>515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75" customHeight="1" x14ac:dyDescent="0.2">
      <c r="A16" s="2" t="s">
        <v>516</v>
      </c>
      <c r="B16" s="1" t="s">
        <v>517</v>
      </c>
      <c r="C16" s="1" t="s">
        <v>513</v>
      </c>
      <c r="D16" s="1" t="s">
        <v>514</v>
      </c>
      <c r="E16" s="1" t="s">
        <v>518</v>
      </c>
      <c r="F16" s="3">
        <v>303.7</v>
      </c>
      <c r="G16" s="1" t="s">
        <v>519</v>
      </c>
      <c r="H16" s="1" t="s">
        <v>520</v>
      </c>
      <c r="I16" s="1"/>
      <c r="J16" s="1" t="s">
        <v>521</v>
      </c>
      <c r="K16" s="1" t="s">
        <v>522</v>
      </c>
      <c r="L16" s="3">
        <v>235064.15</v>
      </c>
      <c r="M16" s="1" t="s">
        <v>81</v>
      </c>
      <c r="N16" s="1"/>
      <c r="O16" s="1" t="s">
        <v>523</v>
      </c>
    </row>
    <row r="17" spans="1:15" ht="19.95" customHeight="1" x14ac:dyDescent="0.2">
      <c r="D17" s="10" t="s">
        <v>153</v>
      </c>
      <c r="E17" s="13" t="s">
        <v>154</v>
      </c>
      <c r="F17" s="11">
        <f>VLOOKUP("1000",$E:$Z,2,0)</f>
        <v>303.7</v>
      </c>
      <c r="G17" s="13" t="s">
        <v>155</v>
      </c>
      <c r="H17" s="13" t="s">
        <v>155</v>
      </c>
      <c r="I17" s="13" t="s">
        <v>155</v>
      </c>
      <c r="J17" s="13" t="s">
        <v>155</v>
      </c>
      <c r="K17" s="13" t="s">
        <v>155</v>
      </c>
      <c r="L17" s="11">
        <f>VLOOKUP("1000",$E:$Z,8,0)</f>
        <v>235064.15</v>
      </c>
      <c r="M17" s="13" t="s">
        <v>155</v>
      </c>
      <c r="N17" s="13" t="s">
        <v>155</v>
      </c>
      <c r="O17" s="13" t="s">
        <v>155</v>
      </c>
    </row>
    <row r="18" spans="1:15" ht="15" customHeight="1" x14ac:dyDescent="0.2"/>
    <row r="19" spans="1:15" ht="60" customHeight="1" x14ac:dyDescent="0.2">
      <c r="A19" s="5" t="s">
        <v>44</v>
      </c>
      <c r="B19" s="8" t="s">
        <v>45</v>
      </c>
      <c r="D19" s="8"/>
      <c r="F19" s="8" t="s">
        <v>46</v>
      </c>
    </row>
    <row r="20" spans="1:15" ht="40.049999999999997" customHeight="1" x14ac:dyDescent="0.2">
      <c r="B20" s="6" t="s">
        <v>47</v>
      </c>
      <c r="D20" s="6" t="s">
        <v>230</v>
      </c>
      <c r="F20" s="6" t="s">
        <v>48</v>
      </c>
    </row>
    <row r="21" spans="1:15" ht="60" customHeight="1" x14ac:dyDescent="0.2">
      <c r="A21" s="5" t="s">
        <v>49</v>
      </c>
      <c r="B21" s="8" t="s">
        <v>231</v>
      </c>
      <c r="D21" s="8" t="s">
        <v>232</v>
      </c>
      <c r="F21" s="8" t="s">
        <v>260</v>
      </c>
    </row>
    <row r="22" spans="1:15" ht="40.049999999999997" customHeight="1" x14ac:dyDescent="0.2">
      <c r="B22" s="6" t="s">
        <v>47</v>
      </c>
      <c r="D22" s="6" t="s">
        <v>261</v>
      </c>
      <c r="F22" s="6" t="s">
        <v>51</v>
      </c>
    </row>
    <row r="23" spans="1:15" ht="19.95" customHeight="1" x14ac:dyDescent="0.2"/>
    <row r="24" spans="1:15" ht="19.95" customHeight="1" x14ac:dyDescent="0.2">
      <c r="A24" s="25" t="s">
        <v>56</v>
      </c>
      <c r="B24" s="25"/>
    </row>
    <row r="25" spans="1:15" ht="19.95" customHeight="1" x14ac:dyDescent="0.2">
      <c r="A25" s="26" t="s">
        <v>57</v>
      </c>
      <c r="B25" s="26"/>
    </row>
    <row r="26" spans="1:15" ht="19.95" customHeight="1" x14ac:dyDescent="0.2">
      <c r="A26" s="26" t="s">
        <v>58</v>
      </c>
      <c r="B26" s="26"/>
    </row>
    <row r="27" spans="1:15" ht="19.95" customHeight="1" x14ac:dyDescent="0.2">
      <c r="A27" s="26" t="s">
        <v>59</v>
      </c>
      <c r="B27" s="26"/>
    </row>
    <row r="28" spans="1:15" ht="19.95" customHeight="1" x14ac:dyDescent="0.2">
      <c r="A28" s="26" t="s">
        <v>60</v>
      </c>
      <c r="B28" s="26"/>
    </row>
    <row r="29" spans="1:15" ht="19.95" customHeight="1" x14ac:dyDescent="0.2">
      <c r="A29" s="26" t="s">
        <v>61</v>
      </c>
      <c r="B29" s="26"/>
    </row>
    <row r="30" spans="1:15" ht="19.95" customHeight="1" x14ac:dyDescent="0.2">
      <c r="A30" s="27" t="s">
        <v>62</v>
      </c>
      <c r="B30" s="27"/>
    </row>
  </sheetData>
  <sheetProtection sheet="1" objects="1" scenarios="1"/>
  <mergeCells count="27">
    <mergeCell ref="A27:B27"/>
    <mergeCell ref="A28:B28"/>
    <mergeCell ref="A29:B29"/>
    <mergeCell ref="A30:B30"/>
    <mergeCell ref="M11:N11"/>
    <mergeCell ref="O11:O12"/>
    <mergeCell ref="A24:B24"/>
    <mergeCell ref="A25:B25"/>
    <mergeCell ref="A26:B26"/>
    <mergeCell ref="A8:B8"/>
    <mergeCell ref="C8:L8"/>
    <mergeCell ref="A9:B9"/>
    <mergeCell ref="C9:L9"/>
    <mergeCell ref="A11:A12"/>
    <mergeCell ref="B11:B12"/>
    <mergeCell ref="C11:D11"/>
    <mergeCell ref="E11:E12"/>
    <mergeCell ref="F11:F12"/>
    <mergeCell ref="G11:I11"/>
    <mergeCell ref="J11:K11"/>
    <mergeCell ref="L11:L12"/>
    <mergeCell ref="A1:O1"/>
    <mergeCell ref="A2:O2"/>
    <mergeCell ref="A6:B6"/>
    <mergeCell ref="C6:L6"/>
    <mergeCell ref="A7:B7"/>
    <mergeCell ref="C7:L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/>
  </sheetViews>
  <sheetFormatPr defaultRowHeight="10.199999999999999" x14ac:dyDescent="0.2"/>
  <cols>
    <col min="1" max="1" width="66.875" customWidth="1"/>
    <col min="2" max="10" width="24.875" customWidth="1"/>
  </cols>
  <sheetData>
    <row r="1" spans="1:10" ht="49.95" customHeight="1" x14ac:dyDescent="0.2">
      <c r="A1" s="22" t="s">
        <v>524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 x14ac:dyDescent="0.2">
      <c r="J3" s="1" t="s">
        <v>2</v>
      </c>
    </row>
    <row r="4" spans="1:10" ht="30" customHeight="1" x14ac:dyDescent="0.2">
      <c r="I4" s="9" t="s">
        <v>3</v>
      </c>
      <c r="J4" s="1" t="s">
        <v>70</v>
      </c>
    </row>
    <row r="5" spans="1:10" ht="30" customHeight="1" x14ac:dyDescent="0.2">
      <c r="I5" s="9" t="s">
        <v>7</v>
      </c>
      <c r="J5" s="1" t="s">
        <v>8</v>
      </c>
    </row>
    <row r="6" spans="1:10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I6" s="9" t="s">
        <v>11</v>
      </c>
      <c r="J6" s="1" t="s">
        <v>12</v>
      </c>
    </row>
    <row r="7" spans="1:10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I7" s="9" t="s">
        <v>15</v>
      </c>
      <c r="J7" s="1" t="s">
        <v>16</v>
      </c>
    </row>
    <row r="8" spans="1:10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I8" s="9" t="s">
        <v>72</v>
      </c>
      <c r="J8" s="1" t="s">
        <v>20</v>
      </c>
    </row>
    <row r="9" spans="1:10" ht="30" customHeight="1" x14ac:dyDescent="0.2">
      <c r="A9" s="23" t="s">
        <v>21</v>
      </c>
      <c r="B9" s="23"/>
      <c r="C9" s="31"/>
      <c r="D9" s="31"/>
      <c r="E9" s="31"/>
      <c r="F9" s="31"/>
      <c r="G9" s="31"/>
      <c r="I9" s="9" t="s">
        <v>22</v>
      </c>
      <c r="J9" s="1" t="s">
        <v>23</v>
      </c>
    </row>
    <row r="10" spans="1:10" ht="30" customHeight="1" x14ac:dyDescent="0.2"/>
    <row r="11" spans="1:10" ht="49.95" customHeight="1" x14ac:dyDescent="0.2">
      <c r="A11" s="22" t="s">
        <v>525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30" customHeight="1" x14ac:dyDescent="0.2">
      <c r="A12" s="36" t="s">
        <v>526</v>
      </c>
      <c r="B12" s="36" t="s">
        <v>75</v>
      </c>
      <c r="C12" s="36" t="s">
        <v>527</v>
      </c>
      <c r="D12" s="36"/>
      <c r="E12" s="36"/>
      <c r="F12" s="36"/>
      <c r="G12" s="36"/>
      <c r="H12" s="36"/>
      <c r="I12" s="36"/>
      <c r="J12" s="36"/>
    </row>
    <row r="13" spans="1:10" ht="30" customHeight="1" x14ac:dyDescent="0.2">
      <c r="A13" s="36"/>
      <c r="B13" s="36"/>
      <c r="C13" s="36" t="s">
        <v>242</v>
      </c>
      <c r="D13" s="36" t="s">
        <v>280</v>
      </c>
      <c r="E13" s="36"/>
      <c r="F13" s="36"/>
      <c r="G13" s="36"/>
      <c r="H13" s="36"/>
      <c r="I13" s="36"/>
      <c r="J13" s="36"/>
    </row>
    <row r="14" spans="1:10" ht="30" customHeight="1" x14ac:dyDescent="0.2">
      <c r="A14" s="36"/>
      <c r="B14" s="36"/>
      <c r="C14" s="36"/>
      <c r="D14" s="36" t="s">
        <v>528</v>
      </c>
      <c r="E14" s="36" t="s">
        <v>529</v>
      </c>
      <c r="F14" s="36"/>
      <c r="G14" s="36"/>
      <c r="H14" s="36" t="s">
        <v>530</v>
      </c>
      <c r="I14" s="36"/>
      <c r="J14" s="36"/>
    </row>
    <row r="15" spans="1:10" ht="30" customHeight="1" x14ac:dyDescent="0.2">
      <c r="A15" s="36"/>
      <c r="B15" s="36"/>
      <c r="C15" s="36"/>
      <c r="D15" s="36"/>
      <c r="E15" s="36" t="s">
        <v>242</v>
      </c>
      <c r="F15" s="36" t="s">
        <v>280</v>
      </c>
      <c r="G15" s="36"/>
      <c r="H15" s="36" t="s">
        <v>531</v>
      </c>
      <c r="I15" s="36" t="s">
        <v>532</v>
      </c>
      <c r="J15" s="36"/>
    </row>
    <row r="16" spans="1:10" ht="30" customHeight="1" x14ac:dyDescent="0.2">
      <c r="A16" s="36"/>
      <c r="B16" s="36"/>
      <c r="C16" s="36"/>
      <c r="D16" s="36"/>
      <c r="E16" s="36"/>
      <c r="F16" s="1" t="s">
        <v>533</v>
      </c>
      <c r="G16" s="1" t="s">
        <v>534</v>
      </c>
      <c r="H16" s="36"/>
      <c r="I16" s="1" t="s">
        <v>242</v>
      </c>
      <c r="J16" s="1" t="s">
        <v>535</v>
      </c>
    </row>
    <row r="17" spans="1:10" ht="19.95" customHeight="1" x14ac:dyDescent="0.2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172</v>
      </c>
      <c r="H17" s="1" t="s">
        <v>173</v>
      </c>
      <c r="I17" s="1" t="s">
        <v>174</v>
      </c>
      <c r="J17" s="1" t="s">
        <v>175</v>
      </c>
    </row>
    <row r="18" spans="1:10" ht="60" customHeight="1" x14ac:dyDescent="0.2">
      <c r="A18" s="12" t="s">
        <v>536</v>
      </c>
      <c r="B18" s="13" t="s">
        <v>142</v>
      </c>
      <c r="C18" s="11">
        <f t="shared" ref="C18:C34" si="0">D18+E18+H18+I18</f>
        <v>0</v>
      </c>
      <c r="D18" s="11">
        <v>0</v>
      </c>
      <c r="E18" s="11">
        <f t="shared" ref="E18:E34" si="1">F18+G18</f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ht="60" customHeight="1" x14ac:dyDescent="0.2">
      <c r="A19" s="2" t="s">
        <v>537</v>
      </c>
      <c r="B19" s="1" t="s">
        <v>144</v>
      </c>
      <c r="C19" s="3">
        <f t="shared" si="0"/>
        <v>0</v>
      </c>
      <c r="D19" s="3">
        <v>0</v>
      </c>
      <c r="E19" s="3">
        <f t="shared" si="1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60" customHeight="1" x14ac:dyDescent="0.2">
      <c r="A20" s="2" t="s">
        <v>538</v>
      </c>
      <c r="B20" s="1" t="s">
        <v>539</v>
      </c>
      <c r="C20" s="3">
        <f t="shared" si="0"/>
        <v>0</v>
      </c>
      <c r="D20" s="3">
        <v>0</v>
      </c>
      <c r="E20" s="3">
        <f t="shared" si="1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60" customHeight="1" x14ac:dyDescent="0.2">
      <c r="A21" s="2" t="s">
        <v>540</v>
      </c>
      <c r="B21" s="1" t="s">
        <v>146</v>
      </c>
      <c r="C21" s="3">
        <f t="shared" si="0"/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60" customHeight="1" x14ac:dyDescent="0.2">
      <c r="A22" s="12" t="s">
        <v>541</v>
      </c>
      <c r="B22" s="13" t="s">
        <v>293</v>
      </c>
      <c r="C22" s="11">
        <f t="shared" si="0"/>
        <v>5398168.9800000004</v>
      </c>
      <c r="D22" s="11">
        <v>5398164.9800000004</v>
      </c>
      <c r="E22" s="11">
        <f t="shared" si="1"/>
        <v>0</v>
      </c>
      <c r="F22" s="11">
        <v>0</v>
      </c>
      <c r="G22" s="11">
        <v>0</v>
      </c>
      <c r="H22" s="11">
        <v>0</v>
      </c>
      <c r="I22" s="11">
        <v>4</v>
      </c>
      <c r="J22" s="11">
        <v>0</v>
      </c>
    </row>
    <row r="23" spans="1:10" ht="60" customHeight="1" x14ac:dyDescent="0.2">
      <c r="A23" s="2" t="s">
        <v>537</v>
      </c>
      <c r="B23" s="1" t="s">
        <v>392</v>
      </c>
      <c r="C23" s="3">
        <f t="shared" si="0"/>
        <v>5398168.9800000004</v>
      </c>
      <c r="D23" s="3">
        <v>5398164.9800000004</v>
      </c>
      <c r="E23" s="3">
        <f t="shared" si="1"/>
        <v>0</v>
      </c>
      <c r="F23" s="3">
        <v>0</v>
      </c>
      <c r="G23" s="3">
        <v>0</v>
      </c>
      <c r="H23" s="3">
        <v>0</v>
      </c>
      <c r="I23" s="3">
        <v>4</v>
      </c>
      <c r="J23" s="3">
        <v>0</v>
      </c>
    </row>
    <row r="24" spans="1:10" ht="60" customHeight="1" x14ac:dyDescent="0.2">
      <c r="A24" s="2" t="s">
        <v>538</v>
      </c>
      <c r="B24" s="1" t="s">
        <v>542</v>
      </c>
      <c r="C24" s="3">
        <f t="shared" si="0"/>
        <v>5398168.9800000004</v>
      </c>
      <c r="D24" s="3">
        <v>5398164.9800000004</v>
      </c>
      <c r="E24" s="3">
        <f t="shared" si="1"/>
        <v>0</v>
      </c>
      <c r="F24" s="3">
        <v>0</v>
      </c>
      <c r="G24" s="3">
        <v>0</v>
      </c>
      <c r="H24" s="3">
        <v>0</v>
      </c>
      <c r="I24" s="3">
        <v>4</v>
      </c>
      <c r="J24" s="3">
        <v>0</v>
      </c>
    </row>
    <row r="25" spans="1:10" ht="60" customHeight="1" x14ac:dyDescent="0.2">
      <c r="A25" s="2" t="s">
        <v>540</v>
      </c>
      <c r="B25" s="1" t="s">
        <v>543</v>
      </c>
      <c r="C25" s="3">
        <f t="shared" si="0"/>
        <v>0</v>
      </c>
      <c r="D25" s="3">
        <v>0</v>
      </c>
      <c r="E25" s="3">
        <f t="shared" si="1"/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60" customHeight="1" x14ac:dyDescent="0.2">
      <c r="A26" s="12" t="s">
        <v>544</v>
      </c>
      <c r="B26" s="13" t="s">
        <v>295</v>
      </c>
      <c r="C26" s="11">
        <f t="shared" si="0"/>
        <v>2085859.08</v>
      </c>
      <c r="D26" s="11">
        <v>2085859.08</v>
      </c>
      <c r="E26" s="11">
        <f t="shared" si="1"/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60" customHeight="1" x14ac:dyDescent="0.2">
      <c r="A27" s="2" t="s">
        <v>537</v>
      </c>
      <c r="B27" s="1" t="s">
        <v>297</v>
      </c>
      <c r="C27" s="3">
        <f t="shared" si="0"/>
        <v>2085859.08</v>
      </c>
      <c r="D27" s="3">
        <v>2085859.08</v>
      </c>
      <c r="E27" s="3">
        <f t="shared" si="1"/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60" customHeight="1" x14ac:dyDescent="0.2">
      <c r="A28" s="2" t="s">
        <v>538</v>
      </c>
      <c r="B28" s="1" t="s">
        <v>545</v>
      </c>
      <c r="C28" s="3">
        <f t="shared" si="0"/>
        <v>2085859.08</v>
      </c>
      <c r="D28" s="3">
        <v>2085859.08</v>
      </c>
      <c r="E28" s="3">
        <f t="shared" si="1"/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60" customHeight="1" x14ac:dyDescent="0.2">
      <c r="A29" s="2" t="s">
        <v>540</v>
      </c>
      <c r="B29" s="1" t="s">
        <v>299</v>
      </c>
      <c r="C29" s="3">
        <f t="shared" si="0"/>
        <v>0</v>
      </c>
      <c r="D29" s="3">
        <v>0</v>
      </c>
      <c r="E29" s="3">
        <f t="shared" si="1"/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60" customHeight="1" x14ac:dyDescent="0.2">
      <c r="A30" s="12" t="s">
        <v>546</v>
      </c>
      <c r="B30" s="13" t="s">
        <v>311</v>
      </c>
      <c r="C30" s="11">
        <f t="shared" si="0"/>
        <v>0</v>
      </c>
      <c r="D30" s="11">
        <v>0</v>
      </c>
      <c r="E30" s="11">
        <f t="shared" si="1"/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60" customHeight="1" x14ac:dyDescent="0.2">
      <c r="A31" s="2" t="s">
        <v>537</v>
      </c>
      <c r="B31" s="1" t="s">
        <v>313</v>
      </c>
      <c r="C31" s="3">
        <f t="shared" si="0"/>
        <v>0</v>
      </c>
      <c r="D31" s="3">
        <v>0</v>
      </c>
      <c r="E31" s="3">
        <f t="shared" si="1"/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ht="60" customHeight="1" x14ac:dyDescent="0.2">
      <c r="A32" s="2" t="s">
        <v>538</v>
      </c>
      <c r="B32" s="1" t="s">
        <v>547</v>
      </c>
      <c r="C32" s="3">
        <f t="shared" si="0"/>
        <v>0</v>
      </c>
      <c r="D32" s="3">
        <v>0</v>
      </c>
      <c r="E32" s="3">
        <f t="shared" si="1"/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ht="60" customHeight="1" x14ac:dyDescent="0.2">
      <c r="A33" s="2" t="s">
        <v>540</v>
      </c>
      <c r="B33" s="1" t="s">
        <v>548</v>
      </c>
      <c r="C33" s="3">
        <f t="shared" si="0"/>
        <v>0</v>
      </c>
      <c r="D33" s="3">
        <v>0</v>
      </c>
      <c r="E33" s="3">
        <f t="shared" si="1"/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30" customHeight="1" x14ac:dyDescent="0.2">
      <c r="A34" s="10" t="s">
        <v>153</v>
      </c>
      <c r="B34" s="13" t="s">
        <v>154</v>
      </c>
      <c r="C34" s="11">
        <f t="shared" si="0"/>
        <v>7484028.0599999996</v>
      </c>
      <c r="D34" s="11">
        <v>7484024.0599999996</v>
      </c>
      <c r="E34" s="11">
        <f t="shared" si="1"/>
        <v>0</v>
      </c>
      <c r="F34" s="11">
        <v>0</v>
      </c>
      <c r="G34" s="11">
        <v>0</v>
      </c>
      <c r="H34" s="11">
        <v>0</v>
      </c>
      <c r="I34" s="11">
        <v>4</v>
      </c>
      <c r="J34" s="11">
        <v>0</v>
      </c>
    </row>
  </sheetData>
  <sheetProtection sheet="1" objects="1" scenarios="1"/>
  <mergeCells count="23">
    <mergeCell ref="A12:A16"/>
    <mergeCell ref="B12:B16"/>
    <mergeCell ref="C12:J12"/>
    <mergeCell ref="C13:C16"/>
    <mergeCell ref="D13:J13"/>
    <mergeCell ref="D14:D16"/>
    <mergeCell ref="E14:G14"/>
    <mergeCell ref="H14:J14"/>
    <mergeCell ref="E15:E16"/>
    <mergeCell ref="F15:G15"/>
    <mergeCell ref="H15:H16"/>
    <mergeCell ref="I15:J15"/>
    <mergeCell ref="A8:B8"/>
    <mergeCell ref="C8:G8"/>
    <mergeCell ref="A9:B9"/>
    <mergeCell ref="C9:G9"/>
    <mergeCell ref="A11:J11"/>
    <mergeCell ref="A1:J1"/>
    <mergeCell ref="A2:J2"/>
    <mergeCell ref="A6:B6"/>
    <mergeCell ref="C6:G6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43" workbookViewId="0">
      <selection sqref="A1:F1"/>
    </sheetView>
  </sheetViews>
  <sheetFormatPr defaultRowHeight="10.199999999999999" x14ac:dyDescent="0.2"/>
  <cols>
    <col min="1" max="1" width="76.375" customWidth="1"/>
    <col min="2" max="2" width="22.875" customWidth="1"/>
    <col min="3" max="6" width="28.625" customWidth="1"/>
  </cols>
  <sheetData>
    <row r="1" spans="1:6" ht="49.95" customHeight="1" x14ac:dyDescent="0.2">
      <c r="A1" s="28" t="s">
        <v>68</v>
      </c>
      <c r="B1" s="28"/>
      <c r="C1" s="28"/>
      <c r="D1" s="28"/>
      <c r="E1" s="28"/>
      <c r="F1" s="28"/>
    </row>
    <row r="2" spans="1:6" ht="49.95" customHeight="1" x14ac:dyDescent="0.2">
      <c r="A2" s="28" t="s">
        <v>25</v>
      </c>
      <c r="B2" s="28"/>
      <c r="C2" s="28"/>
      <c r="D2" s="28"/>
      <c r="E2" s="28"/>
      <c r="F2" s="28"/>
    </row>
    <row r="3" spans="1:6" ht="30" customHeight="1" x14ac:dyDescent="0.2">
      <c r="A3" s="29" t="s">
        <v>69</v>
      </c>
      <c r="B3" s="29"/>
      <c r="C3" s="29"/>
      <c r="D3" s="29"/>
      <c r="E3" s="29"/>
      <c r="F3" s="29"/>
    </row>
    <row r="4" spans="1:6" ht="30" customHeight="1" x14ac:dyDescent="0.2">
      <c r="F4" s="14" t="s">
        <v>2</v>
      </c>
    </row>
    <row r="5" spans="1:6" ht="30" customHeight="1" x14ac:dyDescent="0.2">
      <c r="E5" s="20" t="s">
        <v>3</v>
      </c>
      <c r="F5" s="14" t="s">
        <v>70</v>
      </c>
    </row>
    <row r="6" spans="1:6" ht="30" customHeight="1" x14ac:dyDescent="0.2">
      <c r="E6" s="20" t="s">
        <v>7</v>
      </c>
      <c r="F6" s="14" t="s">
        <v>8</v>
      </c>
    </row>
    <row r="7" spans="1:6" ht="40.049999999999997" customHeight="1" x14ac:dyDescent="0.2">
      <c r="A7" s="21" t="s">
        <v>5</v>
      </c>
      <c r="B7" s="30" t="s">
        <v>6</v>
      </c>
      <c r="C7" s="30"/>
      <c r="D7" s="30"/>
      <c r="E7" s="20" t="s">
        <v>11</v>
      </c>
      <c r="F7" s="14" t="s">
        <v>12</v>
      </c>
    </row>
    <row r="8" spans="1:6" ht="30" customHeight="1" x14ac:dyDescent="0.2">
      <c r="A8" s="21" t="s">
        <v>71</v>
      </c>
      <c r="B8" s="30" t="s">
        <v>14</v>
      </c>
      <c r="C8" s="30"/>
      <c r="D8" s="30"/>
      <c r="E8" s="20" t="s">
        <v>15</v>
      </c>
      <c r="F8" s="14" t="s">
        <v>16</v>
      </c>
    </row>
    <row r="9" spans="1:6" ht="30" customHeight="1" x14ac:dyDescent="0.2">
      <c r="A9" s="21" t="s">
        <v>17</v>
      </c>
      <c r="B9" s="30" t="s">
        <v>18</v>
      </c>
      <c r="C9" s="30"/>
      <c r="D9" s="30"/>
      <c r="E9" s="20" t="s">
        <v>72</v>
      </c>
      <c r="F9" s="14" t="s">
        <v>20</v>
      </c>
    </row>
    <row r="10" spans="1:6" ht="30" customHeight="1" x14ac:dyDescent="0.2">
      <c r="A10" s="21" t="s">
        <v>21</v>
      </c>
      <c r="B10" s="31"/>
      <c r="C10" s="31"/>
      <c r="D10" s="31"/>
      <c r="E10" s="20" t="s">
        <v>22</v>
      </c>
      <c r="F10" s="14" t="s">
        <v>23</v>
      </c>
    </row>
    <row r="11" spans="1:6" ht="30" customHeight="1" x14ac:dyDescent="0.2"/>
    <row r="12" spans="1:6" ht="30" customHeight="1" x14ac:dyDescent="0.2">
      <c r="A12" s="32" t="s">
        <v>73</v>
      </c>
      <c r="B12" s="32"/>
      <c r="C12" s="32"/>
      <c r="D12" s="32"/>
      <c r="E12" s="32"/>
      <c r="F12" s="32"/>
    </row>
    <row r="13" spans="1:6" ht="49.95" customHeight="1" x14ac:dyDescent="0.2">
      <c r="A13" s="33" t="s">
        <v>74</v>
      </c>
      <c r="B13" s="33" t="s">
        <v>75</v>
      </c>
      <c r="C13" s="33" t="s">
        <v>76</v>
      </c>
      <c r="D13" s="33"/>
      <c r="E13" s="33" t="s">
        <v>77</v>
      </c>
      <c r="F13" s="33" t="s">
        <v>78</v>
      </c>
    </row>
    <row r="14" spans="1:6" ht="49.95" customHeight="1" x14ac:dyDescent="0.2">
      <c r="A14" s="33"/>
      <c r="B14" s="33"/>
      <c r="C14" s="14" t="s">
        <v>79</v>
      </c>
      <c r="D14" s="14" t="s">
        <v>80</v>
      </c>
      <c r="E14" s="33"/>
      <c r="F14" s="33"/>
    </row>
    <row r="15" spans="1:6" ht="19.95" customHeight="1" x14ac:dyDescent="0.2">
      <c r="A15" s="14" t="s">
        <v>81</v>
      </c>
      <c r="B15" s="14" t="s">
        <v>82</v>
      </c>
      <c r="C15" s="14" t="s">
        <v>83</v>
      </c>
      <c r="D15" s="14" t="s">
        <v>84</v>
      </c>
      <c r="E15" s="14" t="s">
        <v>85</v>
      </c>
      <c r="F15" s="14" t="s">
        <v>86</v>
      </c>
    </row>
    <row r="16" spans="1:6" ht="40.049999999999997" customHeight="1" x14ac:dyDescent="0.2">
      <c r="A16" s="15" t="s">
        <v>87</v>
      </c>
      <c r="B16" s="14" t="s">
        <v>88</v>
      </c>
      <c r="C16" s="16">
        <v>14840135.07</v>
      </c>
      <c r="D16" s="16">
        <v>12835834.16</v>
      </c>
      <c r="E16" s="16">
        <f t="shared" ref="E16:E48" si="0">IF(AND(C16=0,D16=0),0,IF(D16&gt;0,(C16-D16)/D16*100,IF(C16&gt;0,(C16-D16)/C16*100)))</f>
        <v>15.614886302021217</v>
      </c>
      <c r="F16" s="16">
        <v>92.451618342034024</v>
      </c>
    </row>
    <row r="17" spans="1:6" ht="60" customHeight="1" x14ac:dyDescent="0.2">
      <c r="A17" s="15" t="s">
        <v>89</v>
      </c>
      <c r="B17" s="14" t="s">
        <v>90</v>
      </c>
      <c r="C17" s="16">
        <v>0</v>
      </c>
      <c r="D17" s="16">
        <v>0</v>
      </c>
      <c r="E17" s="16">
        <f t="shared" si="0"/>
        <v>0</v>
      </c>
      <c r="F17" s="16">
        <v>0</v>
      </c>
    </row>
    <row r="18" spans="1:6" ht="19.95" customHeight="1" x14ac:dyDescent="0.2">
      <c r="A18" s="15" t="s">
        <v>91</v>
      </c>
      <c r="B18" s="14" t="s">
        <v>92</v>
      </c>
      <c r="C18" s="16">
        <v>0</v>
      </c>
      <c r="D18" s="16">
        <v>1752973.11</v>
      </c>
      <c r="E18" s="16">
        <f t="shared" si="0"/>
        <v>-100</v>
      </c>
      <c r="F18" s="16">
        <v>0</v>
      </c>
    </row>
    <row r="19" spans="1:6" ht="19.95" customHeight="1" x14ac:dyDescent="0.2">
      <c r="A19" s="15" t="s">
        <v>93</v>
      </c>
      <c r="B19" s="14" t="s">
        <v>94</v>
      </c>
      <c r="C19" s="16">
        <v>0</v>
      </c>
      <c r="D19" s="16">
        <v>0</v>
      </c>
      <c r="E19" s="16">
        <f t="shared" si="0"/>
        <v>0</v>
      </c>
      <c r="F19" s="16">
        <v>0</v>
      </c>
    </row>
    <row r="20" spans="1:6" ht="19.95" customHeight="1" x14ac:dyDescent="0.2">
      <c r="A20" s="15" t="s">
        <v>95</v>
      </c>
      <c r="B20" s="14" t="s">
        <v>96</v>
      </c>
      <c r="C20" s="16">
        <v>0</v>
      </c>
      <c r="D20" s="16">
        <v>0</v>
      </c>
      <c r="E20" s="16">
        <f t="shared" si="0"/>
        <v>0</v>
      </c>
      <c r="F20" s="16">
        <v>0</v>
      </c>
    </row>
    <row r="21" spans="1:6" ht="40.049999999999997" customHeight="1" x14ac:dyDescent="0.2">
      <c r="A21" s="15" t="s">
        <v>97</v>
      </c>
      <c r="B21" s="14" t="s">
        <v>98</v>
      </c>
      <c r="C21" s="16">
        <v>0</v>
      </c>
      <c r="D21" s="16">
        <v>0</v>
      </c>
      <c r="E21" s="16">
        <f t="shared" si="0"/>
        <v>0</v>
      </c>
      <c r="F21" s="16">
        <v>0</v>
      </c>
    </row>
    <row r="22" spans="1:6" ht="40.049999999999997" customHeight="1" x14ac:dyDescent="0.2">
      <c r="A22" s="15" t="s">
        <v>99</v>
      </c>
      <c r="B22" s="14" t="s">
        <v>100</v>
      </c>
      <c r="C22" s="16">
        <v>0</v>
      </c>
      <c r="D22" s="16">
        <v>0</v>
      </c>
      <c r="E22" s="16">
        <f t="shared" si="0"/>
        <v>0</v>
      </c>
      <c r="F22" s="16">
        <v>0</v>
      </c>
    </row>
    <row r="23" spans="1:6" ht="79.95" customHeight="1" x14ac:dyDescent="0.2">
      <c r="A23" s="15" t="s">
        <v>101</v>
      </c>
      <c r="B23" s="14" t="s">
        <v>102</v>
      </c>
      <c r="C23" s="16">
        <v>0</v>
      </c>
      <c r="D23" s="16">
        <v>0</v>
      </c>
      <c r="E23" s="16">
        <f t="shared" si="0"/>
        <v>0</v>
      </c>
      <c r="F23" s="16">
        <v>0</v>
      </c>
    </row>
    <row r="24" spans="1:6" ht="79.95" customHeight="1" x14ac:dyDescent="0.2">
      <c r="A24" s="15" t="s">
        <v>103</v>
      </c>
      <c r="B24" s="14" t="s">
        <v>104</v>
      </c>
      <c r="C24" s="16">
        <v>0</v>
      </c>
      <c r="D24" s="16">
        <v>0</v>
      </c>
      <c r="E24" s="16">
        <f t="shared" si="0"/>
        <v>0</v>
      </c>
      <c r="F24" s="16">
        <v>0</v>
      </c>
    </row>
    <row r="25" spans="1:6" ht="60" customHeight="1" x14ac:dyDescent="0.2">
      <c r="A25" s="15" t="s">
        <v>105</v>
      </c>
      <c r="B25" s="14" t="s">
        <v>106</v>
      </c>
      <c r="C25" s="16">
        <v>438100</v>
      </c>
      <c r="D25" s="16">
        <v>371550</v>
      </c>
      <c r="E25" s="16">
        <f t="shared" si="0"/>
        <v>17.911452025299422</v>
      </c>
      <c r="F25" s="16">
        <v>2.7292914656500566</v>
      </c>
    </row>
    <row r="26" spans="1:6" ht="40.049999999999997" customHeight="1" x14ac:dyDescent="0.2">
      <c r="A26" s="15" t="s">
        <v>107</v>
      </c>
      <c r="B26" s="14" t="s">
        <v>108</v>
      </c>
      <c r="C26" s="16">
        <v>773550</v>
      </c>
      <c r="D26" s="16">
        <v>1089881</v>
      </c>
      <c r="E26" s="16">
        <f t="shared" si="0"/>
        <v>-29.024361375232711</v>
      </c>
      <c r="F26" s="16">
        <v>4.8190901923159126</v>
      </c>
    </row>
    <row r="27" spans="1:6" ht="60" customHeight="1" x14ac:dyDescent="0.2">
      <c r="A27" s="15" t="s">
        <v>109</v>
      </c>
      <c r="B27" s="14" t="s">
        <v>110</v>
      </c>
      <c r="C27" s="16">
        <v>0</v>
      </c>
      <c r="D27" s="16">
        <v>0</v>
      </c>
      <c r="E27" s="16">
        <f t="shared" si="0"/>
        <v>0</v>
      </c>
      <c r="F27" s="16">
        <v>0</v>
      </c>
    </row>
    <row r="28" spans="1:6" ht="79.95" customHeight="1" x14ac:dyDescent="0.2">
      <c r="A28" s="15" t="s">
        <v>111</v>
      </c>
      <c r="B28" s="14" t="s">
        <v>112</v>
      </c>
      <c r="C28" s="16">
        <v>773550</v>
      </c>
      <c r="D28" s="16">
        <v>1089881</v>
      </c>
      <c r="E28" s="16">
        <f t="shared" si="0"/>
        <v>-29.024361375232711</v>
      </c>
      <c r="F28" s="16">
        <v>4.8190901923159126</v>
      </c>
    </row>
    <row r="29" spans="1:6" ht="60" customHeight="1" x14ac:dyDescent="0.2">
      <c r="A29" s="15" t="s">
        <v>113</v>
      </c>
      <c r="B29" s="14" t="s">
        <v>114</v>
      </c>
      <c r="C29" s="16">
        <v>0</v>
      </c>
      <c r="D29" s="16">
        <v>0</v>
      </c>
      <c r="E29" s="16">
        <f t="shared" si="0"/>
        <v>0</v>
      </c>
      <c r="F29" s="16">
        <v>0</v>
      </c>
    </row>
    <row r="30" spans="1:6" ht="40.049999999999997" customHeight="1" x14ac:dyDescent="0.2">
      <c r="A30" s="15" t="s">
        <v>115</v>
      </c>
      <c r="B30" s="14" t="s">
        <v>116</v>
      </c>
      <c r="C30" s="16">
        <v>0</v>
      </c>
      <c r="D30" s="16">
        <v>0</v>
      </c>
      <c r="E30" s="16">
        <f t="shared" si="0"/>
        <v>0</v>
      </c>
      <c r="F30" s="16">
        <v>0</v>
      </c>
    </row>
    <row r="31" spans="1:6" ht="60" customHeight="1" x14ac:dyDescent="0.2">
      <c r="A31" s="15" t="s">
        <v>117</v>
      </c>
      <c r="B31" s="14" t="s">
        <v>118</v>
      </c>
      <c r="C31" s="16">
        <v>0</v>
      </c>
      <c r="D31" s="16">
        <v>0</v>
      </c>
      <c r="E31" s="16">
        <f t="shared" si="0"/>
        <v>0</v>
      </c>
      <c r="F31" s="16">
        <v>0</v>
      </c>
    </row>
    <row r="32" spans="1:6" ht="60" customHeight="1" x14ac:dyDescent="0.2">
      <c r="A32" s="15" t="s">
        <v>119</v>
      </c>
      <c r="B32" s="14" t="s">
        <v>120</v>
      </c>
      <c r="C32" s="16">
        <v>0</v>
      </c>
      <c r="D32" s="16">
        <v>0</v>
      </c>
      <c r="E32" s="16">
        <f t="shared" si="0"/>
        <v>0</v>
      </c>
      <c r="F32" s="16">
        <v>0</v>
      </c>
    </row>
    <row r="33" spans="1:6" ht="60" customHeight="1" x14ac:dyDescent="0.2">
      <c r="A33" s="15" t="s">
        <v>121</v>
      </c>
      <c r="B33" s="14" t="s">
        <v>122</v>
      </c>
      <c r="C33" s="16">
        <v>0</v>
      </c>
      <c r="D33" s="16">
        <v>0</v>
      </c>
      <c r="E33" s="16">
        <f t="shared" si="0"/>
        <v>0</v>
      </c>
      <c r="F33" s="16">
        <v>0</v>
      </c>
    </row>
    <row r="34" spans="1:6" ht="19.95" customHeight="1" x14ac:dyDescent="0.2">
      <c r="A34" s="15" t="s">
        <v>123</v>
      </c>
      <c r="B34" s="14" t="s">
        <v>124</v>
      </c>
      <c r="C34" s="16">
        <v>0</v>
      </c>
      <c r="D34" s="16">
        <v>0</v>
      </c>
      <c r="E34" s="16">
        <f t="shared" si="0"/>
        <v>0</v>
      </c>
      <c r="F34" s="16">
        <v>0</v>
      </c>
    </row>
    <row r="35" spans="1:6" ht="60" customHeight="1" x14ac:dyDescent="0.2">
      <c r="A35" s="15" t="s">
        <v>125</v>
      </c>
      <c r="B35" s="14" t="s">
        <v>126</v>
      </c>
      <c r="C35" s="16">
        <v>0</v>
      </c>
      <c r="D35" s="16">
        <v>0</v>
      </c>
      <c r="E35" s="16">
        <f t="shared" si="0"/>
        <v>0</v>
      </c>
      <c r="F35" s="16">
        <v>0</v>
      </c>
    </row>
    <row r="36" spans="1:6" ht="40.049999999999997" customHeight="1" x14ac:dyDescent="0.2">
      <c r="A36" s="15" t="s">
        <v>127</v>
      </c>
      <c r="B36" s="14" t="s">
        <v>128</v>
      </c>
      <c r="C36" s="16">
        <v>0</v>
      </c>
      <c r="D36" s="16">
        <v>0</v>
      </c>
      <c r="E36" s="16">
        <f t="shared" si="0"/>
        <v>0</v>
      </c>
      <c r="F36" s="16">
        <v>0</v>
      </c>
    </row>
    <row r="37" spans="1:6" ht="40.049999999999997" customHeight="1" x14ac:dyDescent="0.2">
      <c r="A37" s="15" t="s">
        <v>129</v>
      </c>
      <c r="B37" s="14" t="s">
        <v>130</v>
      </c>
      <c r="C37" s="16">
        <v>0</v>
      </c>
      <c r="D37" s="16">
        <v>0</v>
      </c>
      <c r="E37" s="16">
        <f t="shared" si="0"/>
        <v>0</v>
      </c>
      <c r="F37" s="16">
        <v>0</v>
      </c>
    </row>
    <row r="38" spans="1:6" ht="40.049999999999997" customHeight="1" x14ac:dyDescent="0.2">
      <c r="A38" s="15" t="s">
        <v>131</v>
      </c>
      <c r="B38" s="14" t="s">
        <v>132</v>
      </c>
      <c r="C38" s="16">
        <v>0</v>
      </c>
      <c r="D38" s="16">
        <v>0</v>
      </c>
      <c r="E38" s="16">
        <f t="shared" si="0"/>
        <v>0</v>
      </c>
      <c r="F38" s="16">
        <v>0</v>
      </c>
    </row>
    <row r="39" spans="1:6" ht="19.95" customHeight="1" x14ac:dyDescent="0.2">
      <c r="A39" s="15" t="s">
        <v>133</v>
      </c>
      <c r="B39" s="14" t="s">
        <v>134</v>
      </c>
      <c r="C39" s="16">
        <v>0</v>
      </c>
      <c r="D39" s="16">
        <v>0</v>
      </c>
      <c r="E39" s="16">
        <f t="shared" si="0"/>
        <v>0</v>
      </c>
      <c r="F39" s="16">
        <v>0</v>
      </c>
    </row>
    <row r="40" spans="1:6" ht="19.95" customHeight="1" x14ac:dyDescent="0.2">
      <c r="A40" s="15" t="s">
        <v>135</v>
      </c>
      <c r="B40" s="14" t="s">
        <v>136</v>
      </c>
      <c r="C40" s="16">
        <v>0</v>
      </c>
      <c r="D40" s="16">
        <v>0</v>
      </c>
      <c r="E40" s="16">
        <f t="shared" si="0"/>
        <v>0</v>
      </c>
      <c r="F40" s="16">
        <v>0</v>
      </c>
    </row>
    <row r="41" spans="1:6" ht="60" customHeight="1" x14ac:dyDescent="0.2">
      <c r="A41" s="15" t="s">
        <v>137</v>
      </c>
      <c r="B41" s="14" t="s">
        <v>138</v>
      </c>
      <c r="C41" s="16">
        <v>0</v>
      </c>
      <c r="D41" s="16">
        <v>0</v>
      </c>
      <c r="E41" s="16">
        <f t="shared" si="0"/>
        <v>0</v>
      </c>
      <c r="F41" s="16">
        <v>0</v>
      </c>
    </row>
    <row r="42" spans="1:6" ht="40.049999999999997" customHeight="1" x14ac:dyDescent="0.2">
      <c r="A42" s="15" t="s">
        <v>139</v>
      </c>
      <c r="B42" s="14" t="s">
        <v>140</v>
      </c>
      <c r="C42" s="16">
        <v>0</v>
      </c>
      <c r="D42" s="16">
        <v>0</v>
      </c>
      <c r="E42" s="16">
        <f t="shared" si="0"/>
        <v>0</v>
      </c>
      <c r="F42" s="16">
        <v>0</v>
      </c>
    </row>
    <row r="43" spans="1:6" ht="40.049999999999997" customHeight="1" x14ac:dyDescent="0.2">
      <c r="A43" s="15" t="s">
        <v>141</v>
      </c>
      <c r="B43" s="14" t="s">
        <v>142</v>
      </c>
      <c r="C43" s="16">
        <v>0</v>
      </c>
      <c r="D43" s="16">
        <v>0</v>
      </c>
      <c r="E43" s="16">
        <f t="shared" si="0"/>
        <v>0</v>
      </c>
      <c r="F43" s="16">
        <v>0</v>
      </c>
    </row>
    <row r="44" spans="1:6" ht="19.95" customHeight="1" x14ac:dyDescent="0.2">
      <c r="A44" s="15" t="s">
        <v>143</v>
      </c>
      <c r="B44" s="14" t="s">
        <v>144</v>
      </c>
      <c r="C44" s="16">
        <v>0</v>
      </c>
      <c r="D44" s="16">
        <v>0</v>
      </c>
      <c r="E44" s="16">
        <f t="shared" si="0"/>
        <v>0</v>
      </c>
      <c r="F44" s="16">
        <v>0</v>
      </c>
    </row>
    <row r="45" spans="1:6" ht="19.95" customHeight="1" x14ac:dyDescent="0.2">
      <c r="A45" s="15" t="s">
        <v>145</v>
      </c>
      <c r="B45" s="14" t="s">
        <v>146</v>
      </c>
      <c r="C45" s="16">
        <v>0</v>
      </c>
      <c r="D45" s="16">
        <v>0</v>
      </c>
      <c r="E45" s="16">
        <f t="shared" si="0"/>
        <v>0</v>
      </c>
      <c r="F45" s="16">
        <v>0</v>
      </c>
    </row>
    <row r="46" spans="1:6" ht="19.95" customHeight="1" x14ac:dyDescent="0.2">
      <c r="A46" s="15" t="s">
        <v>147</v>
      </c>
      <c r="B46" s="14" t="s">
        <v>148</v>
      </c>
      <c r="C46" s="16">
        <v>0</v>
      </c>
      <c r="D46" s="16">
        <v>0</v>
      </c>
      <c r="E46" s="16">
        <f t="shared" si="0"/>
        <v>0</v>
      </c>
      <c r="F46" s="16">
        <v>0</v>
      </c>
    </row>
    <row r="47" spans="1:6" ht="19.95" customHeight="1" x14ac:dyDescent="0.2">
      <c r="A47" s="15" t="s">
        <v>149</v>
      </c>
      <c r="B47" s="14" t="s">
        <v>150</v>
      </c>
      <c r="C47" s="16">
        <v>0</v>
      </c>
      <c r="D47" s="16">
        <v>0</v>
      </c>
      <c r="E47" s="16">
        <f t="shared" si="0"/>
        <v>0</v>
      </c>
      <c r="F47" s="16">
        <v>0</v>
      </c>
    </row>
    <row r="48" spans="1:6" ht="19.95" customHeight="1" x14ac:dyDescent="0.2">
      <c r="A48" s="15" t="s">
        <v>151</v>
      </c>
      <c r="B48" s="14" t="s">
        <v>152</v>
      </c>
      <c r="C48" s="16">
        <v>0</v>
      </c>
      <c r="D48" s="16">
        <v>0</v>
      </c>
      <c r="E48" s="16">
        <f t="shared" si="0"/>
        <v>0</v>
      </c>
      <c r="F48" s="16">
        <v>0</v>
      </c>
    </row>
    <row r="49" spans="1:6" ht="30" customHeight="1" x14ac:dyDescent="0.2">
      <c r="A49" s="17" t="s">
        <v>153</v>
      </c>
      <c r="B49" s="18" t="s">
        <v>154</v>
      </c>
      <c r="C49" s="19">
        <v>16051785.07</v>
      </c>
      <c r="D49" s="19">
        <v>16050238.27</v>
      </c>
      <c r="E49" s="18" t="s">
        <v>155</v>
      </c>
      <c r="F49" s="18" t="s">
        <v>156</v>
      </c>
    </row>
    <row r="50" spans="1:6" ht="15" customHeight="1" x14ac:dyDescent="0.2"/>
    <row r="51" spans="1:6" ht="19.95" customHeight="1" x14ac:dyDescent="0.2">
      <c r="B51" s="25" t="s">
        <v>56</v>
      </c>
      <c r="C51" s="25"/>
      <c r="D51" s="25"/>
      <c r="E51" s="25"/>
    </row>
    <row r="52" spans="1:6" ht="19.95" customHeight="1" x14ac:dyDescent="0.2">
      <c r="B52" s="26" t="s">
        <v>57</v>
      </c>
      <c r="C52" s="26"/>
      <c r="D52" s="26"/>
      <c r="E52" s="26"/>
    </row>
    <row r="53" spans="1:6" ht="19.95" customHeight="1" x14ac:dyDescent="0.2">
      <c r="B53" s="26" t="s">
        <v>58</v>
      </c>
      <c r="C53" s="26"/>
      <c r="D53" s="26"/>
      <c r="E53" s="26"/>
    </row>
    <row r="54" spans="1:6" ht="19.95" customHeight="1" x14ac:dyDescent="0.2">
      <c r="B54" s="26" t="s">
        <v>59</v>
      </c>
      <c r="C54" s="26"/>
      <c r="D54" s="26"/>
      <c r="E54" s="26"/>
    </row>
    <row r="55" spans="1:6" ht="19.95" customHeight="1" x14ac:dyDescent="0.2">
      <c r="B55" s="26" t="s">
        <v>60</v>
      </c>
      <c r="C55" s="26"/>
      <c r="D55" s="26"/>
      <c r="E55" s="26"/>
    </row>
    <row r="56" spans="1:6" ht="19.95" customHeight="1" x14ac:dyDescent="0.2">
      <c r="B56" s="26" t="s">
        <v>61</v>
      </c>
      <c r="C56" s="26"/>
      <c r="D56" s="26"/>
      <c r="E56" s="26"/>
    </row>
    <row r="57" spans="1:6" ht="19.95" customHeight="1" x14ac:dyDescent="0.2">
      <c r="B57" s="27" t="s">
        <v>62</v>
      </c>
      <c r="C57" s="27"/>
      <c r="D57" s="27"/>
      <c r="E57" s="27"/>
    </row>
  </sheetData>
  <sheetProtection sheet="1" objects="1" scenarios="1"/>
  <mergeCells count="20">
    <mergeCell ref="B56:E56"/>
    <mergeCell ref="B57:E57"/>
    <mergeCell ref="B51:E51"/>
    <mergeCell ref="B52:E52"/>
    <mergeCell ref="B53:E53"/>
    <mergeCell ref="B54:E54"/>
    <mergeCell ref="B55:E55"/>
    <mergeCell ref="B9:D9"/>
    <mergeCell ref="B10:D10"/>
    <mergeCell ref="A12:F12"/>
    <mergeCell ref="A13:A14"/>
    <mergeCell ref="B13:B14"/>
    <mergeCell ref="C13:D13"/>
    <mergeCell ref="E13:E14"/>
    <mergeCell ref="F13:F14"/>
    <mergeCell ref="A1:F1"/>
    <mergeCell ref="A2:F2"/>
    <mergeCell ref="A3:F3"/>
    <mergeCell ref="B7:D7"/>
    <mergeCell ref="B8:D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/>
  </sheetViews>
  <sheetFormatPr defaultRowHeight="10.199999999999999" x14ac:dyDescent="0.2"/>
  <cols>
    <col min="1" max="1" width="66.875" customWidth="1"/>
    <col min="2" max="14" width="24.875" customWidth="1"/>
  </cols>
  <sheetData>
    <row r="1" spans="1:14" ht="30" customHeight="1" x14ac:dyDescent="0.2">
      <c r="A1" s="36" t="s">
        <v>526</v>
      </c>
      <c r="B1" s="36" t="s">
        <v>75</v>
      </c>
      <c r="C1" s="36" t="s">
        <v>549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0" customHeight="1" x14ac:dyDescent="0.2">
      <c r="A2" s="36"/>
      <c r="B2" s="36"/>
      <c r="C2" s="36" t="s">
        <v>550</v>
      </c>
      <c r="D2" s="36"/>
      <c r="E2" s="36" t="s">
        <v>551</v>
      </c>
      <c r="F2" s="36"/>
      <c r="G2" s="36" t="s">
        <v>552</v>
      </c>
      <c r="H2" s="36"/>
      <c r="I2" s="36" t="s">
        <v>553</v>
      </c>
      <c r="J2" s="36"/>
      <c r="K2" s="36" t="s">
        <v>554</v>
      </c>
      <c r="L2" s="36"/>
      <c r="M2" s="36" t="s">
        <v>555</v>
      </c>
      <c r="N2" s="36"/>
    </row>
    <row r="3" spans="1:14" ht="30" customHeight="1" x14ac:dyDescent="0.2">
      <c r="A3" s="36"/>
      <c r="B3" s="36"/>
      <c r="C3" s="1" t="s">
        <v>556</v>
      </c>
      <c r="D3" s="1" t="s">
        <v>557</v>
      </c>
      <c r="E3" s="1" t="s">
        <v>556</v>
      </c>
      <c r="F3" s="1" t="s">
        <v>557</v>
      </c>
      <c r="G3" s="1" t="s">
        <v>556</v>
      </c>
      <c r="H3" s="1" t="s">
        <v>557</v>
      </c>
      <c r="I3" s="1" t="s">
        <v>556</v>
      </c>
      <c r="J3" s="1" t="s">
        <v>557</v>
      </c>
      <c r="K3" s="1" t="s">
        <v>556</v>
      </c>
      <c r="L3" s="1" t="s">
        <v>557</v>
      </c>
      <c r="M3" s="1" t="s">
        <v>556</v>
      </c>
      <c r="N3" s="1" t="s">
        <v>557</v>
      </c>
    </row>
    <row r="4" spans="1:14" ht="19.95" customHeight="1" x14ac:dyDescent="0.2">
      <c r="A4" s="1" t="s">
        <v>81</v>
      </c>
      <c r="B4" s="1" t="s">
        <v>82</v>
      </c>
      <c r="C4" s="1" t="s">
        <v>176</v>
      </c>
      <c r="D4" s="1" t="s">
        <v>177</v>
      </c>
      <c r="E4" s="1" t="s">
        <v>178</v>
      </c>
      <c r="F4" s="1" t="s">
        <v>179</v>
      </c>
      <c r="G4" s="1" t="s">
        <v>180</v>
      </c>
      <c r="H4" s="1" t="s">
        <v>181</v>
      </c>
      <c r="I4" s="1" t="s">
        <v>182</v>
      </c>
      <c r="J4" s="1" t="s">
        <v>183</v>
      </c>
      <c r="K4" s="1" t="s">
        <v>184</v>
      </c>
      <c r="L4" s="1" t="s">
        <v>185</v>
      </c>
      <c r="M4" s="1" t="s">
        <v>412</v>
      </c>
      <c r="N4" s="1" t="s">
        <v>413</v>
      </c>
    </row>
    <row r="5" spans="1:14" ht="60" customHeight="1" x14ac:dyDescent="0.2">
      <c r="A5" s="12" t="s">
        <v>536</v>
      </c>
      <c r="B5" s="13" t="s">
        <v>142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</row>
    <row r="6" spans="1:14" ht="60" customHeight="1" x14ac:dyDescent="0.2">
      <c r="A6" s="2" t="s">
        <v>537</v>
      </c>
      <c r="B6" s="1" t="s">
        <v>144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60" customHeight="1" x14ac:dyDescent="0.2">
      <c r="A7" s="2" t="s">
        <v>538</v>
      </c>
      <c r="B7" s="1" t="s">
        <v>539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60" customHeight="1" x14ac:dyDescent="0.2">
      <c r="A8" s="2" t="s">
        <v>540</v>
      </c>
      <c r="B8" s="1" t="s">
        <v>146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60" customHeight="1" x14ac:dyDescent="0.2">
      <c r="A9" s="12" t="s">
        <v>541</v>
      </c>
      <c r="B9" s="13" t="s">
        <v>293</v>
      </c>
      <c r="C9" s="11">
        <v>27</v>
      </c>
      <c r="D9" s="11">
        <v>2817827.98</v>
      </c>
      <c r="E9" s="11">
        <v>5</v>
      </c>
      <c r="F9" s="11">
        <v>303678</v>
      </c>
      <c r="G9" s="11">
        <v>10</v>
      </c>
      <c r="H9" s="11">
        <v>210760</v>
      </c>
      <c r="I9" s="11">
        <v>1</v>
      </c>
      <c r="J9" s="11">
        <v>34000</v>
      </c>
      <c r="K9" s="11">
        <v>29</v>
      </c>
      <c r="L9" s="11">
        <v>1256460</v>
      </c>
      <c r="M9" s="11">
        <v>12</v>
      </c>
      <c r="N9" s="11">
        <v>775439</v>
      </c>
    </row>
    <row r="10" spans="1:14" ht="60" customHeight="1" x14ac:dyDescent="0.2">
      <c r="A10" s="2" t="s">
        <v>537</v>
      </c>
      <c r="B10" s="1" t="s">
        <v>392</v>
      </c>
      <c r="C10" s="3">
        <v>27</v>
      </c>
      <c r="D10" s="3">
        <v>2817827.98</v>
      </c>
      <c r="E10" s="3">
        <v>5</v>
      </c>
      <c r="F10" s="3">
        <v>303678</v>
      </c>
      <c r="G10" s="3">
        <v>10</v>
      </c>
      <c r="H10" s="3">
        <v>210760</v>
      </c>
      <c r="I10" s="3">
        <v>1</v>
      </c>
      <c r="J10" s="3">
        <v>34000</v>
      </c>
      <c r="K10" s="3">
        <v>29</v>
      </c>
      <c r="L10" s="3">
        <v>1256460</v>
      </c>
      <c r="M10" s="3">
        <v>12</v>
      </c>
      <c r="N10" s="3">
        <v>775439</v>
      </c>
    </row>
    <row r="11" spans="1:14" ht="60" customHeight="1" x14ac:dyDescent="0.2">
      <c r="A11" s="2" t="s">
        <v>538</v>
      </c>
      <c r="B11" s="1" t="s">
        <v>542</v>
      </c>
      <c r="C11" s="3">
        <v>27</v>
      </c>
      <c r="D11" s="3">
        <v>2817827.98</v>
      </c>
      <c r="E11" s="3">
        <v>5</v>
      </c>
      <c r="F11" s="3">
        <v>303678</v>
      </c>
      <c r="G11" s="3">
        <v>10</v>
      </c>
      <c r="H11" s="3">
        <v>210760</v>
      </c>
      <c r="I11" s="3">
        <v>1</v>
      </c>
      <c r="J11" s="3">
        <v>34000</v>
      </c>
      <c r="K11" s="3">
        <v>29</v>
      </c>
      <c r="L11" s="3">
        <v>1256460</v>
      </c>
      <c r="M11" s="3">
        <v>12</v>
      </c>
      <c r="N11" s="3">
        <v>775439</v>
      </c>
    </row>
    <row r="12" spans="1:14" ht="60" customHeight="1" x14ac:dyDescent="0.2">
      <c r="A12" s="2" t="s">
        <v>540</v>
      </c>
      <c r="B12" s="1" t="s">
        <v>543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60" customHeight="1" x14ac:dyDescent="0.2">
      <c r="A13" s="12" t="s">
        <v>544</v>
      </c>
      <c r="B13" s="13" t="s">
        <v>295</v>
      </c>
      <c r="C13" s="11">
        <v>47</v>
      </c>
      <c r="D13" s="11">
        <v>552537.07999999996</v>
      </c>
      <c r="E13" s="11">
        <v>0</v>
      </c>
      <c r="F13" s="11">
        <v>0</v>
      </c>
      <c r="G13" s="11">
        <v>4</v>
      </c>
      <c r="H13" s="11">
        <v>273072</v>
      </c>
      <c r="I13" s="11">
        <v>40</v>
      </c>
      <c r="J13" s="11">
        <v>600000</v>
      </c>
      <c r="K13" s="11">
        <v>36</v>
      </c>
      <c r="L13" s="11">
        <v>600000</v>
      </c>
      <c r="M13" s="11">
        <v>3</v>
      </c>
      <c r="N13" s="11">
        <v>60250</v>
      </c>
    </row>
    <row r="14" spans="1:14" ht="60" customHeight="1" x14ac:dyDescent="0.2">
      <c r="A14" s="2" t="s">
        <v>537</v>
      </c>
      <c r="B14" s="1" t="s">
        <v>297</v>
      </c>
      <c r="C14" s="3">
        <v>47</v>
      </c>
      <c r="D14" s="3">
        <v>552537.07999999996</v>
      </c>
      <c r="E14" s="3">
        <v>0</v>
      </c>
      <c r="F14" s="3">
        <v>0</v>
      </c>
      <c r="G14" s="3">
        <v>4</v>
      </c>
      <c r="H14" s="3">
        <v>273072</v>
      </c>
      <c r="I14" s="3">
        <v>40</v>
      </c>
      <c r="J14" s="3">
        <v>600000</v>
      </c>
      <c r="K14" s="3">
        <v>36</v>
      </c>
      <c r="L14" s="3">
        <v>600000</v>
      </c>
      <c r="M14" s="3">
        <v>3</v>
      </c>
      <c r="N14" s="3">
        <v>60250</v>
      </c>
    </row>
    <row r="15" spans="1:14" ht="60" customHeight="1" x14ac:dyDescent="0.2">
      <c r="A15" s="2" t="s">
        <v>538</v>
      </c>
      <c r="B15" s="1" t="s">
        <v>545</v>
      </c>
      <c r="C15" s="3">
        <v>47</v>
      </c>
      <c r="D15" s="3">
        <v>552537.07999999996</v>
      </c>
      <c r="E15" s="3">
        <v>0</v>
      </c>
      <c r="F15" s="3">
        <v>0</v>
      </c>
      <c r="G15" s="3">
        <v>4</v>
      </c>
      <c r="H15" s="3">
        <v>273072</v>
      </c>
      <c r="I15" s="3">
        <v>40</v>
      </c>
      <c r="J15" s="3">
        <v>600000</v>
      </c>
      <c r="K15" s="3">
        <v>36</v>
      </c>
      <c r="L15" s="3">
        <v>600000</v>
      </c>
      <c r="M15" s="3">
        <v>3</v>
      </c>
      <c r="N15" s="3">
        <v>60250</v>
      </c>
    </row>
    <row r="16" spans="1:14" ht="60" customHeight="1" x14ac:dyDescent="0.2">
      <c r="A16" s="2" t="s">
        <v>540</v>
      </c>
      <c r="B16" s="1" t="s">
        <v>299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60" customHeight="1" x14ac:dyDescent="0.2">
      <c r="A17" s="12" t="s">
        <v>546</v>
      </c>
      <c r="B17" s="13" t="s">
        <v>311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60" customHeight="1" x14ac:dyDescent="0.2">
      <c r="A18" s="2" t="s">
        <v>537</v>
      </c>
      <c r="B18" s="1" t="s">
        <v>313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60" customHeight="1" x14ac:dyDescent="0.2">
      <c r="A19" s="2" t="s">
        <v>538</v>
      </c>
      <c r="B19" s="1" t="s">
        <v>547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60" customHeight="1" x14ac:dyDescent="0.2">
      <c r="A20" s="2" t="s">
        <v>540</v>
      </c>
      <c r="B20" s="1" t="s">
        <v>548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19.95" customHeight="1" x14ac:dyDescent="0.2">
      <c r="A21" s="10" t="s">
        <v>153</v>
      </c>
      <c r="B21" s="13" t="s">
        <v>154</v>
      </c>
      <c r="C21" s="11">
        <v>74</v>
      </c>
      <c r="D21" s="11">
        <v>3370365.06</v>
      </c>
      <c r="E21" s="11">
        <v>5</v>
      </c>
      <c r="F21" s="11">
        <v>303678</v>
      </c>
      <c r="G21" s="11">
        <v>14</v>
      </c>
      <c r="H21" s="11">
        <v>483832</v>
      </c>
      <c r="I21" s="11">
        <v>41</v>
      </c>
      <c r="J21" s="11">
        <v>634000</v>
      </c>
      <c r="K21" s="11">
        <v>65</v>
      </c>
      <c r="L21" s="11">
        <v>1856460</v>
      </c>
      <c r="M21" s="11">
        <v>15</v>
      </c>
      <c r="N21" s="11">
        <v>835689</v>
      </c>
    </row>
  </sheetData>
  <sheetProtection sheet="1" objects="1" scenarios="1"/>
  <mergeCells count="9">
    <mergeCell ref="A1:A3"/>
    <mergeCell ref="B1:B3"/>
    <mergeCell ref="C1:N1"/>
    <mergeCell ref="C2:D2"/>
    <mergeCell ref="E2:F2"/>
    <mergeCell ref="G2:H2"/>
    <mergeCell ref="I2:J2"/>
    <mergeCell ref="K2:L2"/>
    <mergeCell ref="M2:N2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/>
  </sheetViews>
  <sheetFormatPr defaultRowHeight="10.199999999999999" x14ac:dyDescent="0.2"/>
  <cols>
    <col min="1" max="1" width="66.875" customWidth="1"/>
    <col min="2" max="13" width="24.875" customWidth="1"/>
  </cols>
  <sheetData>
    <row r="1" spans="1:13" ht="30" customHeight="1" x14ac:dyDescent="0.2">
      <c r="A1" s="36" t="s">
        <v>526</v>
      </c>
      <c r="B1" s="36" t="s">
        <v>75</v>
      </c>
      <c r="C1" s="36" t="s">
        <v>558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30" customHeight="1" x14ac:dyDescent="0.2">
      <c r="A2" s="36"/>
      <c r="B2" s="36"/>
      <c r="C2" s="1" t="s">
        <v>555</v>
      </c>
      <c r="D2" s="1" t="s">
        <v>559</v>
      </c>
      <c r="E2" s="1" t="s">
        <v>560</v>
      </c>
      <c r="F2" s="1" t="s">
        <v>561</v>
      </c>
      <c r="G2" s="1" t="s">
        <v>562</v>
      </c>
      <c r="H2" s="1" t="s">
        <v>563</v>
      </c>
      <c r="I2" s="1" t="s">
        <v>564</v>
      </c>
      <c r="J2" s="1" t="s">
        <v>565</v>
      </c>
      <c r="K2" s="1" t="s">
        <v>566</v>
      </c>
      <c r="L2" s="1" t="s">
        <v>567</v>
      </c>
      <c r="M2" s="1" t="s">
        <v>550</v>
      </c>
    </row>
    <row r="3" spans="1:13" ht="30" customHeight="1" x14ac:dyDescent="0.2">
      <c r="A3" s="1" t="s">
        <v>81</v>
      </c>
      <c r="B3" s="1" t="s">
        <v>82</v>
      </c>
      <c r="C3" s="1" t="s">
        <v>414</v>
      </c>
      <c r="D3" s="1" t="s">
        <v>415</v>
      </c>
      <c r="E3" s="1" t="s">
        <v>416</v>
      </c>
      <c r="F3" s="1" t="s">
        <v>417</v>
      </c>
      <c r="G3" s="1" t="s">
        <v>418</v>
      </c>
      <c r="H3" s="1" t="s">
        <v>419</v>
      </c>
      <c r="I3" s="1" t="s">
        <v>422</v>
      </c>
      <c r="J3" s="1" t="s">
        <v>423</v>
      </c>
      <c r="K3" s="1" t="s">
        <v>424</v>
      </c>
      <c r="L3" s="1" t="s">
        <v>425</v>
      </c>
      <c r="M3" s="1" t="s">
        <v>426</v>
      </c>
    </row>
    <row r="4" spans="1:13" ht="60" customHeight="1" x14ac:dyDescent="0.2">
      <c r="A4" s="12" t="s">
        <v>536</v>
      </c>
      <c r="B4" s="13" t="s">
        <v>142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</row>
    <row r="5" spans="1:13" ht="60" customHeight="1" x14ac:dyDescent="0.2">
      <c r="A5" s="2" t="s">
        <v>537</v>
      </c>
      <c r="B5" s="1" t="s">
        <v>144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</row>
    <row r="6" spans="1:13" ht="60" customHeight="1" x14ac:dyDescent="0.2">
      <c r="A6" s="2" t="s">
        <v>538</v>
      </c>
      <c r="B6" s="1" t="s">
        <v>539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</row>
    <row r="7" spans="1:13" ht="60" customHeight="1" x14ac:dyDescent="0.2">
      <c r="A7" s="2" t="s">
        <v>540</v>
      </c>
      <c r="B7" s="1" t="s">
        <v>146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</row>
    <row r="8" spans="1:13" ht="60" customHeight="1" x14ac:dyDescent="0.2">
      <c r="A8" s="12" t="s">
        <v>541</v>
      </c>
      <c r="B8" s="13" t="s">
        <v>293</v>
      </c>
      <c r="C8" s="11">
        <v>0</v>
      </c>
      <c r="D8" s="11">
        <v>40516.47</v>
      </c>
      <c r="E8" s="11">
        <v>0</v>
      </c>
      <c r="F8" s="11">
        <v>224809.41</v>
      </c>
      <c r="G8" s="11">
        <v>369152.95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</row>
    <row r="9" spans="1:13" ht="60" customHeight="1" x14ac:dyDescent="0.2">
      <c r="A9" s="2" t="s">
        <v>537</v>
      </c>
      <c r="B9" s="1" t="s">
        <v>392</v>
      </c>
      <c r="C9" s="3">
        <v>0</v>
      </c>
      <c r="D9" s="3">
        <v>40516.47</v>
      </c>
      <c r="E9" s="3">
        <v>0</v>
      </c>
      <c r="F9" s="3">
        <v>224809.41</v>
      </c>
      <c r="G9" s="3">
        <v>369152.95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</row>
    <row r="10" spans="1:13" ht="60" customHeight="1" x14ac:dyDescent="0.2">
      <c r="A10" s="2" t="s">
        <v>538</v>
      </c>
      <c r="B10" s="1" t="s">
        <v>542</v>
      </c>
      <c r="C10" s="3">
        <v>0</v>
      </c>
      <c r="D10" s="3">
        <v>40516.47</v>
      </c>
      <c r="E10" s="3">
        <v>0</v>
      </c>
      <c r="F10" s="3">
        <v>224809.41</v>
      </c>
      <c r="G10" s="3">
        <v>369152.95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3" ht="60" customHeight="1" x14ac:dyDescent="0.2">
      <c r="A11" s="2" t="s">
        <v>540</v>
      </c>
      <c r="B11" s="1" t="s">
        <v>543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</row>
    <row r="12" spans="1:13" ht="60" customHeight="1" x14ac:dyDescent="0.2">
      <c r="A12" s="12" t="s">
        <v>544</v>
      </c>
      <c r="B12" s="13" t="s">
        <v>295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</row>
    <row r="13" spans="1:13" ht="60" customHeight="1" x14ac:dyDescent="0.2">
      <c r="A13" s="2" t="s">
        <v>537</v>
      </c>
      <c r="B13" s="1" t="s">
        <v>297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 ht="60" customHeight="1" x14ac:dyDescent="0.2">
      <c r="A14" s="2" t="s">
        <v>538</v>
      </c>
      <c r="B14" s="1" t="s">
        <v>545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ht="60" customHeight="1" x14ac:dyDescent="0.2">
      <c r="A15" s="2" t="s">
        <v>540</v>
      </c>
      <c r="B15" s="1" t="s">
        <v>299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ht="60" customHeight="1" x14ac:dyDescent="0.2">
      <c r="A16" s="12" t="s">
        <v>546</v>
      </c>
      <c r="B16" s="13" t="s">
        <v>311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</row>
    <row r="17" spans="1:13" ht="60" customHeight="1" x14ac:dyDescent="0.2">
      <c r="A17" s="2" t="s">
        <v>537</v>
      </c>
      <c r="B17" s="1" t="s">
        <v>313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ht="60" customHeight="1" x14ac:dyDescent="0.2">
      <c r="A18" s="2" t="s">
        <v>538</v>
      </c>
      <c r="B18" s="1" t="s">
        <v>547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ht="60" customHeight="1" x14ac:dyDescent="0.2">
      <c r="A19" s="2" t="s">
        <v>540</v>
      </c>
      <c r="B19" s="1" t="s">
        <v>548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19.95" customHeight="1" x14ac:dyDescent="0.2">
      <c r="A20" s="10" t="s">
        <v>153</v>
      </c>
      <c r="B20" s="13" t="s">
        <v>154</v>
      </c>
      <c r="C20" s="11">
        <v>0</v>
      </c>
      <c r="D20" s="11">
        <v>40516.47</v>
      </c>
      <c r="E20" s="11">
        <v>0</v>
      </c>
      <c r="F20" s="11">
        <v>224809.41</v>
      </c>
      <c r="G20" s="11">
        <v>369152.95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</sheetData>
  <sheetProtection sheet="1" objects="1" scenarios="1"/>
  <mergeCells count="3">
    <mergeCell ref="A1:A2"/>
    <mergeCell ref="B1:B2"/>
    <mergeCell ref="C1:M1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/>
  </sheetViews>
  <sheetFormatPr defaultRowHeight="10.199999999999999" x14ac:dyDescent="0.2"/>
  <cols>
    <col min="1" max="1" width="66.875" customWidth="1"/>
    <col min="2" max="11" width="24.875" customWidth="1"/>
  </cols>
  <sheetData>
    <row r="1" spans="1:11" ht="49.95" customHeight="1" x14ac:dyDescent="0.2">
      <c r="A1" s="22" t="s">
        <v>568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2">
      <c r="A2" s="36" t="s">
        <v>74</v>
      </c>
      <c r="B2" s="36" t="s">
        <v>75</v>
      </c>
      <c r="C2" s="36" t="s">
        <v>569</v>
      </c>
      <c r="D2" s="36" t="s">
        <v>570</v>
      </c>
      <c r="E2" s="36"/>
      <c r="F2" s="36"/>
      <c r="G2" s="36"/>
      <c r="H2" s="36"/>
      <c r="I2" s="36"/>
      <c r="J2" s="36"/>
      <c r="K2" s="36"/>
    </row>
    <row r="3" spans="1:11" ht="30" customHeight="1" x14ac:dyDescent="0.2">
      <c r="A3" s="36"/>
      <c r="B3" s="36"/>
      <c r="C3" s="36"/>
      <c r="D3" s="36" t="s">
        <v>280</v>
      </c>
      <c r="E3" s="36"/>
      <c r="F3" s="36"/>
      <c r="G3" s="36"/>
      <c r="H3" s="36"/>
      <c r="I3" s="36"/>
      <c r="J3" s="36"/>
      <c r="K3" s="36"/>
    </row>
    <row r="4" spans="1:11" ht="30" customHeight="1" x14ac:dyDescent="0.2">
      <c r="A4" s="36"/>
      <c r="B4" s="36"/>
      <c r="C4" s="36"/>
      <c r="D4" s="36" t="s">
        <v>571</v>
      </c>
      <c r="E4" s="36"/>
      <c r="F4" s="36"/>
      <c r="G4" s="36"/>
      <c r="H4" s="36" t="s">
        <v>572</v>
      </c>
      <c r="I4" s="36" t="s">
        <v>573</v>
      </c>
      <c r="J4" s="36" t="s">
        <v>574</v>
      </c>
      <c r="K4" s="36" t="s">
        <v>575</v>
      </c>
    </row>
    <row r="5" spans="1:11" ht="70.05" customHeight="1" x14ac:dyDescent="0.2">
      <c r="A5" s="36"/>
      <c r="B5" s="36"/>
      <c r="C5" s="36"/>
      <c r="D5" s="1" t="s">
        <v>576</v>
      </c>
      <c r="E5" s="1" t="s">
        <v>577</v>
      </c>
      <c r="F5" s="1" t="s">
        <v>578</v>
      </c>
      <c r="G5" s="1" t="s">
        <v>579</v>
      </c>
      <c r="H5" s="36"/>
      <c r="I5" s="36"/>
      <c r="J5" s="36"/>
      <c r="K5" s="36"/>
    </row>
    <row r="6" spans="1:11" ht="30" customHeight="1" x14ac:dyDescent="0.2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172</v>
      </c>
      <c r="H6" s="1" t="s">
        <v>173</v>
      </c>
      <c r="I6" s="1" t="s">
        <v>174</v>
      </c>
      <c r="J6" s="1" t="s">
        <v>175</v>
      </c>
      <c r="K6" s="1" t="s">
        <v>176</v>
      </c>
    </row>
    <row r="7" spans="1:11" ht="60" customHeight="1" x14ac:dyDescent="0.2">
      <c r="A7" s="12" t="s">
        <v>536</v>
      </c>
      <c r="B7" s="13" t="s">
        <v>142</v>
      </c>
      <c r="C7" s="11">
        <f t="shared" ref="C7:C23" si="0">SUM(D7:K7)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60" customHeight="1" x14ac:dyDescent="0.2">
      <c r="A8" s="2" t="s">
        <v>537</v>
      </c>
      <c r="B8" s="1" t="s">
        <v>144</v>
      </c>
      <c r="C8" s="3">
        <f t="shared" si="0"/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ht="60" customHeight="1" x14ac:dyDescent="0.2">
      <c r="A9" s="2" t="s">
        <v>538</v>
      </c>
      <c r="B9" s="1" t="s">
        <v>539</v>
      </c>
      <c r="C9" s="3">
        <f t="shared" si="0"/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60" customHeight="1" x14ac:dyDescent="0.2">
      <c r="A10" s="2" t="s">
        <v>540</v>
      </c>
      <c r="B10" s="1" t="s">
        <v>146</v>
      </c>
      <c r="C10" s="3">
        <f t="shared" si="0"/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ht="60" customHeight="1" x14ac:dyDescent="0.2">
      <c r="A11" s="12" t="s">
        <v>541</v>
      </c>
      <c r="B11" s="13" t="s">
        <v>293</v>
      </c>
      <c r="C11" s="11">
        <f t="shared" si="0"/>
        <v>126818.4</v>
      </c>
      <c r="D11" s="11">
        <v>89658.4</v>
      </c>
      <c r="E11" s="11">
        <v>37160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60" customHeight="1" x14ac:dyDescent="0.2">
      <c r="A12" s="2" t="s">
        <v>537</v>
      </c>
      <c r="B12" s="1" t="s">
        <v>392</v>
      </c>
      <c r="C12" s="3">
        <f t="shared" si="0"/>
        <v>126818.4</v>
      </c>
      <c r="D12" s="3">
        <v>89658.4</v>
      </c>
      <c r="E12" s="3">
        <v>37160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60" customHeight="1" x14ac:dyDescent="0.2">
      <c r="A13" s="2" t="s">
        <v>538</v>
      </c>
      <c r="B13" s="1" t="s">
        <v>542</v>
      </c>
      <c r="C13" s="3">
        <f t="shared" si="0"/>
        <v>126818.4</v>
      </c>
      <c r="D13" s="3">
        <v>89658.4</v>
      </c>
      <c r="E13" s="3">
        <v>37160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ht="60" customHeight="1" x14ac:dyDescent="0.2">
      <c r="A14" s="2" t="s">
        <v>540</v>
      </c>
      <c r="B14" s="1" t="s">
        <v>543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60" customHeight="1" x14ac:dyDescent="0.2">
      <c r="A15" s="12" t="s">
        <v>544</v>
      </c>
      <c r="B15" s="13" t="s">
        <v>295</v>
      </c>
      <c r="C15" s="11">
        <f t="shared" si="0"/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ht="60" customHeight="1" x14ac:dyDescent="0.2">
      <c r="A16" s="2" t="s">
        <v>537</v>
      </c>
      <c r="B16" s="1" t="s">
        <v>297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60" customHeight="1" x14ac:dyDescent="0.2">
      <c r="A17" s="2" t="s">
        <v>538</v>
      </c>
      <c r="B17" s="1" t="s">
        <v>545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60" customHeight="1" x14ac:dyDescent="0.2">
      <c r="A18" s="2" t="s">
        <v>540</v>
      </c>
      <c r="B18" s="1" t="s">
        <v>299</v>
      </c>
      <c r="C18" s="3">
        <f t="shared" si="0"/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60" customHeight="1" x14ac:dyDescent="0.2">
      <c r="A19" s="12" t="s">
        <v>546</v>
      </c>
      <c r="B19" s="13" t="s">
        <v>311</v>
      </c>
      <c r="C19" s="11">
        <f t="shared" si="0"/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ht="60" customHeight="1" x14ac:dyDescent="0.2">
      <c r="A20" s="2" t="s">
        <v>537</v>
      </c>
      <c r="B20" s="1" t="s">
        <v>313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60" customHeight="1" x14ac:dyDescent="0.2">
      <c r="A21" s="2" t="s">
        <v>538</v>
      </c>
      <c r="B21" s="1" t="s">
        <v>547</v>
      </c>
      <c r="C21" s="3">
        <f t="shared" si="0"/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60" customHeight="1" x14ac:dyDescent="0.2">
      <c r="A22" s="2" t="s">
        <v>540</v>
      </c>
      <c r="B22" s="1" t="s">
        <v>548</v>
      </c>
      <c r="C22" s="3">
        <f t="shared" si="0"/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 ht="19.95" customHeight="1" x14ac:dyDescent="0.2">
      <c r="A23" s="10" t="s">
        <v>153</v>
      </c>
      <c r="B23" s="13" t="s">
        <v>154</v>
      </c>
      <c r="C23" s="11">
        <f t="shared" si="0"/>
        <v>126818.4</v>
      </c>
      <c r="D23" s="11">
        <v>89658.4</v>
      </c>
      <c r="E23" s="11">
        <v>37160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ht="19.95" customHeight="1" x14ac:dyDescent="0.2"/>
    <row r="25" spans="1:11" ht="60" customHeight="1" x14ac:dyDescent="0.2">
      <c r="A25" s="5" t="s">
        <v>44</v>
      </c>
      <c r="B25" s="8" t="s">
        <v>45</v>
      </c>
      <c r="D25" s="8"/>
      <c r="F25" s="8" t="s">
        <v>46</v>
      </c>
    </row>
    <row r="26" spans="1:11" ht="40.049999999999997" customHeight="1" x14ac:dyDescent="0.2">
      <c r="B26" s="6" t="s">
        <v>47</v>
      </c>
      <c r="D26" s="6" t="s">
        <v>230</v>
      </c>
      <c r="F26" s="6" t="s">
        <v>48</v>
      </c>
    </row>
    <row r="27" spans="1:11" ht="60" customHeight="1" x14ac:dyDescent="0.2">
      <c r="A27" s="5" t="s">
        <v>49</v>
      </c>
      <c r="B27" s="8" t="s">
        <v>434</v>
      </c>
      <c r="D27" s="8" t="s">
        <v>435</v>
      </c>
      <c r="F27" s="8" t="s">
        <v>436</v>
      </c>
    </row>
    <row r="28" spans="1:11" ht="40.049999999999997" customHeight="1" x14ac:dyDescent="0.2">
      <c r="B28" s="6" t="s">
        <v>47</v>
      </c>
      <c r="D28" s="6" t="s">
        <v>261</v>
      </c>
      <c r="F28" s="6" t="s">
        <v>51</v>
      </c>
    </row>
    <row r="29" spans="1:11" ht="19.95" customHeight="1" x14ac:dyDescent="0.2"/>
    <row r="30" spans="1:11" ht="19.95" customHeight="1" x14ac:dyDescent="0.2">
      <c r="A30" s="25" t="s">
        <v>56</v>
      </c>
      <c r="B30" s="25"/>
    </row>
    <row r="31" spans="1:11" ht="19.95" customHeight="1" x14ac:dyDescent="0.2">
      <c r="A31" s="26" t="s">
        <v>57</v>
      </c>
      <c r="B31" s="26"/>
    </row>
    <row r="32" spans="1:11" ht="19.95" customHeight="1" x14ac:dyDescent="0.2">
      <c r="A32" s="26" t="s">
        <v>58</v>
      </c>
      <c r="B32" s="26"/>
    </row>
    <row r="33" spans="1:2" ht="19.95" customHeight="1" x14ac:dyDescent="0.2">
      <c r="A33" s="26" t="s">
        <v>59</v>
      </c>
      <c r="B33" s="26"/>
    </row>
    <row r="34" spans="1:2" ht="19.95" customHeight="1" x14ac:dyDescent="0.2">
      <c r="A34" s="26" t="s">
        <v>60</v>
      </c>
      <c r="B34" s="26"/>
    </row>
    <row r="35" spans="1:2" ht="19.95" customHeight="1" x14ac:dyDescent="0.2">
      <c r="A35" s="26" t="s">
        <v>61</v>
      </c>
      <c r="B35" s="26"/>
    </row>
    <row r="36" spans="1:2" ht="19.95" customHeight="1" x14ac:dyDescent="0.2">
      <c r="A36" s="27" t="s">
        <v>62</v>
      </c>
      <c r="B36" s="27"/>
    </row>
  </sheetData>
  <sheetProtection sheet="1" objects="1" scenarios="1"/>
  <mergeCells count="18">
    <mergeCell ref="A35:B35"/>
    <mergeCell ref="A36:B36"/>
    <mergeCell ref="A30:B30"/>
    <mergeCell ref="A31:B31"/>
    <mergeCell ref="A32:B32"/>
    <mergeCell ref="A33:B33"/>
    <mergeCell ref="A34:B34"/>
    <mergeCell ref="A1:K1"/>
    <mergeCell ref="A2:A5"/>
    <mergeCell ref="B2:B5"/>
    <mergeCell ref="C2:C5"/>
    <mergeCell ref="D2:K2"/>
    <mergeCell ref="D3:K3"/>
    <mergeCell ref="D4:G4"/>
    <mergeCell ref="H4:H5"/>
    <mergeCell ref="I4:I5"/>
    <mergeCell ref="J4:J5"/>
    <mergeCell ref="K4:K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/>
  </sheetViews>
  <sheetFormatPr defaultRowHeight="10.199999999999999" x14ac:dyDescent="0.2"/>
  <cols>
    <col min="1" max="1" width="66.875" customWidth="1"/>
    <col min="2" max="10" width="24.875" customWidth="1"/>
  </cols>
  <sheetData>
    <row r="1" spans="1:10" ht="49.95" customHeight="1" x14ac:dyDescent="0.2">
      <c r="A1" s="22" t="s">
        <v>580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 x14ac:dyDescent="0.2">
      <c r="J3" s="1" t="s">
        <v>2</v>
      </c>
    </row>
    <row r="4" spans="1:10" ht="30" customHeight="1" x14ac:dyDescent="0.2">
      <c r="I4" s="9" t="s">
        <v>3</v>
      </c>
      <c r="J4" s="1" t="s">
        <v>70</v>
      </c>
    </row>
    <row r="5" spans="1:10" ht="30" customHeight="1" x14ac:dyDescent="0.2">
      <c r="I5" s="9" t="s">
        <v>7</v>
      </c>
      <c r="J5" s="1" t="s">
        <v>8</v>
      </c>
    </row>
    <row r="6" spans="1:10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I6" s="9" t="s">
        <v>11</v>
      </c>
      <c r="J6" s="1" t="s">
        <v>12</v>
      </c>
    </row>
    <row r="7" spans="1:10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I7" s="9" t="s">
        <v>15</v>
      </c>
      <c r="J7" s="1" t="s">
        <v>16</v>
      </c>
    </row>
    <row r="8" spans="1:10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I8" s="9" t="s">
        <v>72</v>
      </c>
      <c r="J8" s="1" t="s">
        <v>20</v>
      </c>
    </row>
    <row r="9" spans="1:10" ht="30" customHeight="1" x14ac:dyDescent="0.2">
      <c r="A9" s="23" t="s">
        <v>21</v>
      </c>
      <c r="B9" s="23"/>
      <c r="C9" s="31"/>
      <c r="D9" s="31"/>
      <c r="E9" s="31"/>
      <c r="F9" s="31"/>
      <c r="G9" s="31"/>
      <c r="I9" s="9" t="s">
        <v>22</v>
      </c>
      <c r="J9" s="1" t="s">
        <v>23</v>
      </c>
    </row>
    <row r="10" spans="1:10" ht="49.95" customHeight="1" x14ac:dyDescent="0.2">
      <c r="A10" s="22" t="s">
        <v>581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0" customHeight="1" x14ac:dyDescent="0.2">
      <c r="A11" s="36" t="s">
        <v>74</v>
      </c>
      <c r="B11" s="36" t="s">
        <v>75</v>
      </c>
      <c r="C11" s="36" t="s">
        <v>582</v>
      </c>
      <c r="D11" s="36"/>
      <c r="E11" s="36"/>
      <c r="F11" s="36"/>
      <c r="G11" s="36"/>
      <c r="H11" s="36"/>
      <c r="I11" s="36"/>
      <c r="J11" s="36"/>
    </row>
    <row r="12" spans="1:10" ht="30" customHeight="1" x14ac:dyDescent="0.2">
      <c r="A12" s="36"/>
      <c r="B12" s="36"/>
      <c r="C12" s="36" t="s">
        <v>242</v>
      </c>
      <c r="D12" s="36"/>
      <c r="E12" s="36" t="s">
        <v>280</v>
      </c>
      <c r="F12" s="36"/>
      <c r="G12" s="36"/>
      <c r="H12" s="36"/>
      <c r="I12" s="36"/>
      <c r="J12" s="36"/>
    </row>
    <row r="13" spans="1:10" ht="30" customHeight="1" x14ac:dyDescent="0.2">
      <c r="A13" s="36"/>
      <c r="B13" s="36"/>
      <c r="C13" s="36"/>
      <c r="D13" s="37"/>
      <c r="E13" s="36" t="s">
        <v>583</v>
      </c>
      <c r="F13" s="36"/>
      <c r="G13" s="36" t="s">
        <v>584</v>
      </c>
      <c r="H13" s="36"/>
      <c r="I13" s="36" t="s">
        <v>585</v>
      </c>
      <c r="J13" s="36"/>
    </row>
    <row r="14" spans="1:10" ht="30" customHeight="1" x14ac:dyDescent="0.2">
      <c r="A14" s="36"/>
      <c r="B14" s="36"/>
      <c r="C14" s="1" t="s">
        <v>586</v>
      </c>
      <c r="D14" s="1" t="s">
        <v>587</v>
      </c>
      <c r="E14" s="1" t="s">
        <v>586</v>
      </c>
      <c r="F14" s="1" t="s">
        <v>587</v>
      </c>
      <c r="G14" s="1" t="s">
        <v>586</v>
      </c>
      <c r="H14" s="1" t="s">
        <v>587</v>
      </c>
      <c r="I14" s="1" t="s">
        <v>586</v>
      </c>
      <c r="J14" s="1" t="s">
        <v>587</v>
      </c>
    </row>
    <row r="15" spans="1:10" ht="19.95" customHeight="1" x14ac:dyDescent="0.2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1" t="s">
        <v>86</v>
      </c>
      <c r="G15" s="1" t="s">
        <v>172</v>
      </c>
      <c r="H15" s="1" t="s">
        <v>173</v>
      </c>
      <c r="I15" s="1" t="s">
        <v>174</v>
      </c>
      <c r="J15" s="1" t="s">
        <v>175</v>
      </c>
    </row>
    <row r="16" spans="1:10" ht="30" customHeight="1" x14ac:dyDescent="0.2">
      <c r="A16" s="12" t="s">
        <v>588</v>
      </c>
      <c r="B16" s="13" t="s">
        <v>142</v>
      </c>
      <c r="C16" s="11">
        <f t="shared" ref="C16:C57" si="0">E16+G16+I16</f>
        <v>0</v>
      </c>
      <c r="D16" s="11">
        <f t="shared" ref="D16:D57" si="1">F16+H16+J16</f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ht="30" customHeight="1" x14ac:dyDescent="0.2">
      <c r="A17" s="2" t="s">
        <v>589</v>
      </c>
      <c r="B17" s="1" t="s">
        <v>144</v>
      </c>
      <c r="C17" s="3">
        <f t="shared" si="0"/>
        <v>0</v>
      </c>
      <c r="D17" s="3">
        <f t="shared" si="1"/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2" t="s">
        <v>590</v>
      </c>
      <c r="B18" s="1" t="s">
        <v>390</v>
      </c>
      <c r="C18" s="3">
        <f t="shared" si="0"/>
        <v>0</v>
      </c>
      <c r="D18" s="3">
        <f t="shared" si="1"/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2" t="s">
        <v>591</v>
      </c>
      <c r="B19" s="1" t="s">
        <v>592</v>
      </c>
      <c r="C19" s="3">
        <f t="shared" si="0"/>
        <v>0</v>
      </c>
      <c r="D19" s="3">
        <f t="shared" si="1"/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2" t="s">
        <v>593</v>
      </c>
      <c r="B20" s="1" t="s">
        <v>594</v>
      </c>
      <c r="C20" s="3">
        <f t="shared" si="0"/>
        <v>0</v>
      </c>
      <c r="D20" s="3">
        <f t="shared" si="1"/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2" t="s">
        <v>595</v>
      </c>
      <c r="B21" s="1" t="s">
        <v>596</v>
      </c>
      <c r="C21" s="3">
        <f t="shared" si="0"/>
        <v>0</v>
      </c>
      <c r="D21" s="3">
        <f t="shared" si="1"/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2" t="s">
        <v>597</v>
      </c>
      <c r="B22" s="1" t="s">
        <v>598</v>
      </c>
      <c r="C22" s="3">
        <f t="shared" si="0"/>
        <v>0</v>
      </c>
      <c r="D22" s="3">
        <f t="shared" si="1"/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2" t="s">
        <v>599</v>
      </c>
      <c r="B23" s="1" t="s">
        <v>600</v>
      </c>
      <c r="C23" s="3">
        <f t="shared" si="0"/>
        <v>0</v>
      </c>
      <c r="D23" s="3">
        <f t="shared" si="1"/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2" t="s">
        <v>601</v>
      </c>
      <c r="B24" s="1" t="s">
        <v>602</v>
      </c>
      <c r="C24" s="3">
        <f t="shared" si="0"/>
        <v>0</v>
      </c>
      <c r="D24" s="3">
        <f t="shared" si="1"/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2" t="s">
        <v>603</v>
      </c>
      <c r="B25" s="1" t="s">
        <v>604</v>
      </c>
      <c r="C25" s="3">
        <f t="shared" si="0"/>
        <v>0</v>
      </c>
      <c r="D25" s="3">
        <f t="shared" si="1"/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2" t="s">
        <v>605</v>
      </c>
      <c r="B26" s="1" t="s">
        <v>146</v>
      </c>
      <c r="C26" s="3">
        <f t="shared" si="0"/>
        <v>0</v>
      </c>
      <c r="D26" s="3">
        <f t="shared" si="1"/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ht="30" customHeight="1" x14ac:dyDescent="0.2">
      <c r="A27" s="2" t="s">
        <v>606</v>
      </c>
      <c r="B27" s="1" t="s">
        <v>148</v>
      </c>
      <c r="C27" s="3">
        <f t="shared" si="0"/>
        <v>0</v>
      </c>
      <c r="D27" s="3">
        <f t="shared" si="1"/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30" customHeight="1" x14ac:dyDescent="0.2">
      <c r="A28" s="2" t="s">
        <v>607</v>
      </c>
      <c r="B28" s="1" t="s">
        <v>608</v>
      </c>
      <c r="C28" s="3">
        <f t="shared" si="0"/>
        <v>0</v>
      </c>
      <c r="D28" s="3">
        <f t="shared" si="1"/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30" customHeight="1" x14ac:dyDescent="0.2">
      <c r="A29" s="2" t="s">
        <v>609</v>
      </c>
      <c r="B29" s="1" t="s">
        <v>610</v>
      </c>
      <c r="C29" s="3">
        <f t="shared" si="0"/>
        <v>0</v>
      </c>
      <c r="D29" s="3">
        <f t="shared" si="1"/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30" customHeight="1" x14ac:dyDescent="0.2">
      <c r="A30" s="2" t="s">
        <v>611</v>
      </c>
      <c r="B30" s="1" t="s">
        <v>612</v>
      </c>
      <c r="C30" s="3">
        <f t="shared" si="0"/>
        <v>0</v>
      </c>
      <c r="D30" s="3">
        <f t="shared" si="1"/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30" customHeight="1" x14ac:dyDescent="0.2">
      <c r="A31" s="2" t="s">
        <v>613</v>
      </c>
      <c r="B31" s="1" t="s">
        <v>614</v>
      </c>
      <c r="C31" s="3">
        <f t="shared" si="0"/>
        <v>0</v>
      </c>
      <c r="D31" s="3">
        <f t="shared" si="1"/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ht="30" customHeight="1" x14ac:dyDescent="0.2">
      <c r="A32" s="2" t="s">
        <v>615</v>
      </c>
      <c r="B32" s="1" t="s">
        <v>616</v>
      </c>
      <c r="C32" s="3">
        <f t="shared" si="0"/>
        <v>0</v>
      </c>
      <c r="D32" s="3">
        <f t="shared" si="1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ht="30" customHeight="1" x14ac:dyDescent="0.2">
      <c r="A33" s="2" t="s">
        <v>617</v>
      </c>
      <c r="B33" s="1" t="s">
        <v>618</v>
      </c>
      <c r="C33" s="3">
        <f t="shared" si="0"/>
        <v>0</v>
      </c>
      <c r="D33" s="3">
        <f t="shared" si="1"/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30" customHeight="1" x14ac:dyDescent="0.2">
      <c r="A34" s="12" t="s">
        <v>619</v>
      </c>
      <c r="B34" s="13" t="s">
        <v>293</v>
      </c>
      <c r="C34" s="11">
        <f t="shared" si="0"/>
        <v>0</v>
      </c>
      <c r="D34" s="11">
        <f t="shared" si="1"/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ht="30" customHeight="1" x14ac:dyDescent="0.2">
      <c r="A35" s="2" t="s">
        <v>620</v>
      </c>
      <c r="B35" s="1" t="s">
        <v>392</v>
      </c>
      <c r="C35" s="3">
        <f t="shared" si="0"/>
        <v>0</v>
      </c>
      <c r="D35" s="3">
        <f t="shared" si="1"/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ht="30" customHeight="1" x14ac:dyDescent="0.2">
      <c r="A36" s="2" t="s">
        <v>621</v>
      </c>
      <c r="B36" s="1" t="s">
        <v>394</v>
      </c>
      <c r="C36" s="3">
        <f t="shared" si="0"/>
        <v>0</v>
      </c>
      <c r="D36" s="3">
        <f t="shared" si="1"/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ht="30" customHeight="1" x14ac:dyDescent="0.2">
      <c r="A37" s="2" t="s">
        <v>622</v>
      </c>
      <c r="B37" s="1" t="s">
        <v>623</v>
      </c>
      <c r="C37" s="3">
        <f t="shared" si="0"/>
        <v>0</v>
      </c>
      <c r="D37" s="3">
        <f t="shared" si="1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ht="30" customHeight="1" x14ac:dyDescent="0.2">
      <c r="A38" s="2" t="s">
        <v>624</v>
      </c>
      <c r="B38" s="1" t="s">
        <v>625</v>
      </c>
      <c r="C38" s="3">
        <f t="shared" si="0"/>
        <v>0</v>
      </c>
      <c r="D38" s="3">
        <f t="shared" si="1"/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ht="30" customHeight="1" x14ac:dyDescent="0.2">
      <c r="A39" s="2" t="s">
        <v>626</v>
      </c>
      <c r="B39" s="1" t="s">
        <v>627</v>
      </c>
      <c r="C39" s="3">
        <f t="shared" si="0"/>
        <v>0</v>
      </c>
      <c r="D39" s="3">
        <f t="shared" si="1"/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ht="30" customHeight="1" x14ac:dyDescent="0.2">
      <c r="A40" s="2" t="s">
        <v>628</v>
      </c>
      <c r="B40" s="1" t="s">
        <v>629</v>
      </c>
      <c r="C40" s="3">
        <f t="shared" si="0"/>
        <v>0</v>
      </c>
      <c r="D40" s="3">
        <f t="shared" si="1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ht="30" customHeight="1" x14ac:dyDescent="0.2">
      <c r="A41" s="2" t="s">
        <v>630</v>
      </c>
      <c r="B41" s="1" t="s">
        <v>543</v>
      </c>
      <c r="C41" s="3">
        <f t="shared" si="0"/>
        <v>0</v>
      </c>
      <c r="D41" s="3">
        <f t="shared" si="1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ht="30" customHeight="1" x14ac:dyDescent="0.2">
      <c r="A42" s="2" t="s">
        <v>631</v>
      </c>
      <c r="B42" s="1" t="s">
        <v>632</v>
      </c>
      <c r="C42" s="3">
        <f t="shared" si="0"/>
        <v>0</v>
      </c>
      <c r="D42" s="3">
        <f t="shared" si="1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</row>
    <row r="43" spans="1:10" ht="30" customHeight="1" x14ac:dyDescent="0.2">
      <c r="A43" s="2" t="s">
        <v>633</v>
      </c>
      <c r="B43" s="1" t="s">
        <v>634</v>
      </c>
      <c r="C43" s="3">
        <f t="shared" si="0"/>
        <v>0</v>
      </c>
      <c r="D43" s="3">
        <f t="shared" si="1"/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ht="30" customHeight="1" x14ac:dyDescent="0.2">
      <c r="A44" s="2" t="s">
        <v>635</v>
      </c>
      <c r="B44" s="1" t="s">
        <v>636</v>
      </c>
      <c r="C44" s="3">
        <f t="shared" si="0"/>
        <v>0</v>
      </c>
      <c r="D44" s="3">
        <f t="shared" si="1"/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ht="30" customHeight="1" x14ac:dyDescent="0.2">
      <c r="A45" s="2" t="s">
        <v>637</v>
      </c>
      <c r="B45" s="1" t="s">
        <v>638</v>
      </c>
      <c r="C45" s="3">
        <f t="shared" si="0"/>
        <v>0</v>
      </c>
      <c r="D45" s="3">
        <f t="shared" si="1"/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 ht="30" customHeight="1" x14ac:dyDescent="0.2">
      <c r="A46" s="2" t="s">
        <v>639</v>
      </c>
      <c r="B46" s="1" t="s">
        <v>640</v>
      </c>
      <c r="C46" s="3">
        <f t="shared" si="0"/>
        <v>0</v>
      </c>
      <c r="D46" s="3">
        <f t="shared" si="1"/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ht="30" customHeight="1" x14ac:dyDescent="0.2">
      <c r="A47" s="2" t="s">
        <v>641</v>
      </c>
      <c r="B47" s="1" t="s">
        <v>642</v>
      </c>
      <c r="C47" s="3">
        <f t="shared" si="0"/>
        <v>0</v>
      </c>
      <c r="D47" s="3">
        <f t="shared" si="1"/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ht="30" customHeight="1" x14ac:dyDescent="0.2">
      <c r="A48" s="12" t="s">
        <v>643</v>
      </c>
      <c r="B48" s="13" t="s">
        <v>295</v>
      </c>
      <c r="C48" s="11">
        <f t="shared" si="0"/>
        <v>0</v>
      </c>
      <c r="D48" s="11">
        <f t="shared" si="1"/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</row>
    <row r="49" spans="1:10" ht="30" customHeight="1" x14ac:dyDescent="0.2">
      <c r="A49" s="2" t="s">
        <v>644</v>
      </c>
      <c r="B49" s="1" t="s">
        <v>297</v>
      </c>
      <c r="C49" s="3">
        <f t="shared" si="0"/>
        <v>0</v>
      </c>
      <c r="D49" s="3">
        <f t="shared" si="1"/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</row>
    <row r="50" spans="1:10" ht="30" customHeight="1" x14ac:dyDescent="0.2">
      <c r="A50" s="2" t="s">
        <v>645</v>
      </c>
      <c r="B50" s="1" t="s">
        <v>299</v>
      </c>
      <c r="C50" s="3">
        <f t="shared" si="0"/>
        <v>0</v>
      </c>
      <c r="D50" s="3">
        <f t="shared" si="1"/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</row>
    <row r="51" spans="1:10" ht="30" customHeight="1" x14ac:dyDescent="0.2">
      <c r="A51" s="2" t="s">
        <v>646</v>
      </c>
      <c r="B51" s="1" t="s">
        <v>301</v>
      </c>
      <c r="C51" s="3">
        <f t="shared" si="0"/>
        <v>0</v>
      </c>
      <c r="D51" s="3">
        <f t="shared" si="1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ht="30" customHeight="1" x14ac:dyDescent="0.2">
      <c r="A52" s="2" t="s">
        <v>647</v>
      </c>
      <c r="B52" s="1" t="s">
        <v>303</v>
      </c>
      <c r="C52" s="3">
        <f t="shared" si="0"/>
        <v>0</v>
      </c>
      <c r="D52" s="3">
        <f t="shared" si="1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ht="30" customHeight="1" x14ac:dyDescent="0.2">
      <c r="A53" s="2" t="s">
        <v>648</v>
      </c>
      <c r="B53" s="1" t="s">
        <v>649</v>
      </c>
      <c r="C53" s="3">
        <f t="shared" si="0"/>
        <v>0</v>
      </c>
      <c r="D53" s="3">
        <f t="shared" si="1"/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</row>
    <row r="54" spans="1:10" ht="30" customHeight="1" x14ac:dyDescent="0.2">
      <c r="A54" s="2" t="s">
        <v>650</v>
      </c>
      <c r="B54" s="1" t="s">
        <v>651</v>
      </c>
      <c r="C54" s="3">
        <f t="shared" si="0"/>
        <v>0</v>
      </c>
      <c r="D54" s="3">
        <f t="shared" si="1"/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ht="30" customHeight="1" x14ac:dyDescent="0.2">
      <c r="A55" s="2" t="s">
        <v>652</v>
      </c>
      <c r="B55" s="1" t="s">
        <v>653</v>
      </c>
      <c r="C55" s="3">
        <f t="shared" si="0"/>
        <v>0</v>
      </c>
      <c r="D55" s="3">
        <f t="shared" si="1"/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ht="30" customHeight="1" x14ac:dyDescent="0.2">
      <c r="A56" s="2" t="s">
        <v>654</v>
      </c>
      <c r="B56" s="1" t="s">
        <v>655</v>
      </c>
      <c r="C56" s="3">
        <f t="shared" si="0"/>
        <v>0</v>
      </c>
      <c r="D56" s="3">
        <f t="shared" si="1"/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ht="30" customHeight="1" x14ac:dyDescent="0.2">
      <c r="A57" s="2" t="s">
        <v>656</v>
      </c>
      <c r="B57" s="1" t="s">
        <v>657</v>
      </c>
      <c r="C57" s="3">
        <f t="shared" si="0"/>
        <v>0</v>
      </c>
      <c r="D57" s="3">
        <f t="shared" si="1"/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ht="19.95" customHeight="1" x14ac:dyDescent="0.2">
      <c r="A58" s="10" t="s">
        <v>153</v>
      </c>
      <c r="B58" s="13" t="s">
        <v>154</v>
      </c>
      <c r="C58" s="11">
        <f>VLOOKUP("1000",B:U,2,0) + VLOOKUP("2000",B:U,2,0) + VLOOKUP("3000",B:U,2,0)</f>
        <v>0</v>
      </c>
      <c r="D58" s="11">
        <f>VLOOKUP("1000",B:U,3,0) + VLOOKUP("2000",B:U,3,0) + VLOOKUP("3000",B:U,3,0)</f>
        <v>0</v>
      </c>
      <c r="E58" s="11">
        <f>VLOOKUP("1000",B:U,4,0) + VLOOKUP("2000",B:U,4,0) + VLOOKUP("3000",B:U,4,0)</f>
        <v>0</v>
      </c>
      <c r="F58" s="11">
        <f>VLOOKUP("1000",B:U,5,0) + VLOOKUP("2000",B:U,5,0) + VLOOKUP("3000",B:U,5,0)</f>
        <v>0</v>
      </c>
      <c r="G58" s="11">
        <f>VLOOKUP("1000",B:U,6,0) + VLOOKUP("2000",B:U,6,0) + VLOOKUP("3000",B:U,6,0)</f>
        <v>0</v>
      </c>
      <c r="H58" s="11">
        <f>VLOOKUP("1000",B:U,7,0) + VLOOKUP("2000",B:U,7,0) + VLOOKUP("3000",B:U,7,0)</f>
        <v>0</v>
      </c>
      <c r="I58" s="11">
        <f>VLOOKUP("1000",B:U,8,0) + VLOOKUP("2000",B:U,8,0) + VLOOKUP("3000",B:U,8,0)</f>
        <v>0</v>
      </c>
      <c r="J58" s="11">
        <f>VLOOKUP("1000",B:U,9,0) + VLOOKUP("2000",B:U,9,0) + VLOOKUP("3000",B:U,9,0)</f>
        <v>0</v>
      </c>
    </row>
  </sheetData>
  <sheetProtection sheet="1" objects="1" scenarios="1"/>
  <mergeCells count="19">
    <mergeCell ref="A11:A14"/>
    <mergeCell ref="B11:B14"/>
    <mergeCell ref="C11:J11"/>
    <mergeCell ref="C12:D13"/>
    <mergeCell ref="E12:J12"/>
    <mergeCell ref="E13:F13"/>
    <mergeCell ref="G13:H13"/>
    <mergeCell ref="I13:J13"/>
    <mergeCell ref="A8:B8"/>
    <mergeCell ref="C8:G8"/>
    <mergeCell ref="A9:B9"/>
    <mergeCell ref="C9:G9"/>
    <mergeCell ref="A10:J10"/>
    <mergeCell ref="A1:J1"/>
    <mergeCell ref="A2:J2"/>
    <mergeCell ref="A6:B6"/>
    <mergeCell ref="C6:G6"/>
    <mergeCell ref="A7:B7"/>
    <mergeCell ref="C7:G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/>
  </sheetViews>
  <sheetFormatPr defaultRowHeight="10.199999999999999" x14ac:dyDescent="0.2"/>
  <cols>
    <col min="1" max="1" width="66.875" customWidth="1"/>
    <col min="2" max="11" width="24.875" customWidth="1"/>
  </cols>
  <sheetData>
    <row r="1" spans="1:11" ht="49.95" customHeight="1" x14ac:dyDescent="0.2">
      <c r="A1" s="22" t="s">
        <v>658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49.95" customHeight="1" x14ac:dyDescent="0.2">
      <c r="A2" s="36" t="s">
        <v>74</v>
      </c>
      <c r="B2" s="36" t="s">
        <v>75</v>
      </c>
      <c r="C2" s="36" t="s">
        <v>454</v>
      </c>
      <c r="D2" s="36"/>
      <c r="E2" s="36"/>
      <c r="F2" s="36"/>
      <c r="G2" s="36" t="s">
        <v>455</v>
      </c>
      <c r="H2" s="36"/>
      <c r="I2" s="36"/>
      <c r="J2" s="36"/>
      <c r="K2" s="36"/>
    </row>
    <row r="3" spans="1:11" ht="49.95" customHeight="1" x14ac:dyDescent="0.2">
      <c r="A3" s="36"/>
      <c r="B3" s="36"/>
      <c r="C3" s="36" t="s">
        <v>242</v>
      </c>
      <c r="D3" s="36" t="s">
        <v>280</v>
      </c>
      <c r="E3" s="36"/>
      <c r="F3" s="36"/>
      <c r="G3" s="36" t="s">
        <v>242</v>
      </c>
      <c r="H3" s="36" t="s">
        <v>280</v>
      </c>
      <c r="I3" s="36"/>
      <c r="J3" s="36"/>
      <c r="K3" s="36"/>
    </row>
    <row r="4" spans="1:11" ht="60" customHeight="1" x14ac:dyDescent="0.2">
      <c r="A4" s="36"/>
      <c r="B4" s="36"/>
      <c r="C4" s="36"/>
      <c r="D4" s="1" t="s">
        <v>460</v>
      </c>
      <c r="E4" s="1" t="s">
        <v>461</v>
      </c>
      <c r="F4" s="1" t="s">
        <v>483</v>
      </c>
      <c r="G4" s="36"/>
      <c r="H4" s="1" t="s">
        <v>463</v>
      </c>
      <c r="I4" s="1" t="s">
        <v>659</v>
      </c>
      <c r="J4" s="1" t="s">
        <v>660</v>
      </c>
      <c r="K4" s="1" t="s">
        <v>661</v>
      </c>
    </row>
    <row r="5" spans="1:11" ht="19.95" customHeight="1" x14ac:dyDescent="0.2">
      <c r="A5" s="36" t="s">
        <v>81</v>
      </c>
      <c r="B5" s="36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172</v>
      </c>
      <c r="H5" s="1" t="s">
        <v>173</v>
      </c>
      <c r="I5" s="1" t="s">
        <v>174</v>
      </c>
      <c r="J5" s="1" t="s">
        <v>175</v>
      </c>
      <c r="K5" s="1" t="s">
        <v>176</v>
      </c>
    </row>
    <row r="6" spans="1:11" ht="30" customHeight="1" x14ac:dyDescent="0.2">
      <c r="A6" s="12" t="s">
        <v>588</v>
      </c>
      <c r="B6" s="13" t="s">
        <v>142</v>
      </c>
      <c r="C6" s="11">
        <f t="shared" ref="C6:C47" si="0">D6+E6+F6</f>
        <v>0</v>
      </c>
      <c r="D6" s="11">
        <v>0</v>
      </c>
      <c r="E6" s="11">
        <v>0</v>
      </c>
      <c r="F6" s="11">
        <v>0</v>
      </c>
      <c r="G6" s="11">
        <f t="shared" ref="G6:G47" si="1">H6+I6+J6+K6</f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30" customHeight="1" x14ac:dyDescent="0.2">
      <c r="A7" s="2" t="s">
        <v>589</v>
      </c>
      <c r="B7" s="1" t="s">
        <v>144</v>
      </c>
      <c r="C7" s="3">
        <f t="shared" si="0"/>
        <v>0</v>
      </c>
      <c r="D7" s="3">
        <v>0</v>
      </c>
      <c r="E7" s="3">
        <v>0</v>
      </c>
      <c r="F7" s="3">
        <v>0</v>
      </c>
      <c r="G7" s="3">
        <f t="shared" si="1"/>
        <v>0</v>
      </c>
      <c r="H7" s="3">
        <v>0</v>
      </c>
      <c r="I7" s="3">
        <v>0</v>
      </c>
      <c r="J7" s="3">
        <v>0</v>
      </c>
      <c r="K7" s="3">
        <v>0</v>
      </c>
    </row>
    <row r="8" spans="1:11" ht="30" customHeight="1" x14ac:dyDescent="0.2">
      <c r="A8" s="2" t="s">
        <v>590</v>
      </c>
      <c r="B8" s="1" t="s">
        <v>390</v>
      </c>
      <c r="C8" s="3">
        <f t="shared" si="0"/>
        <v>0</v>
      </c>
      <c r="D8" s="3">
        <v>0</v>
      </c>
      <c r="E8" s="3">
        <v>0</v>
      </c>
      <c r="F8" s="3">
        <v>0</v>
      </c>
      <c r="G8" s="3">
        <f t="shared" si="1"/>
        <v>0</v>
      </c>
      <c r="H8" s="3">
        <v>0</v>
      </c>
      <c r="I8" s="3">
        <v>0</v>
      </c>
      <c r="J8" s="3">
        <v>0</v>
      </c>
      <c r="K8" s="3">
        <v>0</v>
      </c>
    </row>
    <row r="9" spans="1:11" ht="30" customHeight="1" x14ac:dyDescent="0.2">
      <c r="A9" s="2" t="s">
        <v>591</v>
      </c>
      <c r="B9" s="1" t="s">
        <v>592</v>
      </c>
      <c r="C9" s="3">
        <f t="shared" si="0"/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v>0</v>
      </c>
      <c r="I9" s="3">
        <v>0</v>
      </c>
      <c r="J9" s="3">
        <v>0</v>
      </c>
      <c r="K9" s="3">
        <v>0</v>
      </c>
    </row>
    <row r="10" spans="1:11" ht="30" customHeight="1" x14ac:dyDescent="0.2">
      <c r="A10" s="2" t="s">
        <v>593</v>
      </c>
      <c r="B10" s="1" t="s">
        <v>594</v>
      </c>
      <c r="C10" s="3">
        <f t="shared" si="0"/>
        <v>0</v>
      </c>
      <c r="D10" s="3">
        <v>0</v>
      </c>
      <c r="E10" s="3">
        <v>0</v>
      </c>
      <c r="F10" s="3">
        <v>0</v>
      </c>
      <c r="G10" s="3">
        <f t="shared" si="1"/>
        <v>0</v>
      </c>
      <c r="H10" s="3">
        <v>0</v>
      </c>
      <c r="I10" s="3">
        <v>0</v>
      </c>
      <c r="J10" s="3">
        <v>0</v>
      </c>
      <c r="K10" s="3">
        <v>0</v>
      </c>
    </row>
    <row r="11" spans="1:11" ht="30" customHeight="1" x14ac:dyDescent="0.2">
      <c r="A11" s="2" t="s">
        <v>595</v>
      </c>
      <c r="B11" s="1" t="s">
        <v>596</v>
      </c>
      <c r="C11" s="3">
        <f t="shared" si="0"/>
        <v>0</v>
      </c>
      <c r="D11" s="3">
        <v>0</v>
      </c>
      <c r="E11" s="3">
        <v>0</v>
      </c>
      <c r="F11" s="3">
        <v>0</v>
      </c>
      <c r="G11" s="3">
        <f t="shared" si="1"/>
        <v>0</v>
      </c>
      <c r="H11" s="3">
        <v>0</v>
      </c>
      <c r="I11" s="3">
        <v>0</v>
      </c>
      <c r="J11" s="3">
        <v>0</v>
      </c>
      <c r="K11" s="3">
        <v>0</v>
      </c>
    </row>
    <row r="12" spans="1:11" ht="30" customHeight="1" x14ac:dyDescent="0.2">
      <c r="A12" s="2" t="s">
        <v>597</v>
      </c>
      <c r="B12" s="1" t="s">
        <v>598</v>
      </c>
      <c r="C12" s="3">
        <f t="shared" si="0"/>
        <v>0</v>
      </c>
      <c r="D12" s="3">
        <v>0</v>
      </c>
      <c r="E12" s="3">
        <v>0</v>
      </c>
      <c r="F12" s="3">
        <v>0</v>
      </c>
      <c r="G12" s="3">
        <f t="shared" si="1"/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30" customHeight="1" x14ac:dyDescent="0.2">
      <c r="A13" s="2" t="s">
        <v>599</v>
      </c>
      <c r="B13" s="1" t="s">
        <v>600</v>
      </c>
      <c r="C13" s="3">
        <f t="shared" si="0"/>
        <v>0</v>
      </c>
      <c r="D13" s="3">
        <v>0</v>
      </c>
      <c r="E13" s="3">
        <v>0</v>
      </c>
      <c r="F13" s="3">
        <v>0</v>
      </c>
      <c r="G13" s="3">
        <f t="shared" si="1"/>
        <v>0</v>
      </c>
      <c r="H13" s="3">
        <v>0</v>
      </c>
      <c r="I13" s="3">
        <v>0</v>
      </c>
      <c r="J13" s="3">
        <v>0</v>
      </c>
      <c r="K13" s="3">
        <v>0</v>
      </c>
    </row>
    <row r="14" spans="1:11" ht="30" customHeight="1" x14ac:dyDescent="0.2">
      <c r="A14" s="2" t="s">
        <v>601</v>
      </c>
      <c r="B14" s="1" t="s">
        <v>602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f t="shared" si="1"/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30" customHeight="1" x14ac:dyDescent="0.2">
      <c r="A15" s="2" t="s">
        <v>603</v>
      </c>
      <c r="B15" s="1" t="s">
        <v>604</v>
      </c>
      <c r="C15" s="3">
        <f t="shared" si="0"/>
        <v>0</v>
      </c>
      <c r="D15" s="3">
        <v>0</v>
      </c>
      <c r="E15" s="3">
        <v>0</v>
      </c>
      <c r="F15" s="3">
        <v>0</v>
      </c>
      <c r="G15" s="3">
        <f t="shared" si="1"/>
        <v>0</v>
      </c>
      <c r="H15" s="3">
        <v>0</v>
      </c>
      <c r="I15" s="3">
        <v>0</v>
      </c>
      <c r="J15" s="3">
        <v>0</v>
      </c>
      <c r="K15" s="3">
        <v>0</v>
      </c>
    </row>
    <row r="16" spans="1:11" ht="30" customHeight="1" x14ac:dyDescent="0.2">
      <c r="A16" s="2" t="s">
        <v>605</v>
      </c>
      <c r="B16" s="1" t="s">
        <v>146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f t="shared" si="1"/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30" customHeight="1" x14ac:dyDescent="0.2">
      <c r="A17" s="2" t="s">
        <v>606</v>
      </c>
      <c r="B17" s="1" t="s">
        <v>148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f t="shared" si="1"/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30" customHeight="1" x14ac:dyDescent="0.2">
      <c r="A18" s="2" t="s">
        <v>607</v>
      </c>
      <c r="B18" s="1" t="s">
        <v>608</v>
      </c>
      <c r="C18" s="3">
        <f t="shared" si="0"/>
        <v>0</v>
      </c>
      <c r="D18" s="3">
        <v>0</v>
      </c>
      <c r="E18" s="3">
        <v>0</v>
      </c>
      <c r="F18" s="3">
        <v>0</v>
      </c>
      <c r="G18" s="3">
        <f t="shared" si="1"/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30" customHeight="1" x14ac:dyDescent="0.2">
      <c r="A19" s="2" t="s">
        <v>609</v>
      </c>
      <c r="B19" s="1" t="s">
        <v>610</v>
      </c>
      <c r="C19" s="3">
        <f t="shared" si="0"/>
        <v>0</v>
      </c>
      <c r="D19" s="3">
        <v>0</v>
      </c>
      <c r="E19" s="3">
        <v>0</v>
      </c>
      <c r="F19" s="3">
        <v>0</v>
      </c>
      <c r="G19" s="3">
        <f t="shared" si="1"/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30" customHeight="1" x14ac:dyDescent="0.2">
      <c r="A20" s="2" t="s">
        <v>611</v>
      </c>
      <c r="B20" s="1" t="s">
        <v>612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f t="shared" si="1"/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30" customHeight="1" x14ac:dyDescent="0.2">
      <c r="A21" s="2" t="s">
        <v>613</v>
      </c>
      <c r="B21" s="1" t="s">
        <v>614</v>
      </c>
      <c r="C21" s="3">
        <f t="shared" si="0"/>
        <v>0</v>
      </c>
      <c r="D21" s="3">
        <v>0</v>
      </c>
      <c r="E21" s="3">
        <v>0</v>
      </c>
      <c r="F21" s="3">
        <v>0</v>
      </c>
      <c r="G21" s="3">
        <f t="shared" si="1"/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30" customHeight="1" x14ac:dyDescent="0.2">
      <c r="A22" s="2" t="s">
        <v>615</v>
      </c>
      <c r="B22" s="1" t="s">
        <v>616</v>
      </c>
      <c r="C22" s="3">
        <f t="shared" si="0"/>
        <v>0</v>
      </c>
      <c r="D22" s="3">
        <v>0</v>
      </c>
      <c r="E22" s="3">
        <v>0</v>
      </c>
      <c r="F22" s="3">
        <v>0</v>
      </c>
      <c r="G22" s="3">
        <f t="shared" si="1"/>
        <v>0</v>
      </c>
      <c r="H22" s="3">
        <v>0</v>
      </c>
      <c r="I22" s="3">
        <v>0</v>
      </c>
      <c r="J22" s="3">
        <v>0</v>
      </c>
      <c r="K22" s="3">
        <v>0</v>
      </c>
    </row>
    <row r="23" spans="1:11" ht="30" customHeight="1" x14ac:dyDescent="0.2">
      <c r="A23" s="2" t="s">
        <v>617</v>
      </c>
      <c r="B23" s="1" t="s">
        <v>618</v>
      </c>
      <c r="C23" s="3">
        <f t="shared" si="0"/>
        <v>0</v>
      </c>
      <c r="D23" s="3">
        <v>0</v>
      </c>
      <c r="E23" s="3">
        <v>0</v>
      </c>
      <c r="F23" s="3">
        <v>0</v>
      </c>
      <c r="G23" s="3">
        <f t="shared" si="1"/>
        <v>0</v>
      </c>
      <c r="H23" s="3">
        <v>0</v>
      </c>
      <c r="I23" s="3">
        <v>0</v>
      </c>
      <c r="J23" s="3">
        <v>0</v>
      </c>
      <c r="K23" s="3">
        <v>0</v>
      </c>
    </row>
    <row r="24" spans="1:11" ht="30" customHeight="1" x14ac:dyDescent="0.2">
      <c r="A24" s="12" t="s">
        <v>619</v>
      </c>
      <c r="B24" s="13" t="s">
        <v>293</v>
      </c>
      <c r="C24" s="11">
        <f t="shared" si="0"/>
        <v>0</v>
      </c>
      <c r="D24" s="11">
        <v>0</v>
      </c>
      <c r="E24" s="11">
        <v>0</v>
      </c>
      <c r="F24" s="11">
        <v>0</v>
      </c>
      <c r="G24" s="11">
        <f t="shared" si="1"/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30" customHeight="1" x14ac:dyDescent="0.2">
      <c r="A25" s="2" t="s">
        <v>620</v>
      </c>
      <c r="B25" s="1" t="s">
        <v>392</v>
      </c>
      <c r="C25" s="3">
        <f t="shared" si="0"/>
        <v>0</v>
      </c>
      <c r="D25" s="3">
        <v>0</v>
      </c>
      <c r="E25" s="3">
        <v>0</v>
      </c>
      <c r="F25" s="3">
        <v>0</v>
      </c>
      <c r="G25" s="3">
        <f t="shared" si="1"/>
        <v>0</v>
      </c>
      <c r="H25" s="3">
        <v>0</v>
      </c>
      <c r="I25" s="3">
        <v>0</v>
      </c>
      <c r="J25" s="3">
        <v>0</v>
      </c>
      <c r="K25" s="3">
        <v>0</v>
      </c>
    </row>
    <row r="26" spans="1:11" ht="30" customHeight="1" x14ac:dyDescent="0.2">
      <c r="A26" s="2" t="s">
        <v>621</v>
      </c>
      <c r="B26" s="1" t="s">
        <v>394</v>
      </c>
      <c r="C26" s="3">
        <f t="shared" si="0"/>
        <v>0</v>
      </c>
      <c r="D26" s="3">
        <v>0</v>
      </c>
      <c r="E26" s="3">
        <v>0</v>
      </c>
      <c r="F26" s="3">
        <v>0</v>
      </c>
      <c r="G26" s="3">
        <f t="shared" si="1"/>
        <v>0</v>
      </c>
      <c r="H26" s="3">
        <v>0</v>
      </c>
      <c r="I26" s="3">
        <v>0</v>
      </c>
      <c r="J26" s="3">
        <v>0</v>
      </c>
      <c r="K26" s="3">
        <v>0</v>
      </c>
    </row>
    <row r="27" spans="1:11" ht="30" customHeight="1" x14ac:dyDescent="0.2">
      <c r="A27" s="2" t="s">
        <v>622</v>
      </c>
      <c r="B27" s="1" t="s">
        <v>623</v>
      </c>
      <c r="C27" s="3">
        <f t="shared" si="0"/>
        <v>0</v>
      </c>
      <c r="D27" s="3">
        <v>0</v>
      </c>
      <c r="E27" s="3">
        <v>0</v>
      </c>
      <c r="F27" s="3">
        <v>0</v>
      </c>
      <c r="G27" s="3">
        <f t="shared" si="1"/>
        <v>0</v>
      </c>
      <c r="H27" s="3">
        <v>0</v>
      </c>
      <c r="I27" s="3">
        <v>0</v>
      </c>
      <c r="J27" s="3">
        <v>0</v>
      </c>
      <c r="K27" s="3">
        <v>0</v>
      </c>
    </row>
    <row r="28" spans="1:11" ht="30" customHeight="1" x14ac:dyDescent="0.2">
      <c r="A28" s="2" t="s">
        <v>624</v>
      </c>
      <c r="B28" s="1" t="s">
        <v>625</v>
      </c>
      <c r="C28" s="3">
        <f t="shared" si="0"/>
        <v>0</v>
      </c>
      <c r="D28" s="3">
        <v>0</v>
      </c>
      <c r="E28" s="3">
        <v>0</v>
      </c>
      <c r="F28" s="3">
        <v>0</v>
      </c>
      <c r="G28" s="3">
        <f t="shared" si="1"/>
        <v>0</v>
      </c>
      <c r="H28" s="3">
        <v>0</v>
      </c>
      <c r="I28" s="3">
        <v>0</v>
      </c>
      <c r="J28" s="3">
        <v>0</v>
      </c>
      <c r="K28" s="3">
        <v>0</v>
      </c>
    </row>
    <row r="29" spans="1:11" ht="30" customHeight="1" x14ac:dyDescent="0.2">
      <c r="A29" s="2" t="s">
        <v>626</v>
      </c>
      <c r="B29" s="1" t="s">
        <v>627</v>
      </c>
      <c r="C29" s="3">
        <f t="shared" si="0"/>
        <v>0</v>
      </c>
      <c r="D29" s="3">
        <v>0</v>
      </c>
      <c r="E29" s="3">
        <v>0</v>
      </c>
      <c r="F29" s="3">
        <v>0</v>
      </c>
      <c r="G29" s="3">
        <f t="shared" si="1"/>
        <v>0</v>
      </c>
      <c r="H29" s="3">
        <v>0</v>
      </c>
      <c r="I29" s="3">
        <v>0</v>
      </c>
      <c r="J29" s="3">
        <v>0</v>
      </c>
      <c r="K29" s="3">
        <v>0</v>
      </c>
    </row>
    <row r="30" spans="1:11" ht="30" customHeight="1" x14ac:dyDescent="0.2">
      <c r="A30" s="2" t="s">
        <v>628</v>
      </c>
      <c r="B30" s="1" t="s">
        <v>629</v>
      </c>
      <c r="C30" s="3">
        <f t="shared" si="0"/>
        <v>0</v>
      </c>
      <c r="D30" s="3">
        <v>0</v>
      </c>
      <c r="E30" s="3">
        <v>0</v>
      </c>
      <c r="F30" s="3">
        <v>0</v>
      </c>
      <c r="G30" s="3">
        <f t="shared" si="1"/>
        <v>0</v>
      </c>
      <c r="H30" s="3">
        <v>0</v>
      </c>
      <c r="I30" s="3">
        <v>0</v>
      </c>
      <c r="J30" s="3">
        <v>0</v>
      </c>
      <c r="K30" s="3">
        <v>0</v>
      </c>
    </row>
    <row r="31" spans="1:11" ht="30" customHeight="1" x14ac:dyDescent="0.2">
      <c r="A31" s="2" t="s">
        <v>630</v>
      </c>
      <c r="B31" s="1" t="s">
        <v>543</v>
      </c>
      <c r="C31" s="3">
        <f t="shared" si="0"/>
        <v>0</v>
      </c>
      <c r="D31" s="3">
        <v>0</v>
      </c>
      <c r="E31" s="3">
        <v>0</v>
      </c>
      <c r="F31" s="3">
        <v>0</v>
      </c>
      <c r="G31" s="3">
        <f t="shared" si="1"/>
        <v>0</v>
      </c>
      <c r="H31" s="3">
        <v>0</v>
      </c>
      <c r="I31" s="3">
        <v>0</v>
      </c>
      <c r="J31" s="3">
        <v>0</v>
      </c>
      <c r="K31" s="3">
        <v>0</v>
      </c>
    </row>
    <row r="32" spans="1:11" ht="30" customHeight="1" x14ac:dyDescent="0.2">
      <c r="A32" s="2" t="s">
        <v>631</v>
      </c>
      <c r="B32" s="1" t="s">
        <v>632</v>
      </c>
      <c r="C32" s="3">
        <f t="shared" si="0"/>
        <v>0</v>
      </c>
      <c r="D32" s="3">
        <v>0</v>
      </c>
      <c r="E32" s="3">
        <v>0</v>
      </c>
      <c r="F32" s="3">
        <v>0</v>
      </c>
      <c r="G32" s="3">
        <f t="shared" si="1"/>
        <v>0</v>
      </c>
      <c r="H32" s="3">
        <v>0</v>
      </c>
      <c r="I32" s="3">
        <v>0</v>
      </c>
      <c r="J32" s="3">
        <v>0</v>
      </c>
      <c r="K32" s="3">
        <v>0</v>
      </c>
    </row>
    <row r="33" spans="1:11" ht="30" customHeight="1" x14ac:dyDescent="0.2">
      <c r="A33" s="2" t="s">
        <v>633</v>
      </c>
      <c r="B33" s="1" t="s">
        <v>634</v>
      </c>
      <c r="C33" s="3">
        <f t="shared" si="0"/>
        <v>0</v>
      </c>
      <c r="D33" s="3">
        <v>0</v>
      </c>
      <c r="E33" s="3">
        <v>0</v>
      </c>
      <c r="F33" s="3">
        <v>0</v>
      </c>
      <c r="G33" s="3">
        <f t="shared" si="1"/>
        <v>0</v>
      </c>
      <c r="H33" s="3">
        <v>0</v>
      </c>
      <c r="I33" s="3">
        <v>0</v>
      </c>
      <c r="J33" s="3">
        <v>0</v>
      </c>
      <c r="K33" s="3">
        <v>0</v>
      </c>
    </row>
    <row r="34" spans="1:11" ht="30" customHeight="1" x14ac:dyDescent="0.2">
      <c r="A34" s="2" t="s">
        <v>635</v>
      </c>
      <c r="B34" s="1" t="s">
        <v>636</v>
      </c>
      <c r="C34" s="3">
        <f t="shared" si="0"/>
        <v>0</v>
      </c>
      <c r="D34" s="3">
        <v>0</v>
      </c>
      <c r="E34" s="3">
        <v>0</v>
      </c>
      <c r="F34" s="3">
        <v>0</v>
      </c>
      <c r="G34" s="3">
        <f t="shared" si="1"/>
        <v>0</v>
      </c>
      <c r="H34" s="3">
        <v>0</v>
      </c>
      <c r="I34" s="3">
        <v>0</v>
      </c>
      <c r="J34" s="3">
        <v>0</v>
      </c>
      <c r="K34" s="3">
        <v>0</v>
      </c>
    </row>
    <row r="35" spans="1:11" ht="30" customHeight="1" x14ac:dyDescent="0.2">
      <c r="A35" s="2" t="s">
        <v>637</v>
      </c>
      <c r="B35" s="1" t="s">
        <v>638</v>
      </c>
      <c r="C35" s="3">
        <f t="shared" si="0"/>
        <v>0</v>
      </c>
      <c r="D35" s="3">
        <v>0</v>
      </c>
      <c r="E35" s="3">
        <v>0</v>
      </c>
      <c r="F35" s="3">
        <v>0</v>
      </c>
      <c r="G35" s="3">
        <f t="shared" si="1"/>
        <v>0</v>
      </c>
      <c r="H35" s="3">
        <v>0</v>
      </c>
      <c r="I35" s="3">
        <v>0</v>
      </c>
      <c r="J35" s="3">
        <v>0</v>
      </c>
      <c r="K35" s="3">
        <v>0</v>
      </c>
    </row>
    <row r="36" spans="1:11" ht="30" customHeight="1" x14ac:dyDescent="0.2">
      <c r="A36" s="2" t="s">
        <v>639</v>
      </c>
      <c r="B36" s="1" t="s">
        <v>640</v>
      </c>
      <c r="C36" s="3">
        <f t="shared" si="0"/>
        <v>0</v>
      </c>
      <c r="D36" s="3">
        <v>0</v>
      </c>
      <c r="E36" s="3">
        <v>0</v>
      </c>
      <c r="F36" s="3">
        <v>0</v>
      </c>
      <c r="G36" s="3">
        <f t="shared" si="1"/>
        <v>0</v>
      </c>
      <c r="H36" s="3">
        <v>0</v>
      </c>
      <c r="I36" s="3">
        <v>0</v>
      </c>
      <c r="J36" s="3">
        <v>0</v>
      </c>
      <c r="K36" s="3">
        <v>0</v>
      </c>
    </row>
    <row r="37" spans="1:11" ht="30" customHeight="1" x14ac:dyDescent="0.2">
      <c r="A37" s="2" t="s">
        <v>641</v>
      </c>
      <c r="B37" s="1" t="s">
        <v>642</v>
      </c>
      <c r="C37" s="3">
        <f t="shared" si="0"/>
        <v>0</v>
      </c>
      <c r="D37" s="3">
        <v>0</v>
      </c>
      <c r="E37" s="3">
        <v>0</v>
      </c>
      <c r="F37" s="3">
        <v>0</v>
      </c>
      <c r="G37" s="3">
        <f t="shared" si="1"/>
        <v>0</v>
      </c>
      <c r="H37" s="3">
        <v>0</v>
      </c>
      <c r="I37" s="3">
        <v>0</v>
      </c>
      <c r="J37" s="3">
        <v>0</v>
      </c>
      <c r="K37" s="3">
        <v>0</v>
      </c>
    </row>
    <row r="38" spans="1:11" ht="30" customHeight="1" x14ac:dyDescent="0.2">
      <c r="A38" s="12" t="s">
        <v>643</v>
      </c>
      <c r="B38" s="13" t="s">
        <v>295</v>
      </c>
      <c r="C38" s="11">
        <f t="shared" si="0"/>
        <v>0</v>
      </c>
      <c r="D38" s="11">
        <v>0</v>
      </c>
      <c r="E38" s="11">
        <v>0</v>
      </c>
      <c r="F38" s="11">
        <v>0</v>
      </c>
      <c r="G38" s="11">
        <f t="shared" si="1"/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30" customHeight="1" x14ac:dyDescent="0.2">
      <c r="A39" s="2" t="s">
        <v>644</v>
      </c>
      <c r="B39" s="1" t="s">
        <v>297</v>
      </c>
      <c r="C39" s="3">
        <f t="shared" si="0"/>
        <v>0</v>
      </c>
      <c r="D39" s="3">
        <v>0</v>
      </c>
      <c r="E39" s="3">
        <v>0</v>
      </c>
      <c r="F39" s="3">
        <v>0</v>
      </c>
      <c r="G39" s="3">
        <f t="shared" si="1"/>
        <v>0</v>
      </c>
      <c r="H39" s="3">
        <v>0</v>
      </c>
      <c r="I39" s="3">
        <v>0</v>
      </c>
      <c r="J39" s="3">
        <v>0</v>
      </c>
      <c r="K39" s="3">
        <v>0</v>
      </c>
    </row>
    <row r="40" spans="1:11" ht="30" customHeight="1" x14ac:dyDescent="0.2">
      <c r="A40" s="2" t="s">
        <v>645</v>
      </c>
      <c r="B40" s="1" t="s">
        <v>299</v>
      </c>
      <c r="C40" s="3">
        <f t="shared" si="0"/>
        <v>0</v>
      </c>
      <c r="D40" s="3">
        <v>0</v>
      </c>
      <c r="E40" s="3">
        <v>0</v>
      </c>
      <c r="F40" s="3">
        <v>0</v>
      </c>
      <c r="G40" s="3">
        <f t="shared" si="1"/>
        <v>0</v>
      </c>
      <c r="H40" s="3">
        <v>0</v>
      </c>
      <c r="I40" s="3">
        <v>0</v>
      </c>
      <c r="J40" s="3">
        <v>0</v>
      </c>
      <c r="K40" s="3">
        <v>0</v>
      </c>
    </row>
    <row r="41" spans="1:11" ht="30" customHeight="1" x14ac:dyDescent="0.2">
      <c r="A41" s="2" t="s">
        <v>646</v>
      </c>
      <c r="B41" s="1" t="s">
        <v>301</v>
      </c>
      <c r="C41" s="3">
        <f t="shared" si="0"/>
        <v>0</v>
      </c>
      <c r="D41" s="3">
        <v>0</v>
      </c>
      <c r="E41" s="3">
        <v>0</v>
      </c>
      <c r="F41" s="3">
        <v>0</v>
      </c>
      <c r="G41" s="3">
        <f t="shared" si="1"/>
        <v>0</v>
      </c>
      <c r="H41" s="3">
        <v>0</v>
      </c>
      <c r="I41" s="3">
        <v>0</v>
      </c>
      <c r="J41" s="3">
        <v>0</v>
      </c>
      <c r="K41" s="3">
        <v>0</v>
      </c>
    </row>
    <row r="42" spans="1:11" ht="30" customHeight="1" x14ac:dyDescent="0.2">
      <c r="A42" s="2" t="s">
        <v>647</v>
      </c>
      <c r="B42" s="1" t="s">
        <v>303</v>
      </c>
      <c r="C42" s="3">
        <f t="shared" si="0"/>
        <v>0</v>
      </c>
      <c r="D42" s="3">
        <v>0</v>
      </c>
      <c r="E42" s="3">
        <v>0</v>
      </c>
      <c r="F42" s="3">
        <v>0</v>
      </c>
      <c r="G42" s="3">
        <f t="shared" si="1"/>
        <v>0</v>
      </c>
      <c r="H42" s="3">
        <v>0</v>
      </c>
      <c r="I42" s="3">
        <v>0</v>
      </c>
      <c r="J42" s="3">
        <v>0</v>
      </c>
      <c r="K42" s="3">
        <v>0</v>
      </c>
    </row>
    <row r="43" spans="1:11" ht="30" customHeight="1" x14ac:dyDescent="0.2">
      <c r="A43" s="2" t="s">
        <v>648</v>
      </c>
      <c r="B43" s="1" t="s">
        <v>649</v>
      </c>
      <c r="C43" s="3">
        <f t="shared" si="0"/>
        <v>0</v>
      </c>
      <c r="D43" s="3">
        <v>0</v>
      </c>
      <c r="E43" s="3">
        <v>0</v>
      </c>
      <c r="F43" s="3">
        <v>0</v>
      </c>
      <c r="G43" s="3">
        <f t="shared" si="1"/>
        <v>0</v>
      </c>
      <c r="H43" s="3">
        <v>0</v>
      </c>
      <c r="I43" s="3">
        <v>0</v>
      </c>
      <c r="J43" s="3">
        <v>0</v>
      </c>
      <c r="K43" s="3">
        <v>0</v>
      </c>
    </row>
    <row r="44" spans="1:11" ht="30" customHeight="1" x14ac:dyDescent="0.2">
      <c r="A44" s="2" t="s">
        <v>650</v>
      </c>
      <c r="B44" s="1" t="s">
        <v>651</v>
      </c>
      <c r="C44" s="3">
        <f t="shared" si="0"/>
        <v>0</v>
      </c>
      <c r="D44" s="3">
        <v>0</v>
      </c>
      <c r="E44" s="3">
        <v>0</v>
      </c>
      <c r="F44" s="3">
        <v>0</v>
      </c>
      <c r="G44" s="3">
        <f t="shared" si="1"/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30" customHeight="1" x14ac:dyDescent="0.2">
      <c r="A45" s="2" t="s">
        <v>652</v>
      </c>
      <c r="B45" s="1" t="s">
        <v>653</v>
      </c>
      <c r="C45" s="3">
        <f t="shared" si="0"/>
        <v>0</v>
      </c>
      <c r="D45" s="3">
        <v>0</v>
      </c>
      <c r="E45" s="3">
        <v>0</v>
      </c>
      <c r="F45" s="3">
        <v>0</v>
      </c>
      <c r="G45" s="3">
        <f t="shared" si="1"/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30" customHeight="1" x14ac:dyDescent="0.2">
      <c r="A46" s="2" t="s">
        <v>654</v>
      </c>
      <c r="B46" s="1" t="s">
        <v>655</v>
      </c>
      <c r="C46" s="3">
        <f t="shared" si="0"/>
        <v>0</v>
      </c>
      <c r="D46" s="3">
        <v>0</v>
      </c>
      <c r="E46" s="3">
        <v>0</v>
      </c>
      <c r="F46" s="3">
        <v>0</v>
      </c>
      <c r="G46" s="3">
        <f t="shared" si="1"/>
        <v>0</v>
      </c>
      <c r="H46" s="3">
        <v>0</v>
      </c>
      <c r="I46" s="3">
        <v>0</v>
      </c>
      <c r="J46" s="3">
        <v>0</v>
      </c>
      <c r="K46" s="3">
        <v>0</v>
      </c>
    </row>
    <row r="47" spans="1:11" ht="30" customHeight="1" x14ac:dyDescent="0.2">
      <c r="A47" s="2" t="s">
        <v>656</v>
      </c>
      <c r="B47" s="1" t="s">
        <v>657</v>
      </c>
      <c r="C47" s="3">
        <f t="shared" si="0"/>
        <v>0</v>
      </c>
      <c r="D47" s="3">
        <v>0</v>
      </c>
      <c r="E47" s="3">
        <v>0</v>
      </c>
      <c r="F47" s="3">
        <v>0</v>
      </c>
      <c r="G47" s="3">
        <f t="shared" si="1"/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19.95" customHeight="1" x14ac:dyDescent="0.2">
      <c r="A48" s="10" t="s">
        <v>153</v>
      </c>
      <c r="B48" s="13" t="s">
        <v>154</v>
      </c>
      <c r="C48" s="11">
        <f>VLOOKUP("1000",B:U,2,0) + VLOOKUP("2000",B:U,2,0) + VLOOKUP("3000",B:U,2,0)</f>
        <v>0</v>
      </c>
      <c r="D48" s="11">
        <f>VLOOKUP("1000",B:U,3,0) + VLOOKUP("2000",B:U,3,0) + VLOOKUP("3000",B:U,3,0)</f>
        <v>0</v>
      </c>
      <c r="E48" s="11">
        <f>VLOOKUP("1000",B:U,4,0) + VLOOKUP("2000",B:U,4,0) + VLOOKUP("3000",B:U,4,0)</f>
        <v>0</v>
      </c>
      <c r="F48" s="11">
        <f>VLOOKUP("1000",B:U,5,0) + VLOOKUP("2000",B:U,5,0) + VLOOKUP("3000",B:U,5,0)</f>
        <v>0</v>
      </c>
      <c r="G48" s="11">
        <f>VLOOKUP("1000",B:U,6,0) + VLOOKUP("2000",B:U,6,0) + VLOOKUP("3000",B:U,6,0)</f>
        <v>0</v>
      </c>
      <c r="H48" s="11">
        <f>VLOOKUP("1000",B:U,7,0) + VLOOKUP("2000",B:U,7,0) + VLOOKUP("3000",B:U,7,0)</f>
        <v>0</v>
      </c>
      <c r="I48" s="11">
        <f>VLOOKUP("1000",B:U,8,0) + VLOOKUP("2000",B:U,8,0) + VLOOKUP("3000",B:U,8,0)</f>
        <v>0</v>
      </c>
      <c r="J48" s="11">
        <f>VLOOKUP("1000",B:U,9,0) + VLOOKUP("2000",B:U,9,0) + VLOOKUP("3000",B:U,9,0)</f>
        <v>0</v>
      </c>
      <c r="K48" s="11">
        <f>VLOOKUP("1000",B:U,10,0) + VLOOKUP("2000",B:U,10,0) + VLOOKUP("3000",B:U,10,0)</f>
        <v>0</v>
      </c>
    </row>
  </sheetData>
  <sheetProtection sheet="1" objects="1" scenarios="1"/>
  <mergeCells count="9">
    <mergeCell ref="A1:K1"/>
    <mergeCell ref="A2:A5"/>
    <mergeCell ref="B2:B5"/>
    <mergeCell ref="C2:F2"/>
    <mergeCell ref="G2:K2"/>
    <mergeCell ref="C3:C4"/>
    <mergeCell ref="D3:F3"/>
    <mergeCell ref="G3:G4"/>
    <mergeCell ref="H3:K3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workbookViewId="0"/>
  </sheetViews>
  <sheetFormatPr defaultRowHeight="10.199999999999999" x14ac:dyDescent="0.2"/>
  <cols>
    <col min="1" max="1" width="66.875" customWidth="1"/>
    <col min="2" max="26" width="17.25" customWidth="1"/>
  </cols>
  <sheetData>
    <row r="1" spans="1:26" ht="49.95" customHeight="1" x14ac:dyDescent="0.2">
      <c r="A1" s="22" t="s">
        <v>662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30" customHeight="1" x14ac:dyDescent="0.2">
      <c r="A2" s="36" t="s">
        <v>74</v>
      </c>
      <c r="B2" s="36" t="s">
        <v>75</v>
      </c>
      <c r="C2" s="36" t="s">
        <v>663</v>
      </c>
      <c r="D2" s="36"/>
      <c r="E2" s="36"/>
      <c r="F2" s="36"/>
      <c r="G2" s="36"/>
      <c r="H2" s="36"/>
      <c r="I2" s="36"/>
      <c r="J2" s="36"/>
      <c r="K2" s="36" t="s">
        <v>664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30" customHeight="1" x14ac:dyDescent="0.2">
      <c r="A3" s="36"/>
      <c r="B3" s="36"/>
      <c r="C3" s="36"/>
      <c r="D3" s="37"/>
      <c r="E3" s="37"/>
      <c r="F3" s="37"/>
      <c r="G3" s="37"/>
      <c r="H3" s="37"/>
      <c r="I3" s="37"/>
      <c r="J3" s="37"/>
      <c r="K3" s="36" t="s">
        <v>665</v>
      </c>
      <c r="L3" s="36"/>
      <c r="M3" s="36"/>
      <c r="N3" s="36"/>
      <c r="O3" s="36"/>
      <c r="P3" s="36"/>
      <c r="Q3" s="36"/>
      <c r="R3" s="36"/>
      <c r="S3" s="36" t="s">
        <v>666</v>
      </c>
      <c r="T3" s="36"/>
      <c r="U3" s="36"/>
      <c r="V3" s="36"/>
      <c r="W3" s="36"/>
      <c r="X3" s="36"/>
      <c r="Y3" s="36"/>
      <c r="Z3" s="36"/>
    </row>
    <row r="4" spans="1:26" ht="30" customHeight="1" x14ac:dyDescent="0.2">
      <c r="A4" s="36"/>
      <c r="B4" s="36"/>
      <c r="C4" s="36" t="s">
        <v>242</v>
      </c>
      <c r="D4" s="36"/>
      <c r="E4" s="36" t="s">
        <v>280</v>
      </c>
      <c r="F4" s="36"/>
      <c r="G4" s="36"/>
      <c r="H4" s="36"/>
      <c r="I4" s="36"/>
      <c r="J4" s="36"/>
      <c r="K4" s="36" t="s">
        <v>242</v>
      </c>
      <c r="L4" s="36"/>
      <c r="M4" s="36" t="s">
        <v>280</v>
      </c>
      <c r="N4" s="36"/>
      <c r="O4" s="36"/>
      <c r="P4" s="36"/>
      <c r="Q4" s="36"/>
      <c r="R4" s="36"/>
      <c r="S4" s="36" t="s">
        <v>242</v>
      </c>
      <c r="T4" s="36"/>
      <c r="U4" s="36" t="s">
        <v>280</v>
      </c>
      <c r="V4" s="36"/>
      <c r="W4" s="36"/>
      <c r="X4" s="36"/>
      <c r="Y4" s="36"/>
      <c r="Z4" s="36"/>
    </row>
    <row r="5" spans="1:26" ht="30" customHeight="1" x14ac:dyDescent="0.2">
      <c r="A5" s="36"/>
      <c r="B5" s="36"/>
      <c r="C5" s="36"/>
      <c r="D5" s="37"/>
      <c r="E5" s="36" t="s">
        <v>667</v>
      </c>
      <c r="F5" s="36"/>
      <c r="G5" s="36" t="s">
        <v>668</v>
      </c>
      <c r="H5" s="36"/>
      <c r="I5" s="36" t="s">
        <v>669</v>
      </c>
      <c r="J5" s="36"/>
      <c r="K5" s="36"/>
      <c r="L5" s="37"/>
      <c r="M5" s="36" t="s">
        <v>667</v>
      </c>
      <c r="N5" s="36"/>
      <c r="O5" s="36" t="s">
        <v>668</v>
      </c>
      <c r="P5" s="36"/>
      <c r="Q5" s="36" t="s">
        <v>669</v>
      </c>
      <c r="R5" s="36"/>
      <c r="S5" s="36"/>
      <c r="T5" s="37"/>
      <c r="U5" s="36" t="s">
        <v>667</v>
      </c>
      <c r="V5" s="36"/>
      <c r="W5" s="36" t="s">
        <v>668</v>
      </c>
      <c r="X5" s="36"/>
      <c r="Y5" s="36" t="s">
        <v>669</v>
      </c>
      <c r="Z5" s="36"/>
    </row>
    <row r="6" spans="1:26" ht="30" customHeight="1" x14ac:dyDescent="0.2">
      <c r="A6" s="36"/>
      <c r="B6" s="36"/>
      <c r="C6" s="1" t="s">
        <v>586</v>
      </c>
      <c r="D6" s="1" t="s">
        <v>587</v>
      </c>
      <c r="E6" s="1" t="s">
        <v>586</v>
      </c>
      <c r="F6" s="1" t="s">
        <v>587</v>
      </c>
      <c r="G6" s="1" t="s">
        <v>586</v>
      </c>
      <c r="H6" s="1" t="s">
        <v>587</v>
      </c>
      <c r="I6" s="1" t="s">
        <v>586</v>
      </c>
      <c r="J6" s="1" t="s">
        <v>587</v>
      </c>
      <c r="K6" s="1" t="s">
        <v>586</v>
      </c>
      <c r="L6" s="1" t="s">
        <v>587</v>
      </c>
      <c r="M6" s="1" t="s">
        <v>586</v>
      </c>
      <c r="N6" s="1" t="s">
        <v>587</v>
      </c>
      <c r="O6" s="1" t="s">
        <v>586</v>
      </c>
      <c r="P6" s="1" t="s">
        <v>587</v>
      </c>
      <c r="Q6" s="1" t="s">
        <v>586</v>
      </c>
      <c r="R6" s="1" t="s">
        <v>587</v>
      </c>
      <c r="S6" s="1" t="s">
        <v>586</v>
      </c>
      <c r="T6" s="1" t="s">
        <v>587</v>
      </c>
      <c r="U6" s="1" t="s">
        <v>586</v>
      </c>
      <c r="V6" s="1" t="s">
        <v>587</v>
      </c>
      <c r="W6" s="1" t="s">
        <v>586</v>
      </c>
      <c r="X6" s="1" t="s">
        <v>587</v>
      </c>
      <c r="Y6" s="1" t="s">
        <v>586</v>
      </c>
      <c r="Z6" s="1" t="s">
        <v>587</v>
      </c>
    </row>
    <row r="7" spans="1:26" ht="19.95" customHeight="1" x14ac:dyDescent="0.2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172</v>
      </c>
      <c r="H7" s="1" t="s">
        <v>173</v>
      </c>
      <c r="I7" s="1" t="s">
        <v>174</v>
      </c>
      <c r="J7" s="1" t="s">
        <v>175</v>
      </c>
      <c r="K7" s="1" t="s">
        <v>176</v>
      </c>
      <c r="L7" s="1" t="s">
        <v>177</v>
      </c>
      <c r="M7" s="1" t="s">
        <v>178</v>
      </c>
      <c r="N7" s="1" t="s">
        <v>179</v>
      </c>
      <c r="O7" s="1" t="s">
        <v>180</v>
      </c>
      <c r="P7" s="1" t="s">
        <v>181</v>
      </c>
      <c r="Q7" s="1" t="s">
        <v>182</v>
      </c>
      <c r="R7" s="1" t="s">
        <v>183</v>
      </c>
      <c r="S7" s="1" t="s">
        <v>184</v>
      </c>
      <c r="T7" s="1" t="s">
        <v>185</v>
      </c>
      <c r="U7" s="1" t="s">
        <v>412</v>
      </c>
      <c r="V7" s="1" t="s">
        <v>413</v>
      </c>
      <c r="W7" s="1" t="s">
        <v>414</v>
      </c>
      <c r="X7" s="1" t="s">
        <v>415</v>
      </c>
      <c r="Y7" s="1" t="s">
        <v>416</v>
      </c>
      <c r="Z7" s="1" t="s">
        <v>417</v>
      </c>
    </row>
    <row r="8" spans="1:26" ht="30" customHeight="1" x14ac:dyDescent="0.2">
      <c r="A8" s="12" t="s">
        <v>588</v>
      </c>
      <c r="B8" s="13" t="s">
        <v>142</v>
      </c>
      <c r="C8" s="11">
        <f t="shared" ref="C8:C49" si="0">E8+G8+I8</f>
        <v>0</v>
      </c>
      <c r="D8" s="11">
        <f t="shared" ref="D8:D49" si="1">F8+H8+J8</f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f t="shared" ref="K8:K49" si="2">M8+O8+Q8</f>
        <v>0</v>
      </c>
      <c r="L8" s="11">
        <f t="shared" ref="L8:L49" si="3">N8+P8+R8</f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f t="shared" ref="S8:S49" si="4">U8+W8+Y8</f>
        <v>0</v>
      </c>
      <c r="T8" s="11">
        <f t="shared" ref="T8:T49" si="5">V8+X8+Z8</f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  <row r="9" spans="1:26" ht="30" customHeight="1" x14ac:dyDescent="0.2">
      <c r="A9" s="2" t="s">
        <v>589</v>
      </c>
      <c r="B9" s="1" t="s">
        <v>144</v>
      </c>
      <c r="C9" s="3">
        <f t="shared" si="0"/>
        <v>0</v>
      </c>
      <c r="D9" s="3">
        <f t="shared" si="1"/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f t="shared" si="2"/>
        <v>0</v>
      </c>
      <c r="L9" s="3">
        <f t="shared" si="3"/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f t="shared" si="4"/>
        <v>0</v>
      </c>
      <c r="T9" s="3">
        <f t="shared" si="5"/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spans="1:26" ht="30" customHeight="1" x14ac:dyDescent="0.2">
      <c r="A10" s="2" t="s">
        <v>590</v>
      </c>
      <c r="B10" s="1" t="s">
        <v>390</v>
      </c>
      <c r="C10" s="3">
        <f t="shared" si="0"/>
        <v>0</v>
      </c>
      <c r="D10" s="3">
        <f t="shared" si="1"/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2"/>
        <v>0</v>
      </c>
      <c r="L10" s="3">
        <f t="shared" si="3"/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f t="shared" si="4"/>
        <v>0</v>
      </c>
      <c r="T10" s="3">
        <f t="shared" si="5"/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1" spans="1:26" ht="30" customHeight="1" x14ac:dyDescent="0.2">
      <c r="A11" s="2" t="s">
        <v>591</v>
      </c>
      <c r="B11" s="1" t="s">
        <v>592</v>
      </c>
      <c r="C11" s="3">
        <f t="shared" si="0"/>
        <v>0</v>
      </c>
      <c r="D11" s="3">
        <f t="shared" si="1"/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f t="shared" si="2"/>
        <v>0</v>
      </c>
      <c r="L11" s="3">
        <f t="shared" si="3"/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f t="shared" si="4"/>
        <v>0</v>
      </c>
      <c r="T11" s="3">
        <f t="shared" si="5"/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</row>
    <row r="12" spans="1:26" ht="30" customHeight="1" x14ac:dyDescent="0.2">
      <c r="A12" s="2" t="s">
        <v>593</v>
      </c>
      <c r="B12" s="1" t="s">
        <v>594</v>
      </c>
      <c r="C12" s="3">
        <f t="shared" si="0"/>
        <v>0</v>
      </c>
      <c r="D12" s="3">
        <f t="shared" si="1"/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2"/>
        <v>0</v>
      </c>
      <c r="L12" s="3">
        <f t="shared" si="3"/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f t="shared" si="4"/>
        <v>0</v>
      </c>
      <c r="T12" s="3">
        <f t="shared" si="5"/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3" spans="1:26" ht="30" customHeight="1" x14ac:dyDescent="0.2">
      <c r="A13" s="2" t="s">
        <v>595</v>
      </c>
      <c r="B13" s="1" t="s">
        <v>596</v>
      </c>
      <c r="C13" s="3">
        <f t="shared" si="0"/>
        <v>0</v>
      </c>
      <c r="D13" s="3">
        <f t="shared" si="1"/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2"/>
        <v>0</v>
      </c>
      <c r="L13" s="3">
        <f t="shared" si="3"/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f t="shared" si="4"/>
        <v>0</v>
      </c>
      <c r="T13" s="3">
        <f t="shared" si="5"/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</row>
    <row r="14" spans="1:26" ht="30" customHeight="1" x14ac:dyDescent="0.2">
      <c r="A14" s="2" t="s">
        <v>597</v>
      </c>
      <c r="B14" s="1" t="s">
        <v>598</v>
      </c>
      <c r="C14" s="3">
        <f t="shared" si="0"/>
        <v>0</v>
      </c>
      <c r="D14" s="3">
        <f t="shared" si="1"/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f t="shared" si="2"/>
        <v>0</v>
      </c>
      <c r="L14" s="3">
        <f t="shared" si="3"/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f t="shared" si="4"/>
        <v>0</v>
      </c>
      <c r="T14" s="3">
        <f t="shared" si="5"/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</row>
    <row r="15" spans="1:26" ht="30" customHeight="1" x14ac:dyDescent="0.2">
      <c r="A15" s="2" t="s">
        <v>599</v>
      </c>
      <c r="B15" s="1" t="s">
        <v>600</v>
      </c>
      <c r="C15" s="3">
        <f t="shared" si="0"/>
        <v>0</v>
      </c>
      <c r="D15" s="3">
        <f t="shared" si="1"/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f t="shared" si="2"/>
        <v>0</v>
      </c>
      <c r="L15" s="3">
        <f t="shared" si="3"/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f t="shared" si="4"/>
        <v>0</v>
      </c>
      <c r="T15" s="3">
        <f t="shared" si="5"/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</row>
    <row r="16" spans="1:26" ht="30" customHeight="1" x14ac:dyDescent="0.2">
      <c r="A16" s="2" t="s">
        <v>601</v>
      </c>
      <c r="B16" s="1" t="s">
        <v>602</v>
      </c>
      <c r="C16" s="3">
        <f t="shared" si="0"/>
        <v>0</v>
      </c>
      <c r="D16" s="3">
        <f t="shared" si="1"/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f t="shared" si="2"/>
        <v>0</v>
      </c>
      <c r="L16" s="3">
        <f t="shared" si="3"/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f t="shared" si="4"/>
        <v>0</v>
      </c>
      <c r="T16" s="3">
        <f t="shared" si="5"/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</row>
    <row r="17" spans="1:26" ht="30" customHeight="1" x14ac:dyDescent="0.2">
      <c r="A17" s="2" t="s">
        <v>603</v>
      </c>
      <c r="B17" s="1" t="s">
        <v>604</v>
      </c>
      <c r="C17" s="3">
        <f t="shared" si="0"/>
        <v>0</v>
      </c>
      <c r="D17" s="3">
        <f t="shared" si="1"/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2"/>
        <v>0</v>
      </c>
      <c r="L17" s="3">
        <f t="shared" si="3"/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f t="shared" si="4"/>
        <v>0</v>
      </c>
      <c r="T17" s="3">
        <f t="shared" si="5"/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</row>
    <row r="18" spans="1:26" ht="30" customHeight="1" x14ac:dyDescent="0.2">
      <c r="A18" s="2" t="s">
        <v>605</v>
      </c>
      <c r="B18" s="1" t="s">
        <v>146</v>
      </c>
      <c r="C18" s="3">
        <f t="shared" si="0"/>
        <v>0</v>
      </c>
      <c r="D18" s="3">
        <f t="shared" si="1"/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 t="shared" si="2"/>
        <v>0</v>
      </c>
      <c r="L18" s="3">
        <f t="shared" si="3"/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f t="shared" si="4"/>
        <v>0</v>
      </c>
      <c r="T18" s="3">
        <f t="shared" si="5"/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</row>
    <row r="19" spans="1:26" ht="30" customHeight="1" x14ac:dyDescent="0.2">
      <c r="A19" s="2" t="s">
        <v>606</v>
      </c>
      <c r="B19" s="1" t="s">
        <v>148</v>
      </c>
      <c r="C19" s="3">
        <f t="shared" si="0"/>
        <v>0</v>
      </c>
      <c r="D19" s="3">
        <f t="shared" si="1"/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f t="shared" si="2"/>
        <v>0</v>
      </c>
      <c r="L19" s="3">
        <f t="shared" si="3"/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 t="shared" si="4"/>
        <v>0</v>
      </c>
      <c r="T19" s="3">
        <f t="shared" si="5"/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</row>
    <row r="20" spans="1:26" ht="30" customHeight="1" x14ac:dyDescent="0.2">
      <c r="A20" s="2" t="s">
        <v>607</v>
      </c>
      <c r="B20" s="1" t="s">
        <v>608</v>
      </c>
      <c r="C20" s="3">
        <f t="shared" si="0"/>
        <v>0</v>
      </c>
      <c r="D20" s="3">
        <f t="shared" si="1"/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f t="shared" si="2"/>
        <v>0</v>
      </c>
      <c r="L20" s="3">
        <f t="shared" si="3"/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f t="shared" si="4"/>
        <v>0</v>
      </c>
      <c r="T20" s="3">
        <f t="shared" si="5"/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ht="30" customHeight="1" x14ac:dyDescent="0.2">
      <c r="A21" s="2" t="s">
        <v>609</v>
      </c>
      <c r="B21" s="1" t="s">
        <v>610</v>
      </c>
      <c r="C21" s="3">
        <f t="shared" si="0"/>
        <v>0</v>
      </c>
      <c r="D21" s="3">
        <f t="shared" si="1"/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2"/>
        <v>0</v>
      </c>
      <c r="L21" s="3">
        <f t="shared" si="3"/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f t="shared" si="4"/>
        <v>0</v>
      </c>
      <c r="T21" s="3">
        <f t="shared" si="5"/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</row>
    <row r="22" spans="1:26" ht="30" customHeight="1" x14ac:dyDescent="0.2">
      <c r="A22" s="2" t="s">
        <v>611</v>
      </c>
      <c r="B22" s="1" t="s">
        <v>612</v>
      </c>
      <c r="C22" s="3">
        <f t="shared" si="0"/>
        <v>0</v>
      </c>
      <c r="D22" s="3">
        <f t="shared" si="1"/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f t="shared" si="2"/>
        <v>0</v>
      </c>
      <c r="L22" s="3">
        <f t="shared" si="3"/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f t="shared" si="4"/>
        <v>0</v>
      </c>
      <c r="T22" s="3">
        <f t="shared" si="5"/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</row>
    <row r="23" spans="1:26" ht="30" customHeight="1" x14ac:dyDescent="0.2">
      <c r="A23" s="2" t="s">
        <v>613</v>
      </c>
      <c r="B23" s="1" t="s">
        <v>614</v>
      </c>
      <c r="C23" s="3">
        <f t="shared" si="0"/>
        <v>0</v>
      </c>
      <c r="D23" s="3">
        <f t="shared" si="1"/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f t="shared" si="2"/>
        <v>0</v>
      </c>
      <c r="L23" s="3">
        <f t="shared" si="3"/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f t="shared" si="4"/>
        <v>0</v>
      </c>
      <c r="T23" s="3">
        <f t="shared" si="5"/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</row>
    <row r="24" spans="1:26" ht="30" customHeight="1" x14ac:dyDescent="0.2">
      <c r="A24" s="2" t="s">
        <v>615</v>
      </c>
      <c r="B24" s="1" t="s">
        <v>616</v>
      </c>
      <c r="C24" s="3">
        <f t="shared" si="0"/>
        <v>0</v>
      </c>
      <c r="D24" s="3">
        <f t="shared" si="1"/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2"/>
        <v>0</v>
      </c>
      <c r="L24" s="3">
        <f t="shared" si="3"/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f t="shared" si="4"/>
        <v>0</v>
      </c>
      <c r="T24" s="3">
        <f t="shared" si="5"/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</row>
    <row r="25" spans="1:26" ht="30" customHeight="1" x14ac:dyDescent="0.2">
      <c r="A25" s="2" t="s">
        <v>617</v>
      </c>
      <c r="B25" s="1" t="s">
        <v>618</v>
      </c>
      <c r="C25" s="3">
        <f t="shared" si="0"/>
        <v>0</v>
      </c>
      <c r="D25" s="3">
        <f t="shared" si="1"/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2"/>
        <v>0</v>
      </c>
      <c r="L25" s="3">
        <f t="shared" si="3"/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f t="shared" si="4"/>
        <v>0</v>
      </c>
      <c r="T25" s="3">
        <f t="shared" si="5"/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</row>
    <row r="26" spans="1:26" ht="30" customHeight="1" x14ac:dyDescent="0.2">
      <c r="A26" s="12" t="s">
        <v>619</v>
      </c>
      <c r="B26" s="13" t="s">
        <v>293</v>
      </c>
      <c r="C26" s="11">
        <f t="shared" si="0"/>
        <v>0</v>
      </c>
      <c r="D26" s="11">
        <f t="shared" si="1"/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2"/>
        <v>0</v>
      </c>
      <c r="L26" s="11">
        <f t="shared" si="3"/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f t="shared" si="4"/>
        <v>0</v>
      </c>
      <c r="T26" s="11">
        <f t="shared" si="5"/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ht="30" customHeight="1" x14ac:dyDescent="0.2">
      <c r="A27" s="2" t="s">
        <v>620</v>
      </c>
      <c r="B27" s="1" t="s">
        <v>392</v>
      </c>
      <c r="C27" s="3">
        <f t="shared" si="0"/>
        <v>0</v>
      </c>
      <c r="D27" s="3">
        <f t="shared" si="1"/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2"/>
        <v>0</v>
      </c>
      <c r="L27" s="3">
        <f t="shared" si="3"/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f t="shared" si="4"/>
        <v>0</v>
      </c>
      <c r="T27" s="3">
        <f t="shared" si="5"/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</row>
    <row r="28" spans="1:26" ht="30" customHeight="1" x14ac:dyDescent="0.2">
      <c r="A28" s="2" t="s">
        <v>621</v>
      </c>
      <c r="B28" s="1" t="s">
        <v>394</v>
      </c>
      <c r="C28" s="3">
        <f t="shared" si="0"/>
        <v>0</v>
      </c>
      <c r="D28" s="3">
        <f t="shared" si="1"/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2"/>
        <v>0</v>
      </c>
      <c r="L28" s="3">
        <f t="shared" si="3"/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f t="shared" si="4"/>
        <v>0</v>
      </c>
      <c r="T28" s="3">
        <f t="shared" si="5"/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</row>
    <row r="29" spans="1:26" ht="30" customHeight="1" x14ac:dyDescent="0.2">
      <c r="A29" s="2" t="s">
        <v>622</v>
      </c>
      <c r="B29" s="1" t="s">
        <v>623</v>
      </c>
      <c r="C29" s="3">
        <f t="shared" si="0"/>
        <v>0</v>
      </c>
      <c r="D29" s="3">
        <f t="shared" si="1"/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f t="shared" si="2"/>
        <v>0</v>
      </c>
      <c r="L29" s="3">
        <f t="shared" si="3"/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f t="shared" si="4"/>
        <v>0</v>
      </c>
      <c r="T29" s="3">
        <f t="shared" si="5"/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</row>
    <row r="30" spans="1:26" ht="30" customHeight="1" x14ac:dyDescent="0.2">
      <c r="A30" s="2" t="s">
        <v>624</v>
      </c>
      <c r="B30" s="1" t="s">
        <v>625</v>
      </c>
      <c r="C30" s="3">
        <f t="shared" si="0"/>
        <v>0</v>
      </c>
      <c r="D30" s="3">
        <f t="shared" si="1"/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f t="shared" si="2"/>
        <v>0</v>
      </c>
      <c r="L30" s="3">
        <f t="shared" si="3"/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f t="shared" si="4"/>
        <v>0</v>
      </c>
      <c r="T30" s="3">
        <f t="shared" si="5"/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</row>
    <row r="31" spans="1:26" ht="30" customHeight="1" x14ac:dyDescent="0.2">
      <c r="A31" s="2" t="s">
        <v>626</v>
      </c>
      <c r="B31" s="1" t="s">
        <v>627</v>
      </c>
      <c r="C31" s="3">
        <f t="shared" si="0"/>
        <v>0</v>
      </c>
      <c r="D31" s="3">
        <f t="shared" si="1"/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f t="shared" si="2"/>
        <v>0</v>
      </c>
      <c r="L31" s="3">
        <f t="shared" si="3"/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f t="shared" si="4"/>
        <v>0</v>
      </c>
      <c r="T31" s="3">
        <f t="shared" si="5"/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</row>
    <row r="32" spans="1:26" ht="30" customHeight="1" x14ac:dyDescent="0.2">
      <c r="A32" s="2" t="s">
        <v>628</v>
      </c>
      <c r="B32" s="1" t="s">
        <v>629</v>
      </c>
      <c r="C32" s="3">
        <f t="shared" si="0"/>
        <v>0</v>
      </c>
      <c r="D32" s="3">
        <f t="shared" si="1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 t="shared" si="2"/>
        <v>0</v>
      </c>
      <c r="L32" s="3">
        <f t="shared" si="3"/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f t="shared" si="4"/>
        <v>0</v>
      </c>
      <c r="T32" s="3">
        <f t="shared" si="5"/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</row>
    <row r="33" spans="1:26" ht="30" customHeight="1" x14ac:dyDescent="0.2">
      <c r="A33" s="2" t="s">
        <v>630</v>
      </c>
      <c r="B33" s="1" t="s">
        <v>543</v>
      </c>
      <c r="C33" s="3">
        <f t="shared" si="0"/>
        <v>0</v>
      </c>
      <c r="D33" s="3">
        <f t="shared" si="1"/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f t="shared" si="2"/>
        <v>0</v>
      </c>
      <c r="L33" s="3">
        <f t="shared" si="3"/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f t="shared" si="4"/>
        <v>0</v>
      </c>
      <c r="T33" s="3">
        <f t="shared" si="5"/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</row>
    <row r="34" spans="1:26" ht="30" customHeight="1" x14ac:dyDescent="0.2">
      <c r="A34" s="2" t="s">
        <v>631</v>
      </c>
      <c r="B34" s="1" t="s">
        <v>632</v>
      </c>
      <c r="C34" s="3">
        <f t="shared" si="0"/>
        <v>0</v>
      </c>
      <c r="D34" s="3">
        <f t="shared" si="1"/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f t="shared" si="2"/>
        <v>0</v>
      </c>
      <c r="L34" s="3">
        <f t="shared" si="3"/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f t="shared" si="4"/>
        <v>0</v>
      </c>
      <c r="T34" s="3">
        <f t="shared" si="5"/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</row>
    <row r="35" spans="1:26" ht="30" customHeight="1" x14ac:dyDescent="0.2">
      <c r="A35" s="2" t="s">
        <v>633</v>
      </c>
      <c r="B35" s="1" t="s">
        <v>634</v>
      </c>
      <c r="C35" s="3">
        <f t="shared" si="0"/>
        <v>0</v>
      </c>
      <c r="D35" s="3">
        <f t="shared" si="1"/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f t="shared" si="2"/>
        <v>0</v>
      </c>
      <c r="L35" s="3">
        <f t="shared" si="3"/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f t="shared" si="4"/>
        <v>0</v>
      </c>
      <c r="T35" s="3">
        <f t="shared" si="5"/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6" spans="1:26" ht="30" customHeight="1" x14ac:dyDescent="0.2">
      <c r="A36" s="2" t="s">
        <v>635</v>
      </c>
      <c r="B36" s="1" t="s">
        <v>636</v>
      </c>
      <c r="C36" s="3">
        <f t="shared" si="0"/>
        <v>0</v>
      </c>
      <c r="D36" s="3">
        <f t="shared" si="1"/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f t="shared" si="2"/>
        <v>0</v>
      </c>
      <c r="L36" s="3">
        <f t="shared" si="3"/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f t="shared" si="4"/>
        <v>0</v>
      </c>
      <c r="T36" s="3">
        <f t="shared" si="5"/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</row>
    <row r="37" spans="1:26" ht="30" customHeight="1" x14ac:dyDescent="0.2">
      <c r="A37" s="2" t="s">
        <v>637</v>
      </c>
      <c r="B37" s="1" t="s">
        <v>638</v>
      </c>
      <c r="C37" s="3">
        <f t="shared" si="0"/>
        <v>0</v>
      </c>
      <c r="D37" s="3">
        <f t="shared" si="1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f t="shared" si="2"/>
        <v>0</v>
      </c>
      <c r="L37" s="3">
        <f t="shared" si="3"/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f t="shared" si="4"/>
        <v>0</v>
      </c>
      <c r="T37" s="3">
        <f t="shared" si="5"/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8" spans="1:26" ht="30" customHeight="1" x14ac:dyDescent="0.2">
      <c r="A38" s="2" t="s">
        <v>639</v>
      </c>
      <c r="B38" s="1" t="s">
        <v>640</v>
      </c>
      <c r="C38" s="3">
        <f t="shared" si="0"/>
        <v>0</v>
      </c>
      <c r="D38" s="3">
        <f t="shared" si="1"/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f t="shared" si="2"/>
        <v>0</v>
      </c>
      <c r="L38" s="3">
        <f t="shared" si="3"/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f t="shared" si="4"/>
        <v>0</v>
      </c>
      <c r="T38" s="3">
        <f t="shared" si="5"/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</row>
    <row r="39" spans="1:26" ht="30" customHeight="1" x14ac:dyDescent="0.2">
      <c r="A39" s="2" t="s">
        <v>641</v>
      </c>
      <c r="B39" s="1" t="s">
        <v>642</v>
      </c>
      <c r="C39" s="3">
        <f t="shared" si="0"/>
        <v>0</v>
      </c>
      <c r="D39" s="3">
        <f t="shared" si="1"/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f t="shared" si="2"/>
        <v>0</v>
      </c>
      <c r="L39" s="3">
        <f t="shared" si="3"/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f t="shared" si="4"/>
        <v>0</v>
      </c>
      <c r="T39" s="3">
        <f t="shared" si="5"/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</row>
    <row r="40" spans="1:26" ht="30" customHeight="1" x14ac:dyDescent="0.2">
      <c r="A40" s="12" t="s">
        <v>643</v>
      </c>
      <c r="B40" s="13" t="s">
        <v>295</v>
      </c>
      <c r="C40" s="11">
        <f t="shared" si="0"/>
        <v>0</v>
      </c>
      <c r="D40" s="11">
        <f t="shared" si="1"/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f t="shared" si="2"/>
        <v>0</v>
      </c>
      <c r="L40" s="11">
        <f t="shared" si="3"/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f t="shared" si="4"/>
        <v>0</v>
      </c>
      <c r="T40" s="11">
        <f t="shared" si="5"/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</row>
    <row r="41" spans="1:26" ht="30" customHeight="1" x14ac:dyDescent="0.2">
      <c r="A41" s="2" t="s">
        <v>644</v>
      </c>
      <c r="B41" s="1" t="s">
        <v>297</v>
      </c>
      <c r="C41" s="3">
        <f t="shared" si="0"/>
        <v>0</v>
      </c>
      <c r="D41" s="3">
        <f t="shared" si="1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f t="shared" si="2"/>
        <v>0</v>
      </c>
      <c r="L41" s="3">
        <f t="shared" si="3"/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f t="shared" si="4"/>
        <v>0</v>
      </c>
      <c r="T41" s="3">
        <f t="shared" si="5"/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</row>
    <row r="42" spans="1:26" ht="30" customHeight="1" x14ac:dyDescent="0.2">
      <c r="A42" s="2" t="s">
        <v>645</v>
      </c>
      <c r="B42" s="1" t="s">
        <v>299</v>
      </c>
      <c r="C42" s="3">
        <f t="shared" si="0"/>
        <v>0</v>
      </c>
      <c r="D42" s="3">
        <f t="shared" si="1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f t="shared" si="2"/>
        <v>0</v>
      </c>
      <c r="L42" s="3">
        <f t="shared" si="3"/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f t="shared" si="4"/>
        <v>0</v>
      </c>
      <c r="T42" s="3">
        <f t="shared" si="5"/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</row>
    <row r="43" spans="1:26" ht="30" customHeight="1" x14ac:dyDescent="0.2">
      <c r="A43" s="2" t="s">
        <v>646</v>
      </c>
      <c r="B43" s="1" t="s">
        <v>301</v>
      </c>
      <c r="C43" s="3">
        <f t="shared" si="0"/>
        <v>0</v>
      </c>
      <c r="D43" s="3">
        <f t="shared" si="1"/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f t="shared" si="2"/>
        <v>0</v>
      </c>
      <c r="L43" s="3">
        <f t="shared" si="3"/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f t="shared" si="4"/>
        <v>0</v>
      </c>
      <c r="T43" s="3">
        <f t="shared" si="5"/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</row>
    <row r="44" spans="1:26" ht="30" customHeight="1" x14ac:dyDescent="0.2">
      <c r="A44" s="2" t="s">
        <v>647</v>
      </c>
      <c r="B44" s="1" t="s">
        <v>303</v>
      </c>
      <c r="C44" s="3">
        <f t="shared" si="0"/>
        <v>0</v>
      </c>
      <c r="D44" s="3">
        <f t="shared" si="1"/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f t="shared" si="2"/>
        <v>0</v>
      </c>
      <c r="L44" s="3">
        <f t="shared" si="3"/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f t="shared" si="4"/>
        <v>0</v>
      </c>
      <c r="T44" s="3">
        <f t="shared" si="5"/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5" spans="1:26" ht="30" customHeight="1" x14ac:dyDescent="0.2">
      <c r="A45" s="2" t="s">
        <v>648</v>
      </c>
      <c r="B45" s="1" t="s">
        <v>649</v>
      </c>
      <c r="C45" s="3">
        <f t="shared" si="0"/>
        <v>0</v>
      </c>
      <c r="D45" s="3">
        <f t="shared" si="1"/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f t="shared" si="2"/>
        <v>0</v>
      </c>
      <c r="L45" s="3">
        <f t="shared" si="3"/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f t="shared" si="4"/>
        <v>0</v>
      </c>
      <c r="T45" s="3">
        <f t="shared" si="5"/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</row>
    <row r="46" spans="1:26" ht="30" customHeight="1" x14ac:dyDescent="0.2">
      <c r="A46" s="2" t="s">
        <v>650</v>
      </c>
      <c r="B46" s="1" t="s">
        <v>651</v>
      </c>
      <c r="C46" s="3">
        <f t="shared" si="0"/>
        <v>0</v>
      </c>
      <c r="D46" s="3">
        <f t="shared" si="1"/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f t="shared" si="2"/>
        <v>0</v>
      </c>
      <c r="L46" s="3">
        <f t="shared" si="3"/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f t="shared" si="4"/>
        <v>0</v>
      </c>
      <c r="T46" s="3">
        <f t="shared" si="5"/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</row>
    <row r="47" spans="1:26" ht="30" customHeight="1" x14ac:dyDescent="0.2">
      <c r="A47" s="2" t="s">
        <v>652</v>
      </c>
      <c r="B47" s="1" t="s">
        <v>653</v>
      </c>
      <c r="C47" s="3">
        <f t="shared" si="0"/>
        <v>0</v>
      </c>
      <c r="D47" s="3">
        <f t="shared" si="1"/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f t="shared" si="2"/>
        <v>0</v>
      </c>
      <c r="L47" s="3">
        <f t="shared" si="3"/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f t="shared" si="4"/>
        <v>0</v>
      </c>
      <c r="T47" s="3">
        <f t="shared" si="5"/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</row>
    <row r="48" spans="1:26" ht="30" customHeight="1" x14ac:dyDescent="0.2">
      <c r="A48" s="2" t="s">
        <v>654</v>
      </c>
      <c r="B48" s="1" t="s">
        <v>655</v>
      </c>
      <c r="C48" s="3">
        <f t="shared" si="0"/>
        <v>0</v>
      </c>
      <c r="D48" s="3">
        <f t="shared" si="1"/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f t="shared" si="2"/>
        <v>0</v>
      </c>
      <c r="L48" s="3">
        <f t="shared" si="3"/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f t="shared" si="4"/>
        <v>0</v>
      </c>
      <c r="T48" s="3">
        <f t="shared" si="5"/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</row>
    <row r="49" spans="1:26" ht="30" customHeight="1" x14ac:dyDescent="0.2">
      <c r="A49" s="2" t="s">
        <v>656</v>
      </c>
      <c r="B49" s="1" t="s">
        <v>657</v>
      </c>
      <c r="C49" s="3">
        <f t="shared" si="0"/>
        <v>0</v>
      </c>
      <c r="D49" s="3">
        <f t="shared" si="1"/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f t="shared" si="2"/>
        <v>0</v>
      </c>
      <c r="L49" s="3">
        <f t="shared" si="3"/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f t="shared" si="4"/>
        <v>0</v>
      </c>
      <c r="T49" s="3">
        <f t="shared" si="5"/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</row>
    <row r="50" spans="1:26" ht="19.95" customHeight="1" x14ac:dyDescent="0.2">
      <c r="A50" s="10" t="s">
        <v>153</v>
      </c>
      <c r="B50" s="13" t="s">
        <v>154</v>
      </c>
      <c r="C50" s="11">
        <f>VLOOKUP("1000",B:Z,2,0) + VLOOKUP("2000",B:Z,2,0) + VLOOKUP("3000",B:Z,2,0)</f>
        <v>0</v>
      </c>
      <c r="D50" s="11">
        <f>VLOOKUP("1000",B:Z,3,0) + VLOOKUP("2000",B:Z,3,0) + VLOOKUP("3000",B:Z,3,0)</f>
        <v>0</v>
      </c>
      <c r="E50" s="11">
        <f>VLOOKUP("1000",B:Z,4,0) + VLOOKUP("2000",B:Z,4,0) + VLOOKUP("3000",B:Z,4,0)</f>
        <v>0</v>
      </c>
      <c r="F50" s="11">
        <f>VLOOKUP("1000",B:Z,5,0) + VLOOKUP("2000",B:Z,5,0) + VLOOKUP("3000",B:Z,5,0)</f>
        <v>0</v>
      </c>
      <c r="G50" s="11">
        <f>VLOOKUP("1000",B:Z,6,0) + VLOOKUP("2000",B:Z,6,0) + VLOOKUP("3000",B:Z,6,0)</f>
        <v>0</v>
      </c>
      <c r="H50" s="11">
        <f>VLOOKUP("1000",B:Z,7,0) + VLOOKUP("2000",B:Z,7,0) + VLOOKUP("3000",B:Z,7,0)</f>
        <v>0</v>
      </c>
      <c r="I50" s="11">
        <f>VLOOKUP("1000",B:Z,8,0) + VLOOKUP("2000",B:Z,8,0) + VLOOKUP("3000",B:Z,8,0)</f>
        <v>0</v>
      </c>
      <c r="J50" s="11">
        <f>VLOOKUP("1000",B:Z,9,0) + VLOOKUP("2000",B:Z,9,0) + VLOOKUP("3000",B:Z,9,0)</f>
        <v>0</v>
      </c>
      <c r="K50" s="11">
        <f>VLOOKUP("1000",B:Z,10,0) + VLOOKUP("2000",B:Z,10,0) + VLOOKUP("3000",B:Z,10,0)</f>
        <v>0</v>
      </c>
      <c r="L50" s="11">
        <f>VLOOKUP("1000",B:Z,11,0) + VLOOKUP("2000",B:Z,11,0) + VLOOKUP("3000",B:Z,11,0)</f>
        <v>0</v>
      </c>
      <c r="M50" s="11">
        <f>VLOOKUP("1000",B:Z,12,0) + VLOOKUP("2000",B:Z,12,0) + VLOOKUP("3000",B:Z,12,0)</f>
        <v>0</v>
      </c>
      <c r="N50" s="11">
        <f>VLOOKUP("1000",B:Z,13,0) + VLOOKUP("2000",B:Z,13,0) + VLOOKUP("3000",B:Z,13,0)</f>
        <v>0</v>
      </c>
      <c r="O50" s="11">
        <f>VLOOKUP("1000",B:Z,14,0) + VLOOKUP("2000",B:Z,14,0) + VLOOKUP("3000",B:Z,14,0)</f>
        <v>0</v>
      </c>
      <c r="P50" s="11">
        <f>VLOOKUP("1000",B:Z,15,0) + VLOOKUP("2000",B:Z,15,0) + VLOOKUP("3000",B:Z,15,0)</f>
        <v>0</v>
      </c>
      <c r="Q50" s="11">
        <f>VLOOKUP("1000",B:Z,16,0) + VLOOKUP("2000",B:Z,16,0) + VLOOKUP("3000",B:Z,16,0)</f>
        <v>0</v>
      </c>
      <c r="R50" s="11">
        <f>VLOOKUP("1000",B:Z,17,0) + VLOOKUP("2000",B:Z,17,0) + VLOOKUP("3000",B:Z,17,0)</f>
        <v>0</v>
      </c>
      <c r="S50" s="11">
        <f>VLOOKUP("1000",B:Z,18,0) + VLOOKUP("2000",B:Z,18,0) + VLOOKUP("3000",B:Z,18,0)</f>
        <v>0</v>
      </c>
      <c r="T50" s="11">
        <f>VLOOKUP("1000",B:Z,19,0) + VLOOKUP("2000",B:Z,19,0) + VLOOKUP("3000",B:Z,19,0)</f>
        <v>0</v>
      </c>
      <c r="U50" s="11">
        <f>VLOOKUP("1000",B:Z,20,0) + VLOOKUP("2000",B:Z,20,0) + VLOOKUP("3000",B:Z,20,0)</f>
        <v>0</v>
      </c>
      <c r="V50" s="11">
        <f>VLOOKUP("1000",B:Z,21,0) + VLOOKUP("2000",B:Z,21,0) + VLOOKUP("3000",B:Z,21,0)</f>
        <v>0</v>
      </c>
      <c r="W50" s="11">
        <f>VLOOKUP("1000",B:Z,22,0) + VLOOKUP("2000",B:Z,22,0) + VLOOKUP("3000",B:Z,22,0)</f>
        <v>0</v>
      </c>
      <c r="X50" s="11">
        <f>VLOOKUP("1000",B:Z,23,0) + VLOOKUP("2000",B:Z,23,0) + VLOOKUP("3000",B:Z,23,0)</f>
        <v>0</v>
      </c>
      <c r="Y50" s="11">
        <f>VLOOKUP("1000",B:Z,24,0) + VLOOKUP("2000",B:Z,24,0) + VLOOKUP("3000",B:Z,24,0)</f>
        <v>0</v>
      </c>
      <c r="Z50" s="11">
        <f>VLOOKUP("1000",B:Z,25,0) + VLOOKUP("2000",B:Z,25,0) + VLOOKUP("3000",B:Z,25,0)</f>
        <v>0</v>
      </c>
    </row>
  </sheetData>
  <sheetProtection sheet="1" objects="1" scenarios="1"/>
  <mergeCells count="22">
    <mergeCell ref="Y5:Z5"/>
    <mergeCell ref="M5:N5"/>
    <mergeCell ref="O5:P5"/>
    <mergeCell ref="Q5:R5"/>
    <mergeCell ref="U5:V5"/>
    <mergeCell ref="W5:X5"/>
    <mergeCell ref="A1:Z1"/>
    <mergeCell ref="A2:A6"/>
    <mergeCell ref="B2:B6"/>
    <mergeCell ref="C2:J3"/>
    <mergeCell ref="K2:Z2"/>
    <mergeCell ref="K3:R3"/>
    <mergeCell ref="S3:Z3"/>
    <mergeCell ref="C4:D5"/>
    <mergeCell ref="E4:J4"/>
    <mergeCell ref="K4:L5"/>
    <mergeCell ref="M4:R4"/>
    <mergeCell ref="S4:T5"/>
    <mergeCell ref="U4:Z4"/>
    <mergeCell ref="E5:F5"/>
    <mergeCell ref="G5:H5"/>
    <mergeCell ref="I5:J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workbookViewId="0"/>
  </sheetViews>
  <sheetFormatPr defaultRowHeight="10.199999999999999" x14ac:dyDescent="0.2"/>
  <cols>
    <col min="1" max="1" width="66.875" customWidth="1"/>
    <col min="2" max="15" width="17.25" customWidth="1"/>
  </cols>
  <sheetData>
    <row r="1" spans="1:15" ht="49.95" customHeight="1" x14ac:dyDescent="0.2">
      <c r="A1" s="22" t="s">
        <v>670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60" customHeight="1" x14ac:dyDescent="0.2">
      <c r="A2" s="36" t="s">
        <v>74</v>
      </c>
      <c r="B2" s="36" t="s">
        <v>75</v>
      </c>
      <c r="C2" s="36" t="s">
        <v>671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60" customHeight="1" x14ac:dyDescent="0.2">
      <c r="A3" s="36"/>
      <c r="B3" s="36"/>
      <c r="C3" s="36" t="s">
        <v>672</v>
      </c>
      <c r="D3" s="36" t="s">
        <v>280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60" customHeight="1" x14ac:dyDescent="0.2">
      <c r="A4" s="36"/>
      <c r="B4" s="36"/>
      <c r="C4" s="36"/>
      <c r="D4" s="36" t="s">
        <v>673</v>
      </c>
      <c r="E4" s="36"/>
      <c r="F4" s="36"/>
      <c r="G4" s="36"/>
      <c r="H4" s="36"/>
      <c r="I4" s="36"/>
      <c r="J4" s="36" t="s">
        <v>674</v>
      </c>
      <c r="K4" s="36"/>
      <c r="L4" s="36" t="s">
        <v>574</v>
      </c>
      <c r="M4" s="36"/>
      <c r="N4" s="36"/>
      <c r="O4" s="36" t="s">
        <v>675</v>
      </c>
    </row>
    <row r="5" spans="1:15" ht="90" customHeight="1" x14ac:dyDescent="0.2">
      <c r="A5" s="36"/>
      <c r="B5" s="36"/>
      <c r="C5" s="36"/>
      <c r="D5" s="1" t="s">
        <v>676</v>
      </c>
      <c r="E5" s="1" t="s">
        <v>677</v>
      </c>
      <c r="F5" s="1" t="s">
        <v>678</v>
      </c>
      <c r="G5" s="1" t="s">
        <v>579</v>
      </c>
      <c r="H5" s="1" t="s">
        <v>679</v>
      </c>
      <c r="I5" s="1" t="s">
        <v>680</v>
      </c>
      <c r="J5" s="1" t="s">
        <v>681</v>
      </c>
      <c r="K5" s="1" t="s">
        <v>674</v>
      </c>
      <c r="L5" s="1" t="s">
        <v>682</v>
      </c>
      <c r="M5" s="1" t="s">
        <v>683</v>
      </c>
      <c r="N5" s="1" t="s">
        <v>684</v>
      </c>
      <c r="O5" s="36"/>
    </row>
    <row r="6" spans="1:15" ht="19.95" customHeight="1" x14ac:dyDescent="0.2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172</v>
      </c>
      <c r="H6" s="1" t="s">
        <v>173</v>
      </c>
      <c r="I6" s="1" t="s">
        <v>174</v>
      </c>
      <c r="J6" s="1" t="s">
        <v>175</v>
      </c>
      <c r="K6" s="1" t="s">
        <v>176</v>
      </c>
      <c r="L6" s="1" t="s">
        <v>177</v>
      </c>
      <c r="M6" s="1" t="s">
        <v>178</v>
      </c>
      <c r="N6" s="1" t="s">
        <v>179</v>
      </c>
      <c r="O6" s="1" t="s">
        <v>180</v>
      </c>
    </row>
    <row r="7" spans="1:15" ht="30" customHeight="1" x14ac:dyDescent="0.2">
      <c r="A7" s="12" t="s">
        <v>588</v>
      </c>
      <c r="B7" s="13" t="s">
        <v>142</v>
      </c>
      <c r="C7" s="11">
        <f t="shared" ref="C7:C48" si="0">SUM(D7:O7)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ht="30" customHeight="1" x14ac:dyDescent="0.2">
      <c r="A8" s="2" t="s">
        <v>589</v>
      </c>
      <c r="B8" s="1" t="s">
        <v>144</v>
      </c>
      <c r="C8" s="3">
        <f t="shared" si="0"/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ht="30" customHeight="1" x14ac:dyDescent="0.2">
      <c r="A9" s="2" t="s">
        <v>590</v>
      </c>
      <c r="B9" s="1" t="s">
        <v>390</v>
      </c>
      <c r="C9" s="3">
        <f t="shared" si="0"/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ht="30" customHeight="1" x14ac:dyDescent="0.2">
      <c r="A10" s="2" t="s">
        <v>591</v>
      </c>
      <c r="B10" s="1" t="s">
        <v>592</v>
      </c>
      <c r="C10" s="3">
        <f t="shared" si="0"/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ht="30" customHeight="1" x14ac:dyDescent="0.2">
      <c r="A11" s="2" t="s">
        <v>593</v>
      </c>
      <c r="B11" s="1" t="s">
        <v>594</v>
      </c>
      <c r="C11" s="3">
        <f t="shared" si="0"/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ht="30" customHeight="1" x14ac:dyDescent="0.2">
      <c r="A12" s="2" t="s">
        <v>595</v>
      </c>
      <c r="B12" s="1" t="s">
        <v>596</v>
      </c>
      <c r="C12" s="3">
        <f t="shared" si="0"/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ht="30" customHeight="1" x14ac:dyDescent="0.2">
      <c r="A13" s="2" t="s">
        <v>597</v>
      </c>
      <c r="B13" s="1" t="s">
        <v>598</v>
      </c>
      <c r="C13" s="3">
        <f t="shared" si="0"/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ht="30" customHeight="1" x14ac:dyDescent="0.2">
      <c r="A14" s="2" t="s">
        <v>599</v>
      </c>
      <c r="B14" s="1" t="s">
        <v>600</v>
      </c>
      <c r="C14" s="3">
        <f t="shared" si="0"/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ht="30" customHeight="1" x14ac:dyDescent="0.2">
      <c r="A15" s="2" t="s">
        <v>601</v>
      </c>
      <c r="B15" s="1" t="s">
        <v>602</v>
      </c>
      <c r="C15" s="3">
        <f t="shared" si="0"/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30" customHeight="1" x14ac:dyDescent="0.2">
      <c r="A16" s="2" t="s">
        <v>603</v>
      </c>
      <c r="B16" s="1" t="s">
        <v>604</v>
      </c>
      <c r="C16" s="3">
        <f t="shared" si="0"/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30" customHeight="1" x14ac:dyDescent="0.2">
      <c r="A17" s="2" t="s">
        <v>605</v>
      </c>
      <c r="B17" s="1" t="s">
        <v>146</v>
      </c>
      <c r="C17" s="3">
        <f t="shared" si="0"/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30" customHeight="1" x14ac:dyDescent="0.2">
      <c r="A18" s="2" t="s">
        <v>606</v>
      </c>
      <c r="B18" s="1" t="s">
        <v>148</v>
      </c>
      <c r="C18" s="3">
        <f t="shared" si="0"/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ht="30" customHeight="1" x14ac:dyDescent="0.2">
      <c r="A19" s="2" t="s">
        <v>607</v>
      </c>
      <c r="B19" s="1" t="s">
        <v>608</v>
      </c>
      <c r="C19" s="3">
        <f t="shared" si="0"/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30" customHeight="1" x14ac:dyDescent="0.2">
      <c r="A20" s="2" t="s">
        <v>609</v>
      </c>
      <c r="B20" s="1" t="s">
        <v>610</v>
      </c>
      <c r="C20" s="3">
        <f t="shared" si="0"/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30" customHeight="1" x14ac:dyDescent="0.2">
      <c r="A21" s="2" t="s">
        <v>611</v>
      </c>
      <c r="B21" s="1" t="s">
        <v>612</v>
      </c>
      <c r="C21" s="3">
        <f t="shared" si="0"/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ht="30" customHeight="1" x14ac:dyDescent="0.2">
      <c r="A22" s="2" t="s">
        <v>613</v>
      </c>
      <c r="B22" s="1" t="s">
        <v>614</v>
      </c>
      <c r="C22" s="3">
        <f t="shared" si="0"/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ht="30" customHeight="1" x14ac:dyDescent="0.2">
      <c r="A23" s="2" t="s">
        <v>615</v>
      </c>
      <c r="B23" s="1" t="s">
        <v>616</v>
      </c>
      <c r="C23" s="3">
        <f t="shared" si="0"/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30" customHeight="1" x14ac:dyDescent="0.2">
      <c r="A24" s="2" t="s">
        <v>617</v>
      </c>
      <c r="B24" s="1" t="s">
        <v>618</v>
      </c>
      <c r="C24" s="3">
        <f t="shared" si="0"/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30" customHeight="1" x14ac:dyDescent="0.2">
      <c r="A25" s="12" t="s">
        <v>619</v>
      </c>
      <c r="B25" s="13" t="s">
        <v>293</v>
      </c>
      <c r="C25" s="11">
        <f t="shared" si="0"/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30" customHeight="1" x14ac:dyDescent="0.2">
      <c r="A26" s="2" t="s">
        <v>620</v>
      </c>
      <c r="B26" s="1" t="s">
        <v>392</v>
      </c>
      <c r="C26" s="3">
        <f t="shared" si="0"/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ht="30" customHeight="1" x14ac:dyDescent="0.2">
      <c r="A27" s="2" t="s">
        <v>621</v>
      </c>
      <c r="B27" s="1" t="s">
        <v>394</v>
      </c>
      <c r="C27" s="3">
        <f t="shared" si="0"/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30" customHeight="1" x14ac:dyDescent="0.2">
      <c r="A28" s="2" t="s">
        <v>622</v>
      </c>
      <c r="B28" s="1" t="s">
        <v>623</v>
      </c>
      <c r="C28" s="3">
        <f t="shared" si="0"/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ht="30" customHeight="1" x14ac:dyDescent="0.2">
      <c r="A29" s="2" t="s">
        <v>624</v>
      </c>
      <c r="B29" s="1" t="s">
        <v>625</v>
      </c>
      <c r="C29" s="3">
        <f t="shared" si="0"/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1:15" ht="30" customHeight="1" x14ac:dyDescent="0.2">
      <c r="A30" s="2" t="s">
        <v>626</v>
      </c>
      <c r="B30" s="1" t="s">
        <v>627</v>
      </c>
      <c r="C30" s="3">
        <f t="shared" si="0"/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1:15" ht="30" customHeight="1" x14ac:dyDescent="0.2">
      <c r="A31" s="2" t="s">
        <v>628</v>
      </c>
      <c r="B31" s="1" t="s">
        <v>629</v>
      </c>
      <c r="C31" s="3">
        <f t="shared" si="0"/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ht="30" customHeight="1" x14ac:dyDescent="0.2">
      <c r="A32" s="2" t="s">
        <v>630</v>
      </c>
      <c r="B32" s="1" t="s">
        <v>543</v>
      </c>
      <c r="C32" s="3">
        <f t="shared" si="0"/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ht="30" customHeight="1" x14ac:dyDescent="0.2">
      <c r="A33" s="2" t="s">
        <v>631</v>
      </c>
      <c r="B33" s="1" t="s">
        <v>632</v>
      </c>
      <c r="C33" s="3">
        <f t="shared" si="0"/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ht="30" customHeight="1" x14ac:dyDescent="0.2">
      <c r="A34" s="2" t="s">
        <v>633</v>
      </c>
      <c r="B34" s="1" t="s">
        <v>634</v>
      </c>
      <c r="C34" s="3">
        <f t="shared" si="0"/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ht="30" customHeight="1" x14ac:dyDescent="0.2">
      <c r="A35" s="2" t="s">
        <v>635</v>
      </c>
      <c r="B35" s="1" t="s">
        <v>636</v>
      </c>
      <c r="C35" s="3">
        <f t="shared" si="0"/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ht="30" customHeight="1" x14ac:dyDescent="0.2">
      <c r="A36" s="2" t="s">
        <v>637</v>
      </c>
      <c r="B36" s="1" t="s">
        <v>638</v>
      </c>
      <c r="C36" s="3">
        <f t="shared" si="0"/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ht="30" customHeight="1" x14ac:dyDescent="0.2">
      <c r="A37" s="2" t="s">
        <v>639</v>
      </c>
      <c r="B37" s="1" t="s">
        <v>640</v>
      </c>
      <c r="C37" s="3">
        <f t="shared" si="0"/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1:15" ht="30" customHeight="1" x14ac:dyDescent="0.2">
      <c r="A38" s="2" t="s">
        <v>641</v>
      </c>
      <c r="B38" s="1" t="s">
        <v>642</v>
      </c>
      <c r="C38" s="3">
        <f t="shared" si="0"/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ht="30" customHeight="1" x14ac:dyDescent="0.2">
      <c r="A39" s="12" t="s">
        <v>643</v>
      </c>
      <c r="B39" s="13" t="s">
        <v>295</v>
      </c>
      <c r="C39" s="11">
        <f t="shared" si="0"/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30" customHeight="1" x14ac:dyDescent="0.2">
      <c r="A40" s="2" t="s">
        <v>644</v>
      </c>
      <c r="B40" s="1" t="s">
        <v>297</v>
      </c>
      <c r="C40" s="3">
        <f t="shared" si="0"/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ht="30" customHeight="1" x14ac:dyDescent="0.2">
      <c r="A41" s="2" t="s">
        <v>645</v>
      </c>
      <c r="B41" s="1" t="s">
        <v>299</v>
      </c>
      <c r="C41" s="3">
        <f t="shared" si="0"/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ht="30" customHeight="1" x14ac:dyDescent="0.2">
      <c r="A42" s="2" t="s">
        <v>646</v>
      </c>
      <c r="B42" s="1" t="s">
        <v>301</v>
      </c>
      <c r="C42" s="3">
        <f t="shared" si="0"/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ht="30" customHeight="1" x14ac:dyDescent="0.2">
      <c r="A43" s="2" t="s">
        <v>647</v>
      </c>
      <c r="B43" s="1" t="s">
        <v>303</v>
      </c>
      <c r="C43" s="3">
        <f t="shared" si="0"/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ht="30" customHeight="1" x14ac:dyDescent="0.2">
      <c r="A44" s="2" t="s">
        <v>648</v>
      </c>
      <c r="B44" s="1" t="s">
        <v>649</v>
      </c>
      <c r="C44" s="3">
        <f t="shared" si="0"/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ht="30" customHeight="1" x14ac:dyDescent="0.2">
      <c r="A45" s="2" t="s">
        <v>650</v>
      </c>
      <c r="B45" s="1" t="s">
        <v>651</v>
      </c>
      <c r="C45" s="3">
        <f t="shared" si="0"/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1:15" ht="30" customHeight="1" x14ac:dyDescent="0.2">
      <c r="A46" s="2" t="s">
        <v>652</v>
      </c>
      <c r="B46" s="1" t="s">
        <v>653</v>
      </c>
      <c r="C46" s="3">
        <f t="shared" si="0"/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ht="30" customHeight="1" x14ac:dyDescent="0.2">
      <c r="A47" s="2" t="s">
        <v>654</v>
      </c>
      <c r="B47" s="1" t="s">
        <v>655</v>
      </c>
      <c r="C47" s="3">
        <f t="shared" si="0"/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ht="30" customHeight="1" x14ac:dyDescent="0.2">
      <c r="A48" s="2" t="s">
        <v>656</v>
      </c>
      <c r="B48" s="1" t="s">
        <v>657</v>
      </c>
      <c r="C48" s="3">
        <f t="shared" si="0"/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</row>
    <row r="49" spans="1:15" ht="19.95" customHeight="1" x14ac:dyDescent="0.2">
      <c r="A49" s="10" t="s">
        <v>153</v>
      </c>
      <c r="B49" s="13" t="s">
        <v>154</v>
      </c>
      <c r="C49" s="11">
        <f>VLOOKUP("1000",B:Z,2,0) + VLOOKUP("2000",B:Z,2,0) + VLOOKUP("3000",B:Z,2,0)</f>
        <v>0</v>
      </c>
      <c r="D49" s="11">
        <f>VLOOKUP("1000",B:Z,3,0) + VLOOKUP("2000",B:Z,3,0) + VLOOKUP("3000",B:Z,3,0)</f>
        <v>0</v>
      </c>
      <c r="E49" s="11">
        <f>VLOOKUP("1000",B:Z,4,0) + VLOOKUP("2000",B:Z,4,0) + VLOOKUP("3000",B:Z,4,0)</f>
        <v>0</v>
      </c>
      <c r="F49" s="11">
        <f>VLOOKUP("1000",B:Z,5,0) + VLOOKUP("2000",B:Z,5,0) + VLOOKUP("3000",B:Z,5,0)</f>
        <v>0</v>
      </c>
      <c r="G49" s="11">
        <f>VLOOKUP("1000",B:Z,6,0) + VLOOKUP("2000",B:Z,6,0) + VLOOKUP("3000",B:Z,6,0)</f>
        <v>0</v>
      </c>
      <c r="H49" s="11">
        <f>VLOOKUP("1000",B:Z,7,0) + VLOOKUP("2000",B:Z,7,0) + VLOOKUP("3000",B:Z,7,0)</f>
        <v>0</v>
      </c>
      <c r="I49" s="11">
        <f>VLOOKUP("1000",B:Z,8,0) + VLOOKUP("2000",B:Z,8,0) + VLOOKUP("3000",B:Z,8,0)</f>
        <v>0</v>
      </c>
      <c r="J49" s="11">
        <f>VLOOKUP("1000",B:Z,9,0) + VLOOKUP("2000",B:Z,9,0) + VLOOKUP("3000",B:Z,9,0)</f>
        <v>0</v>
      </c>
      <c r="K49" s="11">
        <f>VLOOKUP("1000",B:Z,10,0) + VLOOKUP("2000",B:Z,10,0) + VLOOKUP("3000",B:Z,10,0)</f>
        <v>0</v>
      </c>
      <c r="L49" s="11">
        <f>VLOOKUP("1000",B:Z,11,0) + VLOOKUP("2000",B:Z,11,0) + VLOOKUP("3000",B:Z,11,0)</f>
        <v>0</v>
      </c>
      <c r="M49" s="11">
        <f>VLOOKUP("1000",B:Z,12,0) + VLOOKUP("2000",B:Z,12,0) + VLOOKUP("3000",B:Z,12,0)</f>
        <v>0</v>
      </c>
      <c r="N49" s="11">
        <f>VLOOKUP("1000",B:Z,13,0) + VLOOKUP("2000",B:Z,13,0) + VLOOKUP("3000",B:Z,13,0)</f>
        <v>0</v>
      </c>
      <c r="O49" s="11">
        <f>VLOOKUP("1000",B:Z,14,0) + VLOOKUP("2000",B:Z,14,0) + VLOOKUP("3000",B:Z,14,0)</f>
        <v>0</v>
      </c>
    </row>
    <row r="50" spans="1:15" ht="15" customHeight="1" x14ac:dyDescent="0.2"/>
    <row r="51" spans="1:15" ht="60" customHeight="1" x14ac:dyDescent="0.2">
      <c r="A51" s="5" t="s">
        <v>44</v>
      </c>
      <c r="B51" s="8" t="s">
        <v>45</v>
      </c>
      <c r="D51" s="8"/>
      <c r="F51" s="8" t="s">
        <v>46</v>
      </c>
    </row>
    <row r="52" spans="1:15" ht="40.049999999999997" customHeight="1" x14ac:dyDescent="0.2">
      <c r="B52" s="6" t="s">
        <v>47</v>
      </c>
      <c r="D52" s="6" t="s">
        <v>230</v>
      </c>
      <c r="F52" s="6" t="s">
        <v>48</v>
      </c>
    </row>
    <row r="53" spans="1:15" ht="60" customHeight="1" x14ac:dyDescent="0.2">
      <c r="A53" s="5" t="s">
        <v>49</v>
      </c>
      <c r="B53" s="8" t="s">
        <v>231</v>
      </c>
      <c r="D53" s="8" t="s">
        <v>232</v>
      </c>
      <c r="F53" s="8" t="s">
        <v>260</v>
      </c>
    </row>
    <row r="54" spans="1:15" ht="40.049999999999997" customHeight="1" x14ac:dyDescent="0.2">
      <c r="B54" s="6" t="s">
        <v>47</v>
      </c>
      <c r="D54" s="6" t="s">
        <v>261</v>
      </c>
      <c r="F54" s="6" t="s">
        <v>51</v>
      </c>
    </row>
    <row r="55" spans="1:15" ht="19.95" customHeight="1" x14ac:dyDescent="0.2"/>
    <row r="56" spans="1:15" ht="19.95" customHeight="1" x14ac:dyDescent="0.2">
      <c r="A56" s="25" t="s">
        <v>56</v>
      </c>
      <c r="B56" s="25"/>
    </row>
    <row r="57" spans="1:15" ht="19.95" customHeight="1" x14ac:dyDescent="0.2">
      <c r="A57" s="26" t="s">
        <v>57</v>
      </c>
      <c r="B57" s="26"/>
    </row>
    <row r="58" spans="1:15" ht="19.95" customHeight="1" x14ac:dyDescent="0.2">
      <c r="A58" s="26" t="s">
        <v>58</v>
      </c>
      <c r="B58" s="26"/>
    </row>
    <row r="59" spans="1:15" ht="19.95" customHeight="1" x14ac:dyDescent="0.2">
      <c r="A59" s="26" t="s">
        <v>59</v>
      </c>
      <c r="B59" s="26"/>
    </row>
    <row r="60" spans="1:15" ht="19.95" customHeight="1" x14ac:dyDescent="0.2">
      <c r="A60" s="26" t="s">
        <v>60</v>
      </c>
      <c r="B60" s="26"/>
    </row>
    <row r="61" spans="1:15" ht="19.95" customHeight="1" x14ac:dyDescent="0.2">
      <c r="A61" s="26" t="s">
        <v>61</v>
      </c>
      <c r="B61" s="26"/>
    </row>
    <row r="62" spans="1:15" ht="19.95" customHeight="1" x14ac:dyDescent="0.2">
      <c r="A62" s="27" t="s">
        <v>62</v>
      </c>
      <c r="B62" s="27"/>
    </row>
  </sheetData>
  <sheetProtection sheet="1" objects="1" scenarios="1"/>
  <mergeCells count="17">
    <mergeCell ref="A61:B61"/>
    <mergeCell ref="A62:B62"/>
    <mergeCell ref="A56:B56"/>
    <mergeCell ref="A57:B57"/>
    <mergeCell ref="A58:B58"/>
    <mergeCell ref="A59:B59"/>
    <mergeCell ref="A60:B60"/>
    <mergeCell ref="A1:O1"/>
    <mergeCell ref="A2:A5"/>
    <mergeCell ref="B2:B5"/>
    <mergeCell ref="C2:O2"/>
    <mergeCell ref="C3:C5"/>
    <mergeCell ref="D3:O3"/>
    <mergeCell ref="D4:I4"/>
    <mergeCell ref="J4:K4"/>
    <mergeCell ref="L4:N4"/>
    <mergeCell ref="O4:O5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/>
  </sheetViews>
  <sheetFormatPr defaultRowHeight="10.199999999999999" x14ac:dyDescent="0.2"/>
  <cols>
    <col min="1" max="1" width="66.875" customWidth="1"/>
    <col min="2" max="9" width="24.875" customWidth="1"/>
  </cols>
  <sheetData>
    <row r="1" spans="1:9" ht="49.95" customHeight="1" x14ac:dyDescent="0.2">
      <c r="A1" s="22" t="s">
        <v>685</v>
      </c>
      <c r="B1" s="22"/>
      <c r="C1" s="22"/>
      <c r="D1" s="22"/>
      <c r="E1" s="22"/>
      <c r="F1" s="22"/>
      <c r="G1" s="22"/>
      <c r="H1" s="22"/>
      <c r="I1" s="22"/>
    </row>
    <row r="2" spans="1:9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</row>
    <row r="3" spans="1:9" ht="30" customHeight="1" x14ac:dyDescent="0.2">
      <c r="I3" s="1" t="s">
        <v>2</v>
      </c>
    </row>
    <row r="4" spans="1:9" ht="30" customHeight="1" x14ac:dyDescent="0.2">
      <c r="H4" s="9" t="s">
        <v>3</v>
      </c>
      <c r="I4" s="1" t="s">
        <v>70</v>
      </c>
    </row>
    <row r="5" spans="1:9" ht="30" customHeight="1" x14ac:dyDescent="0.2">
      <c r="H5" s="9" t="s">
        <v>7</v>
      </c>
      <c r="I5" s="1" t="s">
        <v>8</v>
      </c>
    </row>
    <row r="6" spans="1:9" ht="30" customHeight="1" x14ac:dyDescent="0.2">
      <c r="A6" s="5" t="s">
        <v>5</v>
      </c>
      <c r="B6" s="35" t="s">
        <v>6</v>
      </c>
      <c r="C6" s="35"/>
      <c r="D6" s="35"/>
      <c r="E6" s="35"/>
      <c r="F6" s="35"/>
      <c r="G6" s="35"/>
      <c r="H6" s="9" t="s">
        <v>11</v>
      </c>
      <c r="I6" s="1" t="s">
        <v>12</v>
      </c>
    </row>
    <row r="7" spans="1:9" ht="30" customHeight="1" x14ac:dyDescent="0.2">
      <c r="A7" s="5" t="s">
        <v>71</v>
      </c>
      <c r="B7" s="35" t="s">
        <v>14</v>
      </c>
      <c r="C7" s="35"/>
      <c r="D7" s="35"/>
      <c r="E7" s="35"/>
      <c r="F7" s="35"/>
      <c r="G7" s="35"/>
      <c r="H7" s="9" t="s">
        <v>15</v>
      </c>
      <c r="I7" s="1" t="s">
        <v>16</v>
      </c>
    </row>
    <row r="8" spans="1:9" ht="30" customHeight="1" x14ac:dyDescent="0.2">
      <c r="A8" s="5" t="s">
        <v>17</v>
      </c>
      <c r="B8" s="35" t="s">
        <v>18</v>
      </c>
      <c r="C8" s="35"/>
      <c r="D8" s="35"/>
      <c r="E8" s="35"/>
      <c r="F8" s="35"/>
      <c r="G8" s="35"/>
      <c r="H8" s="9" t="s">
        <v>72</v>
      </c>
      <c r="I8" s="1" t="s">
        <v>20</v>
      </c>
    </row>
    <row r="9" spans="1:9" ht="30" customHeight="1" x14ac:dyDescent="0.2">
      <c r="A9" s="5" t="s">
        <v>21</v>
      </c>
      <c r="B9" s="31"/>
      <c r="C9" s="31"/>
      <c r="D9" s="31"/>
      <c r="E9" s="31"/>
      <c r="F9" s="31"/>
      <c r="G9" s="31"/>
      <c r="H9" s="9" t="s">
        <v>22</v>
      </c>
      <c r="I9" s="1" t="s">
        <v>23</v>
      </c>
    </row>
    <row r="10" spans="1:9" ht="30" customHeight="1" x14ac:dyDescent="0.2"/>
    <row r="11" spans="1:9" ht="30" customHeight="1" x14ac:dyDescent="0.2">
      <c r="A11" s="36" t="s">
        <v>446</v>
      </c>
      <c r="B11" s="36" t="s">
        <v>447</v>
      </c>
      <c r="C11" s="36" t="s">
        <v>686</v>
      </c>
      <c r="D11" s="36" t="s">
        <v>452</v>
      </c>
      <c r="E11" s="36"/>
      <c r="F11" s="36" t="s">
        <v>75</v>
      </c>
      <c r="G11" s="36" t="s">
        <v>687</v>
      </c>
      <c r="H11" s="36" t="s">
        <v>688</v>
      </c>
      <c r="I11" s="36" t="s">
        <v>689</v>
      </c>
    </row>
    <row r="12" spans="1:9" ht="30" customHeight="1" x14ac:dyDescent="0.2">
      <c r="A12" s="36"/>
      <c r="B12" s="36"/>
      <c r="C12" s="36"/>
      <c r="D12" s="1" t="s">
        <v>246</v>
      </c>
      <c r="E12" s="1" t="s">
        <v>247</v>
      </c>
      <c r="F12" s="36"/>
      <c r="G12" s="36"/>
      <c r="H12" s="36"/>
      <c r="I12" s="36"/>
    </row>
    <row r="13" spans="1:9" ht="19.95" customHeight="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</row>
    <row r="14" spans="1:9" ht="15" customHeight="1" x14ac:dyDescent="0.2"/>
    <row r="15" spans="1:9" ht="60" customHeight="1" x14ac:dyDescent="0.2">
      <c r="A15" s="5" t="s">
        <v>44</v>
      </c>
      <c r="B15" s="8" t="s">
        <v>45</v>
      </c>
      <c r="D15" s="8"/>
      <c r="F15" s="8" t="s">
        <v>46</v>
      </c>
    </row>
    <row r="16" spans="1:9" ht="40.049999999999997" customHeight="1" x14ac:dyDescent="0.2">
      <c r="B16" s="6" t="s">
        <v>47</v>
      </c>
      <c r="D16" s="6" t="s">
        <v>230</v>
      </c>
      <c r="F16" s="6" t="s">
        <v>48</v>
      </c>
    </row>
    <row r="17" spans="1:6" ht="60" customHeight="1" x14ac:dyDescent="0.2">
      <c r="A17" s="5" t="s">
        <v>49</v>
      </c>
      <c r="B17" s="8" t="s">
        <v>231</v>
      </c>
      <c r="D17" s="8" t="s">
        <v>232</v>
      </c>
      <c r="F17" s="8" t="s">
        <v>260</v>
      </c>
    </row>
    <row r="18" spans="1:6" ht="40.049999999999997" customHeight="1" x14ac:dyDescent="0.2">
      <c r="B18" s="6" t="s">
        <v>47</v>
      </c>
      <c r="D18" s="6" t="s">
        <v>261</v>
      </c>
      <c r="F18" s="6" t="s">
        <v>51</v>
      </c>
    </row>
    <row r="19" spans="1:6" ht="19.95" customHeight="1" x14ac:dyDescent="0.2"/>
    <row r="20" spans="1:6" ht="19.95" customHeight="1" x14ac:dyDescent="0.2">
      <c r="A20" s="25" t="s">
        <v>56</v>
      </c>
      <c r="B20" s="25"/>
    </row>
    <row r="21" spans="1:6" ht="19.95" customHeight="1" x14ac:dyDescent="0.2">
      <c r="A21" s="26" t="s">
        <v>57</v>
      </c>
      <c r="B21" s="26"/>
    </row>
    <row r="22" spans="1:6" ht="19.95" customHeight="1" x14ac:dyDescent="0.2">
      <c r="A22" s="26" t="s">
        <v>58</v>
      </c>
      <c r="B22" s="26"/>
    </row>
    <row r="23" spans="1:6" ht="19.95" customHeight="1" x14ac:dyDescent="0.2">
      <c r="A23" s="26" t="s">
        <v>59</v>
      </c>
      <c r="B23" s="26"/>
    </row>
    <row r="24" spans="1:6" ht="19.95" customHeight="1" x14ac:dyDescent="0.2">
      <c r="A24" s="26" t="s">
        <v>60</v>
      </c>
      <c r="B24" s="26"/>
    </row>
    <row r="25" spans="1:6" ht="19.95" customHeight="1" x14ac:dyDescent="0.2">
      <c r="A25" s="26" t="s">
        <v>61</v>
      </c>
      <c r="B25" s="26"/>
    </row>
    <row r="26" spans="1:6" ht="19.95" customHeight="1" x14ac:dyDescent="0.2">
      <c r="A26" s="27" t="s">
        <v>62</v>
      </c>
      <c r="B26" s="27"/>
    </row>
  </sheetData>
  <sheetProtection sheet="1" objects="1" scenarios="1"/>
  <mergeCells count="21">
    <mergeCell ref="A23:B23"/>
    <mergeCell ref="A24:B24"/>
    <mergeCell ref="A25:B25"/>
    <mergeCell ref="A26:B26"/>
    <mergeCell ref="H11:H12"/>
    <mergeCell ref="I11:I12"/>
    <mergeCell ref="A20:B20"/>
    <mergeCell ref="A21:B21"/>
    <mergeCell ref="A22:B22"/>
    <mergeCell ref="B9:G9"/>
    <mergeCell ref="A11:A12"/>
    <mergeCell ref="B11:B12"/>
    <mergeCell ref="C11:C12"/>
    <mergeCell ref="D11:E11"/>
    <mergeCell ref="F11:F12"/>
    <mergeCell ref="G11:G12"/>
    <mergeCell ref="A1:I1"/>
    <mergeCell ref="A2:I2"/>
    <mergeCell ref="B6:G6"/>
    <mergeCell ref="B7:G7"/>
    <mergeCell ref="B8:G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/>
  </sheetViews>
  <sheetFormatPr defaultRowHeight="10.199999999999999" x14ac:dyDescent="0.2"/>
  <cols>
    <col min="1" max="1" width="38.25" customWidth="1"/>
    <col min="2" max="6" width="30.5" customWidth="1"/>
  </cols>
  <sheetData>
    <row r="1" spans="1:6" ht="49.95" customHeight="1" x14ac:dyDescent="0.2">
      <c r="A1" s="22" t="s">
        <v>41</v>
      </c>
      <c r="B1" s="22"/>
      <c r="C1" s="22"/>
      <c r="D1" s="22"/>
      <c r="E1" s="22"/>
      <c r="F1" s="22"/>
    </row>
    <row r="2" spans="1:6" ht="49.95" customHeight="1" x14ac:dyDescent="0.2">
      <c r="A2" s="22" t="s">
        <v>42</v>
      </c>
      <c r="B2" s="22"/>
      <c r="C2" s="22"/>
      <c r="D2" s="22"/>
      <c r="E2" s="22"/>
      <c r="F2" s="22"/>
    </row>
    <row r="3" spans="1:6" ht="30" customHeight="1" x14ac:dyDescent="0.2">
      <c r="A3" s="31" t="s">
        <v>69</v>
      </c>
      <c r="B3" s="31"/>
      <c r="C3" s="31"/>
      <c r="D3" s="31"/>
      <c r="E3" s="31"/>
      <c r="F3" s="31"/>
    </row>
    <row r="4" spans="1:6" ht="30" customHeight="1" x14ac:dyDescent="0.2">
      <c r="F4" s="1" t="s">
        <v>2</v>
      </c>
    </row>
    <row r="5" spans="1:6" ht="30" customHeight="1" x14ac:dyDescent="0.2">
      <c r="E5" s="9" t="s">
        <v>3</v>
      </c>
      <c r="F5" s="1" t="s">
        <v>70</v>
      </c>
    </row>
    <row r="6" spans="1:6" ht="30" customHeight="1" x14ac:dyDescent="0.2">
      <c r="A6" s="5" t="s">
        <v>5</v>
      </c>
      <c r="B6" s="35" t="s">
        <v>6</v>
      </c>
      <c r="C6" s="35"/>
      <c r="D6" s="35"/>
      <c r="E6" s="9" t="s">
        <v>11</v>
      </c>
      <c r="F6" s="1" t="s">
        <v>12</v>
      </c>
    </row>
    <row r="7" spans="1:6" ht="30" customHeight="1" x14ac:dyDescent="0.2">
      <c r="A7" s="5" t="s">
        <v>71</v>
      </c>
      <c r="B7" s="35" t="s">
        <v>14</v>
      </c>
      <c r="C7" s="35"/>
      <c r="D7" s="35"/>
      <c r="E7" s="9" t="s">
        <v>15</v>
      </c>
      <c r="F7" s="1" t="s">
        <v>16</v>
      </c>
    </row>
    <row r="8" spans="1:6" ht="30" customHeight="1" x14ac:dyDescent="0.2">
      <c r="A8" s="5" t="s">
        <v>17</v>
      </c>
      <c r="B8" s="35" t="s">
        <v>18</v>
      </c>
      <c r="C8" s="35"/>
      <c r="D8" s="35"/>
      <c r="E8" s="9" t="s">
        <v>72</v>
      </c>
      <c r="F8" s="1" t="s">
        <v>20</v>
      </c>
    </row>
    <row r="9" spans="1:6" ht="30" customHeight="1" x14ac:dyDescent="0.2">
      <c r="A9" s="5" t="s">
        <v>21</v>
      </c>
      <c r="B9" s="31"/>
      <c r="C9" s="31"/>
      <c r="D9" s="31"/>
      <c r="E9" s="9" t="s">
        <v>22</v>
      </c>
      <c r="F9" s="1" t="s">
        <v>23</v>
      </c>
    </row>
    <row r="10" spans="1:6" ht="30" customHeight="1" x14ac:dyDescent="0.2">
      <c r="A10" s="5" t="s">
        <v>690</v>
      </c>
      <c r="B10" s="31"/>
      <c r="C10" s="31"/>
      <c r="D10" s="31"/>
      <c r="E10" s="9" t="s">
        <v>691</v>
      </c>
      <c r="F10" s="1" t="s">
        <v>692</v>
      </c>
    </row>
    <row r="11" spans="1:6" ht="30" customHeight="1" x14ac:dyDescent="0.2"/>
    <row r="12" spans="1:6" ht="49.95" customHeight="1" x14ac:dyDescent="0.2">
      <c r="A12" s="36" t="s">
        <v>693</v>
      </c>
      <c r="B12" s="36"/>
      <c r="C12" s="36" t="s">
        <v>694</v>
      </c>
      <c r="D12" s="36"/>
      <c r="E12" s="36"/>
      <c r="F12" s="36"/>
    </row>
    <row r="13" spans="1:6" ht="49.95" customHeight="1" x14ac:dyDescent="0.2">
      <c r="A13" s="36"/>
      <c r="B13" s="37"/>
      <c r="C13" s="36" t="s">
        <v>457</v>
      </c>
      <c r="D13" s="36"/>
      <c r="E13" s="1" t="s">
        <v>3</v>
      </c>
      <c r="F13" s="1" t="s">
        <v>695</v>
      </c>
    </row>
    <row r="14" spans="1:6" ht="19.95" customHeight="1" x14ac:dyDescent="0.2">
      <c r="A14" s="36" t="s">
        <v>81</v>
      </c>
      <c r="B14" s="36"/>
      <c r="C14" s="36" t="s">
        <v>82</v>
      </c>
      <c r="D14" s="36"/>
      <c r="E14" s="1" t="s">
        <v>83</v>
      </c>
      <c r="F14" s="1" t="s">
        <v>84</v>
      </c>
    </row>
    <row r="15" spans="1:6" ht="15" customHeight="1" x14ac:dyDescent="0.2"/>
    <row r="16" spans="1:6" ht="40.049999999999997" customHeight="1" x14ac:dyDescent="0.2">
      <c r="A16" s="5" t="s">
        <v>44</v>
      </c>
      <c r="B16" s="8" t="s">
        <v>45</v>
      </c>
      <c r="D16" s="8"/>
      <c r="F16" s="8" t="s">
        <v>46</v>
      </c>
    </row>
    <row r="17" spans="1:6" ht="19.95" customHeight="1" x14ac:dyDescent="0.2">
      <c r="B17" s="6" t="s">
        <v>47</v>
      </c>
      <c r="D17" s="6" t="s">
        <v>230</v>
      </c>
      <c r="F17" s="6" t="s">
        <v>48</v>
      </c>
    </row>
    <row r="18" spans="1:6" ht="40.049999999999997" customHeight="1" x14ac:dyDescent="0.2">
      <c r="A18" s="5" t="s">
        <v>49</v>
      </c>
      <c r="B18" s="8" t="s">
        <v>231</v>
      </c>
      <c r="D18" s="8" t="s">
        <v>232</v>
      </c>
      <c r="F18" s="8" t="s">
        <v>260</v>
      </c>
    </row>
    <row r="19" spans="1:6" ht="19.95" customHeight="1" x14ac:dyDescent="0.2">
      <c r="B19" s="6" t="s">
        <v>47</v>
      </c>
      <c r="D19" s="6" t="s">
        <v>261</v>
      </c>
      <c r="F19" s="6" t="s">
        <v>51</v>
      </c>
    </row>
    <row r="20" spans="1:6" ht="19.95" customHeight="1" x14ac:dyDescent="0.2"/>
    <row r="21" spans="1:6" ht="19.95" customHeight="1" x14ac:dyDescent="0.2">
      <c r="A21" s="25" t="s">
        <v>56</v>
      </c>
      <c r="B21" s="25"/>
    </row>
    <row r="22" spans="1:6" ht="19.95" customHeight="1" x14ac:dyDescent="0.2">
      <c r="A22" s="26" t="s">
        <v>57</v>
      </c>
      <c r="B22" s="26"/>
    </row>
    <row r="23" spans="1:6" ht="19.95" customHeight="1" x14ac:dyDescent="0.2">
      <c r="A23" s="26" t="s">
        <v>58</v>
      </c>
      <c r="B23" s="26"/>
    </row>
    <row r="24" spans="1:6" ht="19.95" customHeight="1" x14ac:dyDescent="0.2">
      <c r="A24" s="26" t="s">
        <v>59</v>
      </c>
      <c r="B24" s="26"/>
    </row>
    <row r="25" spans="1:6" ht="19.95" customHeight="1" x14ac:dyDescent="0.2">
      <c r="A25" s="26" t="s">
        <v>60</v>
      </c>
      <c r="B25" s="26"/>
    </row>
    <row r="26" spans="1:6" ht="19.95" customHeight="1" x14ac:dyDescent="0.2">
      <c r="A26" s="26" t="s">
        <v>61</v>
      </c>
      <c r="B26" s="26"/>
    </row>
    <row r="27" spans="1:6" ht="19.95" customHeight="1" x14ac:dyDescent="0.2">
      <c r="A27" s="27" t="s">
        <v>62</v>
      </c>
      <c r="B27" s="27"/>
    </row>
  </sheetData>
  <sheetProtection sheet="1" objects="1" scenarios="1"/>
  <mergeCells count="20">
    <mergeCell ref="A24:B24"/>
    <mergeCell ref="A25:B25"/>
    <mergeCell ref="A26:B26"/>
    <mergeCell ref="A27:B27"/>
    <mergeCell ref="A14:B14"/>
    <mergeCell ref="C14:D14"/>
    <mergeCell ref="A21:B21"/>
    <mergeCell ref="A22:B22"/>
    <mergeCell ref="A23:B23"/>
    <mergeCell ref="B8:D8"/>
    <mergeCell ref="B9:D9"/>
    <mergeCell ref="B10:D10"/>
    <mergeCell ref="A12:B13"/>
    <mergeCell ref="C12:F12"/>
    <mergeCell ref="C13:D13"/>
    <mergeCell ref="A1:F1"/>
    <mergeCell ref="A2:F2"/>
    <mergeCell ref="A3:F3"/>
    <mergeCell ref="B6:D6"/>
    <mergeCell ref="B7:D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/>
  </sheetViews>
  <sheetFormatPr defaultRowHeight="10.199999999999999" x14ac:dyDescent="0.2"/>
  <cols>
    <col min="1" max="1" width="57.25" customWidth="1"/>
    <col min="2" max="7" width="30.5" customWidth="1"/>
  </cols>
  <sheetData>
    <row r="1" spans="1:7" ht="49.95" customHeight="1" x14ac:dyDescent="0.2">
      <c r="A1" s="22" t="s">
        <v>43</v>
      </c>
      <c r="B1" s="22"/>
      <c r="C1" s="22"/>
      <c r="D1" s="22"/>
      <c r="E1" s="22"/>
      <c r="F1" s="22"/>
      <c r="G1" s="22"/>
    </row>
    <row r="2" spans="1:7" ht="30" customHeight="1" x14ac:dyDescent="0.2">
      <c r="A2" s="31" t="s">
        <v>69</v>
      </c>
      <c r="B2" s="31"/>
      <c r="C2" s="31"/>
      <c r="D2" s="31"/>
      <c r="E2" s="31"/>
      <c r="F2" s="31"/>
      <c r="G2" s="31"/>
    </row>
    <row r="3" spans="1:7" ht="30" customHeight="1" x14ac:dyDescent="0.2">
      <c r="G3" s="1" t="s">
        <v>2</v>
      </c>
    </row>
    <row r="4" spans="1:7" ht="30" customHeight="1" x14ac:dyDescent="0.2">
      <c r="F4" s="9" t="s">
        <v>3</v>
      </c>
      <c r="G4" s="1" t="s">
        <v>70</v>
      </c>
    </row>
    <row r="5" spans="1:7" ht="30" customHeight="1" x14ac:dyDescent="0.2">
      <c r="A5" s="5" t="s">
        <v>5</v>
      </c>
      <c r="B5" s="35" t="s">
        <v>6</v>
      </c>
      <c r="C5" s="35"/>
      <c r="D5" s="35"/>
      <c r="E5" s="35"/>
      <c r="F5" s="9" t="s">
        <v>11</v>
      </c>
      <c r="G5" s="1" t="s">
        <v>12</v>
      </c>
    </row>
    <row r="6" spans="1:7" ht="30" customHeight="1" x14ac:dyDescent="0.2">
      <c r="A6" s="5" t="s">
        <v>71</v>
      </c>
      <c r="B6" s="35" t="s">
        <v>14</v>
      </c>
      <c r="C6" s="35"/>
      <c r="D6" s="35"/>
      <c r="E6" s="35"/>
      <c r="F6" s="9" t="s">
        <v>15</v>
      </c>
      <c r="G6" s="1" t="s">
        <v>16</v>
      </c>
    </row>
    <row r="7" spans="1:7" ht="30" customHeight="1" x14ac:dyDescent="0.2">
      <c r="A7" s="5" t="s">
        <v>17</v>
      </c>
      <c r="B7" s="35" t="s">
        <v>18</v>
      </c>
      <c r="C7" s="35"/>
      <c r="D7" s="35"/>
      <c r="E7" s="35"/>
      <c r="F7" s="9" t="s">
        <v>72</v>
      </c>
      <c r="G7" s="1" t="s">
        <v>20</v>
      </c>
    </row>
    <row r="8" spans="1:7" ht="30" customHeight="1" x14ac:dyDescent="0.2">
      <c r="A8" s="5" t="s">
        <v>21</v>
      </c>
      <c r="B8" s="31"/>
      <c r="C8" s="31"/>
      <c r="D8" s="31"/>
      <c r="E8" s="31"/>
      <c r="F8" s="9" t="s">
        <v>22</v>
      </c>
      <c r="G8" s="1" t="s">
        <v>23</v>
      </c>
    </row>
    <row r="9" spans="1:7" ht="30" customHeight="1" x14ac:dyDescent="0.2">
      <c r="A9" s="5" t="s">
        <v>690</v>
      </c>
      <c r="B9" s="31"/>
      <c r="C9" s="31"/>
      <c r="D9" s="31"/>
      <c r="E9" s="31"/>
      <c r="F9" s="9" t="s">
        <v>691</v>
      </c>
      <c r="G9" s="1" t="s">
        <v>692</v>
      </c>
    </row>
    <row r="10" spans="1:7" ht="30" customHeight="1" x14ac:dyDescent="0.2"/>
    <row r="11" spans="1:7" ht="40.049999999999997" customHeight="1" x14ac:dyDescent="0.2">
      <c r="A11" s="36" t="s">
        <v>696</v>
      </c>
      <c r="B11" s="36" t="s">
        <v>452</v>
      </c>
      <c r="C11" s="36"/>
      <c r="D11" s="36" t="s">
        <v>697</v>
      </c>
      <c r="E11" s="36" t="s">
        <v>698</v>
      </c>
      <c r="F11" s="36" t="s">
        <v>699</v>
      </c>
      <c r="G11" s="36" t="s">
        <v>700</v>
      </c>
    </row>
    <row r="12" spans="1:7" ht="40.049999999999997" customHeight="1" x14ac:dyDescent="0.2">
      <c r="A12" s="36"/>
      <c r="B12" s="1" t="s">
        <v>457</v>
      </c>
      <c r="C12" s="1" t="s">
        <v>701</v>
      </c>
      <c r="D12" s="36"/>
      <c r="E12" s="36"/>
      <c r="F12" s="36"/>
      <c r="G12" s="36"/>
    </row>
    <row r="13" spans="1:7" ht="19.95" customHeight="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</row>
    <row r="14" spans="1:7" ht="15" customHeight="1" x14ac:dyDescent="0.2"/>
    <row r="15" spans="1:7" ht="40.049999999999997" customHeight="1" x14ac:dyDescent="0.2">
      <c r="A15" s="5" t="s">
        <v>44</v>
      </c>
      <c r="B15" s="8" t="s">
        <v>45</v>
      </c>
      <c r="D15" s="8"/>
      <c r="F15" s="8" t="s">
        <v>46</v>
      </c>
    </row>
    <row r="16" spans="1:7" ht="19.95" customHeight="1" x14ac:dyDescent="0.2">
      <c r="B16" s="6" t="s">
        <v>47</v>
      </c>
      <c r="D16" s="6" t="s">
        <v>230</v>
      </c>
      <c r="F16" s="6" t="s">
        <v>48</v>
      </c>
    </row>
    <row r="17" spans="1:6" ht="40.049999999999997" customHeight="1" x14ac:dyDescent="0.2">
      <c r="A17" s="5" t="s">
        <v>49</v>
      </c>
      <c r="B17" s="8" t="s">
        <v>231</v>
      </c>
      <c r="D17" s="8" t="s">
        <v>232</v>
      </c>
      <c r="F17" s="8" t="s">
        <v>260</v>
      </c>
    </row>
    <row r="18" spans="1:6" ht="19.95" customHeight="1" x14ac:dyDescent="0.2">
      <c r="B18" s="6" t="s">
        <v>47</v>
      </c>
      <c r="D18" s="6" t="s">
        <v>261</v>
      </c>
      <c r="F18" s="6" t="s">
        <v>51</v>
      </c>
    </row>
    <row r="19" spans="1:6" ht="19.95" customHeight="1" x14ac:dyDescent="0.2"/>
    <row r="20" spans="1:6" ht="19.95" customHeight="1" x14ac:dyDescent="0.2">
      <c r="A20" s="25" t="s">
        <v>56</v>
      </c>
      <c r="B20" s="25"/>
    </row>
    <row r="21" spans="1:6" ht="19.95" customHeight="1" x14ac:dyDescent="0.2">
      <c r="A21" s="26" t="s">
        <v>57</v>
      </c>
      <c r="B21" s="26"/>
    </row>
    <row r="22" spans="1:6" ht="19.95" customHeight="1" x14ac:dyDescent="0.2">
      <c r="A22" s="26" t="s">
        <v>58</v>
      </c>
      <c r="B22" s="26"/>
    </row>
    <row r="23" spans="1:6" ht="19.95" customHeight="1" x14ac:dyDescent="0.2">
      <c r="A23" s="26" t="s">
        <v>59</v>
      </c>
      <c r="B23" s="26"/>
    </row>
    <row r="24" spans="1:6" ht="19.95" customHeight="1" x14ac:dyDescent="0.2">
      <c r="A24" s="26" t="s">
        <v>60</v>
      </c>
      <c r="B24" s="26"/>
    </row>
    <row r="25" spans="1:6" ht="19.95" customHeight="1" x14ac:dyDescent="0.2">
      <c r="A25" s="26" t="s">
        <v>61</v>
      </c>
      <c r="B25" s="26"/>
    </row>
    <row r="26" spans="1:6" ht="19.95" customHeight="1" x14ac:dyDescent="0.2">
      <c r="A26" s="27" t="s">
        <v>62</v>
      </c>
      <c r="B26" s="27"/>
    </row>
  </sheetData>
  <sheetProtection sheet="1" objects="1" scenarios="1"/>
  <mergeCells count="20">
    <mergeCell ref="A23:B23"/>
    <mergeCell ref="A24:B24"/>
    <mergeCell ref="A25:B25"/>
    <mergeCell ref="A26:B26"/>
    <mergeCell ref="F11:F12"/>
    <mergeCell ref="G11:G12"/>
    <mergeCell ref="A20:B20"/>
    <mergeCell ref="A21:B21"/>
    <mergeCell ref="A22:B22"/>
    <mergeCell ref="B8:E8"/>
    <mergeCell ref="B9:E9"/>
    <mergeCell ref="A11:A12"/>
    <mergeCell ref="B11:C11"/>
    <mergeCell ref="D11:D12"/>
    <mergeCell ref="E11:E12"/>
    <mergeCell ref="A1:G1"/>
    <mergeCell ref="A2:G2"/>
    <mergeCell ref="B5:E5"/>
    <mergeCell ref="B6:E6"/>
    <mergeCell ref="B7:E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workbookViewId="0"/>
  </sheetViews>
  <sheetFormatPr defaultRowHeight="10.199999999999999" x14ac:dyDescent="0.2"/>
  <cols>
    <col min="1" max="1" width="76.375" customWidth="1"/>
    <col min="2" max="2" width="19.125" customWidth="1"/>
    <col min="3" max="20" width="22.875" customWidth="1"/>
  </cols>
  <sheetData>
    <row r="1" spans="1:20" ht="30" customHeight="1" x14ac:dyDescent="0.2">
      <c r="A1" s="34" t="s">
        <v>157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30" customHeight="1" x14ac:dyDescent="0.2">
      <c r="T3" s="1" t="s">
        <v>2</v>
      </c>
    </row>
    <row r="4" spans="1:20" ht="30" customHeight="1" x14ac:dyDescent="0.2">
      <c r="S4" s="9" t="s">
        <v>3</v>
      </c>
      <c r="T4" s="1" t="s">
        <v>70</v>
      </c>
    </row>
    <row r="5" spans="1:20" ht="30" customHeight="1" x14ac:dyDescent="0.2">
      <c r="S5" s="9" t="s">
        <v>7</v>
      </c>
      <c r="T5" s="1" t="s">
        <v>8</v>
      </c>
    </row>
    <row r="6" spans="1:20" ht="30" customHeight="1" x14ac:dyDescent="0.2">
      <c r="A6" s="5" t="s">
        <v>5</v>
      </c>
      <c r="B6" s="35" t="s">
        <v>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9" t="s">
        <v>11</v>
      </c>
      <c r="T6" s="1" t="s">
        <v>12</v>
      </c>
    </row>
    <row r="7" spans="1:20" ht="30" customHeight="1" x14ac:dyDescent="0.2">
      <c r="A7" s="5" t="s">
        <v>71</v>
      </c>
      <c r="B7" s="35" t="s">
        <v>14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9" t="s">
        <v>15</v>
      </c>
      <c r="T7" s="1" t="s">
        <v>16</v>
      </c>
    </row>
    <row r="8" spans="1:20" ht="30" customHeight="1" x14ac:dyDescent="0.2">
      <c r="A8" s="5" t="s">
        <v>17</v>
      </c>
      <c r="B8" s="35" t="s">
        <v>18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9" t="s">
        <v>72</v>
      </c>
      <c r="T8" s="1" t="s">
        <v>20</v>
      </c>
    </row>
    <row r="9" spans="1:20" ht="30" customHeight="1" x14ac:dyDescent="0.2">
      <c r="A9" s="5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9" t="s">
        <v>22</v>
      </c>
      <c r="T9" s="1" t="s">
        <v>23</v>
      </c>
    </row>
    <row r="10" spans="1:20" ht="30" customHeight="1" x14ac:dyDescent="0.2"/>
    <row r="11" spans="1:20" ht="64.95" customHeight="1" x14ac:dyDescent="0.2">
      <c r="A11" s="36" t="s">
        <v>74</v>
      </c>
      <c r="B11" s="36" t="s">
        <v>75</v>
      </c>
      <c r="C11" s="36" t="s">
        <v>158</v>
      </c>
      <c r="D11" s="36" t="s">
        <v>159</v>
      </c>
      <c r="E11" s="36" t="s">
        <v>160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64.95" customHeight="1" x14ac:dyDescent="0.2">
      <c r="A12" s="36"/>
      <c r="B12" s="36"/>
      <c r="C12" s="36"/>
      <c r="D12" s="36"/>
      <c r="E12" s="36" t="s">
        <v>161</v>
      </c>
      <c r="F12" s="36" t="s">
        <v>162</v>
      </c>
      <c r="G12" s="36" t="s">
        <v>163</v>
      </c>
      <c r="H12" s="36" t="s">
        <v>162</v>
      </c>
      <c r="I12" s="36" t="s">
        <v>164</v>
      </c>
      <c r="J12" s="36"/>
      <c r="K12" s="36"/>
      <c r="L12" s="36"/>
      <c r="M12" s="36" t="s">
        <v>165</v>
      </c>
      <c r="N12" s="36" t="s">
        <v>162</v>
      </c>
      <c r="O12" s="36" t="s">
        <v>166</v>
      </c>
      <c r="P12" s="36" t="s">
        <v>162</v>
      </c>
      <c r="Q12" s="36" t="s">
        <v>167</v>
      </c>
      <c r="R12" s="36"/>
      <c r="S12" s="36"/>
      <c r="T12" s="36"/>
    </row>
    <row r="13" spans="1:20" ht="100.05" customHeight="1" x14ac:dyDescent="0.2">
      <c r="A13" s="36"/>
      <c r="B13" s="36"/>
      <c r="C13" s="36"/>
      <c r="D13" s="36"/>
      <c r="E13" s="36"/>
      <c r="F13" s="36"/>
      <c r="G13" s="36"/>
      <c r="H13" s="36"/>
      <c r="I13" s="1" t="s">
        <v>168</v>
      </c>
      <c r="J13" s="1" t="s">
        <v>162</v>
      </c>
      <c r="K13" s="1" t="s">
        <v>169</v>
      </c>
      <c r="L13" s="1" t="s">
        <v>162</v>
      </c>
      <c r="M13" s="36"/>
      <c r="N13" s="36"/>
      <c r="O13" s="36"/>
      <c r="P13" s="36"/>
      <c r="Q13" s="1" t="s">
        <v>170</v>
      </c>
      <c r="R13" s="1" t="s">
        <v>162</v>
      </c>
      <c r="S13" s="1" t="s">
        <v>171</v>
      </c>
      <c r="T13" s="1" t="s">
        <v>162</v>
      </c>
    </row>
    <row r="14" spans="1:20" ht="19.95" customHeight="1" x14ac:dyDescent="0.2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  <c r="R14" s="1" t="s">
        <v>183</v>
      </c>
      <c r="S14" s="1" t="s">
        <v>184</v>
      </c>
      <c r="T14" s="1" t="s">
        <v>185</v>
      </c>
    </row>
    <row r="15" spans="1:20" ht="55.05" customHeight="1" x14ac:dyDescent="0.2">
      <c r="A15" s="2" t="s">
        <v>186</v>
      </c>
      <c r="B15" s="1" t="s">
        <v>88</v>
      </c>
      <c r="C15" s="3">
        <v>10734344.08</v>
      </c>
      <c r="D15" s="3">
        <v>66.883168322931667</v>
      </c>
      <c r="E15" s="3">
        <v>9904517.1400000006</v>
      </c>
      <c r="F15" s="3">
        <v>61.712712215573184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829826.94</v>
      </c>
      <c r="P15" s="3">
        <v>5.1704561073584774</v>
      </c>
      <c r="Q15" s="3">
        <v>486955.75</v>
      </c>
      <c r="R15" s="3">
        <v>3.0341065229827651</v>
      </c>
      <c r="S15" s="3">
        <v>342871.19</v>
      </c>
      <c r="T15" s="3">
        <v>2.1363495843757119</v>
      </c>
    </row>
    <row r="16" spans="1:20" ht="55.05" customHeight="1" x14ac:dyDescent="0.2">
      <c r="A16" s="2" t="s">
        <v>187</v>
      </c>
      <c r="B16" s="1" t="s">
        <v>90</v>
      </c>
      <c r="C16" s="3">
        <v>3215647.21</v>
      </c>
      <c r="D16" s="3">
        <v>20.035939970874828</v>
      </c>
      <c r="E16" s="3">
        <v>2966932.86</v>
      </c>
      <c r="F16" s="3">
        <v>18.486259467678348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248714.35</v>
      </c>
      <c r="P16" s="3">
        <v>1.5496805031964784</v>
      </c>
      <c r="Q16" s="3">
        <v>147060.64000000001</v>
      </c>
      <c r="R16" s="3">
        <v>0.91630019174847033</v>
      </c>
      <c r="S16" s="3">
        <v>101653.71</v>
      </c>
      <c r="T16" s="3">
        <v>0.6333803114480081</v>
      </c>
    </row>
    <row r="17" spans="1:20" ht="55.05" customHeight="1" x14ac:dyDescent="0.2">
      <c r="A17" s="2" t="s">
        <v>188</v>
      </c>
      <c r="B17" s="1" t="s">
        <v>92</v>
      </c>
      <c r="C17" s="3">
        <v>2097090.07</v>
      </c>
      <c r="D17" s="3">
        <v>13.066474029045521</v>
      </c>
      <c r="E17" s="3">
        <v>1968685.07</v>
      </c>
      <c r="F17" s="3">
        <v>12.266412733776697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128405</v>
      </c>
      <c r="P17" s="3">
        <v>0.80006129526882463</v>
      </c>
      <c r="Q17" s="3">
        <v>126945</v>
      </c>
      <c r="R17" s="3">
        <v>0.79096437933025154</v>
      </c>
      <c r="S17" s="3">
        <v>1460</v>
      </c>
      <c r="T17" s="3">
        <v>9.0969159385731399E-3</v>
      </c>
    </row>
    <row r="18" spans="1:20" ht="55.05" customHeight="1" x14ac:dyDescent="0.2">
      <c r="A18" s="2" t="s">
        <v>189</v>
      </c>
      <c r="B18" s="1" t="s">
        <v>190</v>
      </c>
      <c r="C18" s="3">
        <v>22956.6</v>
      </c>
      <c r="D18" s="3">
        <v>0.14303716468181379</v>
      </c>
      <c r="E18" s="3">
        <v>21496.6</v>
      </c>
      <c r="F18" s="3">
        <v>0.13394024874324065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1460</v>
      </c>
      <c r="P18" s="3">
        <v>9.0969159385731399E-3</v>
      </c>
      <c r="Q18" s="3">
        <v>0</v>
      </c>
      <c r="R18" s="3">
        <v>0</v>
      </c>
      <c r="S18" s="3">
        <v>1460</v>
      </c>
      <c r="T18" s="3">
        <v>9.0969159385731399E-3</v>
      </c>
    </row>
    <row r="19" spans="1:20" ht="55.05" customHeight="1" x14ac:dyDescent="0.2">
      <c r="A19" s="2" t="s">
        <v>191</v>
      </c>
      <c r="B19" s="1" t="s">
        <v>192</v>
      </c>
      <c r="C19" s="3">
        <v>70000</v>
      </c>
      <c r="D19" s="3">
        <v>0.43615350390419166</v>
      </c>
      <c r="E19" s="3">
        <v>70000</v>
      </c>
      <c r="F19" s="3">
        <v>0.43615350390419166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55.05" customHeight="1" x14ac:dyDescent="0.2">
      <c r="A20" s="2" t="s">
        <v>193</v>
      </c>
      <c r="B20" s="1" t="s">
        <v>194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 ht="55.05" customHeight="1" x14ac:dyDescent="0.2">
      <c r="A21" s="2" t="s">
        <v>195</v>
      </c>
      <c r="B21" s="1" t="s">
        <v>196</v>
      </c>
      <c r="C21" s="3">
        <v>201624.15</v>
      </c>
      <c r="D21" s="3">
        <v>1.2562725642029189</v>
      </c>
      <c r="E21" s="3">
        <v>201624.15</v>
      </c>
      <c r="F21" s="3">
        <v>1.2562725642029189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55.05" customHeight="1" x14ac:dyDescent="0.2">
      <c r="A22" s="2" t="s">
        <v>197</v>
      </c>
      <c r="B22" s="1" t="s">
        <v>198</v>
      </c>
      <c r="C22" s="3">
        <v>157488.4</v>
      </c>
      <c r="D22" s="3">
        <v>0.9812731069180699</v>
      </c>
      <c r="E22" s="3">
        <v>157488.4</v>
      </c>
      <c r="F22" s="3">
        <v>0.9812731069180699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ht="55.05" customHeight="1" x14ac:dyDescent="0.2">
      <c r="A23" s="2" t="s">
        <v>199</v>
      </c>
      <c r="B23" s="1" t="s">
        <v>200</v>
      </c>
      <c r="C23" s="3">
        <v>584920.57999999996</v>
      </c>
      <c r="D23" s="3">
        <v>3.6445022924667434</v>
      </c>
      <c r="E23" s="3">
        <v>457975.58</v>
      </c>
      <c r="F23" s="3">
        <v>2.853537913136492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126945</v>
      </c>
      <c r="P23" s="3">
        <v>0.79096437933025154</v>
      </c>
      <c r="Q23" s="3">
        <v>126945</v>
      </c>
      <c r="R23" s="3">
        <v>0.79096437933025154</v>
      </c>
      <c r="S23" s="3">
        <v>0</v>
      </c>
      <c r="T23" s="3">
        <v>0</v>
      </c>
    </row>
    <row r="24" spans="1:20" ht="55.05" customHeight="1" x14ac:dyDescent="0.2">
      <c r="A24" s="2" t="s">
        <v>201</v>
      </c>
      <c r="B24" s="1" t="s">
        <v>202</v>
      </c>
      <c r="C24" s="3">
        <v>1060100.3400000001</v>
      </c>
      <c r="D24" s="3">
        <v>6.6052353968717838</v>
      </c>
      <c r="E24" s="3">
        <v>1060100.3400000001</v>
      </c>
      <c r="F24" s="3">
        <v>6.6052353968717838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55.05" customHeight="1" x14ac:dyDescent="0.2">
      <c r="A25" s="2" t="s">
        <v>203</v>
      </c>
      <c r="B25" s="1" t="s">
        <v>94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ht="55.05" customHeight="1" x14ac:dyDescent="0.2">
      <c r="A26" s="2" t="s">
        <v>204</v>
      </c>
      <c r="B26" s="1" t="s">
        <v>96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 ht="55.05" customHeight="1" x14ac:dyDescent="0.2">
      <c r="A27" s="2" t="s">
        <v>205</v>
      </c>
      <c r="B27" s="1" t="s">
        <v>102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ht="109.95" customHeight="1" x14ac:dyDescent="0.2">
      <c r="A28" s="2" t="s">
        <v>206</v>
      </c>
      <c r="B28" s="1" t="s">
        <v>106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ht="55.05" customHeight="1" x14ac:dyDescent="0.2">
      <c r="A29" s="2" t="s">
        <v>207</v>
      </c>
      <c r="B29" s="1" t="s">
        <v>208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1:20" ht="55.05" customHeight="1" x14ac:dyDescent="0.2">
      <c r="A30" s="2" t="s">
        <v>209</v>
      </c>
      <c r="B30" s="1" t="s">
        <v>210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 ht="55.05" customHeight="1" x14ac:dyDescent="0.2">
      <c r="A31" s="2" t="s">
        <v>211</v>
      </c>
      <c r="B31" s="1" t="s">
        <v>212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55.05" customHeight="1" x14ac:dyDescent="0.2">
      <c r="A32" s="2" t="s">
        <v>213</v>
      </c>
      <c r="B32" s="1" t="s">
        <v>214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 ht="55.05" customHeight="1" x14ac:dyDescent="0.2">
      <c r="A33" s="2" t="s">
        <v>215</v>
      </c>
      <c r="B33" s="1" t="s">
        <v>216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ht="55.05" customHeight="1" x14ac:dyDescent="0.2">
      <c r="A34" s="2" t="s">
        <v>217</v>
      </c>
      <c r="B34" s="1" t="s">
        <v>218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ht="55.05" customHeight="1" x14ac:dyDescent="0.2">
      <c r="A35" s="2" t="s">
        <v>219</v>
      </c>
      <c r="B35" s="1" t="s">
        <v>220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ht="55.05" customHeight="1" x14ac:dyDescent="0.2">
      <c r="A36" s="2" t="s">
        <v>221</v>
      </c>
      <c r="B36" s="1" t="s">
        <v>222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55.05" customHeight="1" x14ac:dyDescent="0.2">
      <c r="A37" s="2" t="s">
        <v>223</v>
      </c>
      <c r="B37" s="1" t="s">
        <v>108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55.05" customHeight="1" x14ac:dyDescent="0.2">
      <c r="A38" s="2" t="s">
        <v>224</v>
      </c>
      <c r="B38" s="1" t="s">
        <v>110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55.05" customHeight="1" x14ac:dyDescent="0.2">
      <c r="A39" s="2" t="s">
        <v>225</v>
      </c>
      <c r="B39" s="1" t="s">
        <v>112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55.05" customHeight="1" x14ac:dyDescent="0.2">
      <c r="A40" s="2" t="s">
        <v>226</v>
      </c>
      <c r="B40" s="1" t="s">
        <v>124</v>
      </c>
      <c r="C40" s="3">
        <v>2313.9499999999998</v>
      </c>
      <c r="D40" s="3">
        <v>1.4417677147987204E-2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2313.9499999999998</v>
      </c>
      <c r="P40" s="3">
        <v>1.4417677147987204E-2</v>
      </c>
      <c r="Q40" s="3">
        <v>0</v>
      </c>
      <c r="R40" s="3">
        <v>0</v>
      </c>
      <c r="S40" s="3">
        <v>2313.9499999999998</v>
      </c>
      <c r="T40" s="3">
        <v>1.4417677147987204E-2</v>
      </c>
    </row>
    <row r="41" spans="1:20" ht="55.05" customHeight="1" x14ac:dyDescent="0.2">
      <c r="A41" s="2" t="s">
        <v>227</v>
      </c>
      <c r="B41" s="1" t="s">
        <v>126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55.05" customHeight="1" x14ac:dyDescent="0.2">
      <c r="A42" s="2" t="s">
        <v>228</v>
      </c>
      <c r="B42" s="1" t="s">
        <v>128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ht="30" customHeight="1" x14ac:dyDescent="0.2">
      <c r="A43" s="10" t="s">
        <v>153</v>
      </c>
      <c r="B43" s="13" t="s">
        <v>154</v>
      </c>
      <c r="C43" s="11">
        <v>16049395.310000001</v>
      </c>
      <c r="D43" s="13" t="s">
        <v>156</v>
      </c>
      <c r="E43" s="11">
        <v>14840135.07</v>
      </c>
      <c r="F43" s="13" t="s">
        <v>229</v>
      </c>
      <c r="G43" s="11">
        <v>0</v>
      </c>
      <c r="H43" s="13" t="s">
        <v>229</v>
      </c>
      <c r="I43" s="11">
        <v>0</v>
      </c>
      <c r="J43" s="13" t="s">
        <v>229</v>
      </c>
      <c r="K43" s="11">
        <v>0</v>
      </c>
      <c r="L43" s="13" t="s">
        <v>229</v>
      </c>
      <c r="M43" s="11">
        <v>0</v>
      </c>
      <c r="N43" s="13" t="s">
        <v>229</v>
      </c>
      <c r="O43" s="11">
        <v>1209260.24</v>
      </c>
      <c r="P43" s="13" t="s">
        <v>229</v>
      </c>
      <c r="Q43" s="11">
        <v>760961.39</v>
      </c>
      <c r="R43" s="13" t="s">
        <v>229</v>
      </c>
      <c r="S43" s="11">
        <v>448298.85</v>
      </c>
      <c r="T43" s="13" t="s">
        <v>229</v>
      </c>
    </row>
    <row r="44" spans="1:20" ht="49.95" customHeight="1" x14ac:dyDescent="0.2"/>
    <row r="45" spans="1:20" ht="40.049999999999997" customHeight="1" x14ac:dyDescent="0.2">
      <c r="A45" s="5" t="s">
        <v>44</v>
      </c>
      <c r="B45" s="8" t="s">
        <v>45</v>
      </c>
      <c r="D45" s="8"/>
      <c r="F45" s="8" t="s">
        <v>46</v>
      </c>
    </row>
    <row r="46" spans="1:20" ht="40.049999999999997" customHeight="1" x14ac:dyDescent="0.2">
      <c r="B46" s="6" t="s">
        <v>47</v>
      </c>
      <c r="D46" s="6" t="s">
        <v>230</v>
      </c>
      <c r="F46" s="6" t="s">
        <v>48</v>
      </c>
    </row>
    <row r="47" spans="1:20" ht="49.95" customHeight="1" x14ac:dyDescent="0.2">
      <c r="A47" s="5" t="s">
        <v>49</v>
      </c>
      <c r="B47" s="8" t="s">
        <v>231</v>
      </c>
      <c r="D47" s="8"/>
      <c r="F47" s="8" t="s">
        <v>232</v>
      </c>
    </row>
    <row r="48" spans="1:20" ht="40.049999999999997" customHeight="1" x14ac:dyDescent="0.2">
      <c r="B48" s="7" t="s">
        <v>47</v>
      </c>
      <c r="D48" s="7" t="s">
        <v>230</v>
      </c>
      <c r="F48" s="7" t="s">
        <v>48</v>
      </c>
    </row>
    <row r="49" spans="1:2" ht="19.95" customHeight="1" x14ac:dyDescent="0.2"/>
    <row r="50" spans="1:2" ht="19.95" customHeight="1" x14ac:dyDescent="0.2">
      <c r="A50" s="25" t="s">
        <v>56</v>
      </c>
      <c r="B50" s="25"/>
    </row>
    <row r="51" spans="1:2" ht="19.95" customHeight="1" x14ac:dyDescent="0.2">
      <c r="A51" s="26" t="s">
        <v>57</v>
      </c>
      <c r="B51" s="26"/>
    </row>
    <row r="52" spans="1:2" ht="19.95" customHeight="1" x14ac:dyDescent="0.2">
      <c r="A52" s="26" t="s">
        <v>58</v>
      </c>
      <c r="B52" s="26"/>
    </row>
    <row r="53" spans="1:2" ht="19.95" customHeight="1" x14ac:dyDescent="0.2">
      <c r="A53" s="26" t="s">
        <v>59</v>
      </c>
      <c r="B53" s="26"/>
    </row>
    <row r="54" spans="1:2" ht="19.95" customHeight="1" x14ac:dyDescent="0.2">
      <c r="A54" s="26" t="s">
        <v>60</v>
      </c>
      <c r="B54" s="26"/>
    </row>
    <row r="55" spans="1:2" ht="19.95" customHeight="1" x14ac:dyDescent="0.2">
      <c r="A55" s="26" t="s">
        <v>61</v>
      </c>
      <c r="B55" s="26"/>
    </row>
    <row r="56" spans="1:2" ht="19.95" customHeight="1" x14ac:dyDescent="0.2">
      <c r="A56" s="27" t="s">
        <v>62</v>
      </c>
      <c r="B56" s="27"/>
    </row>
  </sheetData>
  <sheetProtection sheet="1" objects="1" scenarios="1"/>
  <mergeCells count="28">
    <mergeCell ref="A55:B55"/>
    <mergeCell ref="A56:B56"/>
    <mergeCell ref="A50:B50"/>
    <mergeCell ref="A51:B51"/>
    <mergeCell ref="A52:B52"/>
    <mergeCell ref="A53:B53"/>
    <mergeCell ref="A54:B54"/>
    <mergeCell ref="B9:R9"/>
    <mergeCell ref="A11:A13"/>
    <mergeCell ref="B11:B13"/>
    <mergeCell ref="C11:C13"/>
    <mergeCell ref="D11:D13"/>
    <mergeCell ref="E11:T11"/>
    <mergeCell ref="E12:E13"/>
    <mergeCell ref="F12:F13"/>
    <mergeCell ref="G12:G13"/>
    <mergeCell ref="H12:H13"/>
    <mergeCell ref="I12:L12"/>
    <mergeCell ref="M12:M13"/>
    <mergeCell ref="N12:N13"/>
    <mergeCell ref="O12:O13"/>
    <mergeCell ref="P12:P13"/>
    <mergeCell ref="Q12:T12"/>
    <mergeCell ref="A1:T1"/>
    <mergeCell ref="A2:T2"/>
    <mergeCell ref="B6:R6"/>
    <mergeCell ref="B7:R7"/>
    <mergeCell ref="B8:R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/>
  </sheetViews>
  <sheetFormatPr defaultRowHeight="10.199999999999999" x14ac:dyDescent="0.2"/>
  <cols>
    <col min="1" max="1" width="47.75" customWidth="1"/>
    <col min="2" max="3" width="17.25" customWidth="1"/>
    <col min="4" max="8" width="22.875" customWidth="1"/>
    <col min="9" max="9" width="47.75" customWidth="1"/>
    <col min="10" max="11" width="22.875" customWidth="1"/>
  </cols>
  <sheetData>
    <row r="1" spans="1:11" ht="49.95" customHeight="1" x14ac:dyDescent="0.2">
      <c r="A1" s="22" t="s">
        <v>233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0" customHeight="1" x14ac:dyDescent="0.2">
      <c r="K3" s="1" t="s">
        <v>2</v>
      </c>
    </row>
    <row r="4" spans="1:11" ht="30" customHeight="1" x14ac:dyDescent="0.2">
      <c r="J4" s="9" t="s">
        <v>3</v>
      </c>
      <c r="K4" s="1" t="s">
        <v>70</v>
      </c>
    </row>
    <row r="5" spans="1:11" ht="30" customHeight="1" x14ac:dyDescent="0.2">
      <c r="J5" s="9" t="s">
        <v>7</v>
      </c>
      <c r="K5" s="1" t="s">
        <v>8</v>
      </c>
    </row>
    <row r="6" spans="1:11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J6" s="9" t="s">
        <v>11</v>
      </c>
      <c r="K6" s="1" t="s">
        <v>12</v>
      </c>
    </row>
    <row r="7" spans="1:11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J7" s="9" t="s">
        <v>15</v>
      </c>
      <c r="K7" s="1" t="s">
        <v>16</v>
      </c>
    </row>
    <row r="8" spans="1:11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J8" s="9" t="s">
        <v>72</v>
      </c>
      <c r="K8" s="1" t="s">
        <v>20</v>
      </c>
    </row>
    <row r="9" spans="1:11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J9" s="9" t="s">
        <v>22</v>
      </c>
      <c r="K9" s="1" t="s">
        <v>23</v>
      </c>
    </row>
    <row r="10" spans="1:11" ht="30" customHeight="1" x14ac:dyDescent="0.2"/>
    <row r="11" spans="1:11" ht="30" customHeight="1" x14ac:dyDescent="0.2">
      <c r="A11" s="34" t="s">
        <v>234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0" customHeight="1" x14ac:dyDescent="0.2">
      <c r="A12" s="36" t="s">
        <v>235</v>
      </c>
      <c r="B12" s="36" t="s">
        <v>236</v>
      </c>
      <c r="C12" s="36" t="s">
        <v>75</v>
      </c>
      <c r="D12" s="36" t="s">
        <v>237</v>
      </c>
      <c r="E12" s="36"/>
      <c r="F12" s="36"/>
      <c r="G12" s="36" t="s">
        <v>238</v>
      </c>
      <c r="H12" s="36" t="s">
        <v>239</v>
      </c>
      <c r="I12" s="36" t="s">
        <v>240</v>
      </c>
      <c r="J12" s="36"/>
      <c r="K12" s="36"/>
    </row>
    <row r="13" spans="1:11" ht="30" customHeight="1" x14ac:dyDescent="0.2">
      <c r="A13" s="36"/>
      <c r="B13" s="36"/>
      <c r="C13" s="36"/>
      <c r="D13" s="36" t="s">
        <v>241</v>
      </c>
      <c r="E13" s="36"/>
      <c r="F13" s="36" t="s">
        <v>242</v>
      </c>
      <c r="G13" s="36"/>
      <c r="H13" s="36"/>
      <c r="I13" s="36" t="s">
        <v>243</v>
      </c>
      <c r="J13" s="36" t="s">
        <v>244</v>
      </c>
      <c r="K13" s="36" t="s">
        <v>245</v>
      </c>
    </row>
    <row r="14" spans="1:11" ht="30" customHeight="1" x14ac:dyDescent="0.2">
      <c r="A14" s="36"/>
      <c r="B14" s="36"/>
      <c r="C14" s="36"/>
      <c r="D14" s="1" t="s">
        <v>246</v>
      </c>
      <c r="E14" s="1" t="s">
        <v>247</v>
      </c>
      <c r="F14" s="36"/>
      <c r="G14" s="36"/>
      <c r="H14" s="36"/>
      <c r="I14" s="36"/>
      <c r="J14" s="36"/>
      <c r="K14" s="36"/>
    </row>
    <row r="15" spans="1:11" ht="30" customHeight="1" x14ac:dyDescent="0.2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1" t="s">
        <v>86</v>
      </c>
      <c r="G15" s="1" t="s">
        <v>172</v>
      </c>
      <c r="H15" s="1" t="s">
        <v>173</v>
      </c>
      <c r="I15" s="1" t="s">
        <v>174</v>
      </c>
      <c r="J15" s="1" t="s">
        <v>175</v>
      </c>
      <c r="K15" s="1" t="s">
        <v>176</v>
      </c>
    </row>
    <row r="16" spans="1:11" ht="19.95" customHeight="1" x14ac:dyDescent="0.2">
      <c r="A16" s="2" t="s">
        <v>248</v>
      </c>
      <c r="B16" s="1" t="s">
        <v>249</v>
      </c>
      <c r="C16" s="1" t="s">
        <v>142</v>
      </c>
      <c r="D16" s="1" t="s">
        <v>250</v>
      </c>
      <c r="E16" s="1" t="s">
        <v>251</v>
      </c>
      <c r="F16" s="3">
        <v>489</v>
      </c>
      <c r="G16" s="3">
        <v>773550</v>
      </c>
      <c r="H16" s="3">
        <v>1581.90184</v>
      </c>
      <c r="I16" s="1"/>
      <c r="J16" s="1"/>
      <c r="K16" s="1"/>
    </row>
    <row r="17" spans="1:11" ht="30" customHeight="1" x14ac:dyDescent="0.2">
      <c r="B17" s="10" t="s">
        <v>153</v>
      </c>
      <c r="C17" s="13" t="s">
        <v>154</v>
      </c>
      <c r="D17" s="13" t="s">
        <v>155</v>
      </c>
      <c r="E17" s="13" t="s">
        <v>155</v>
      </c>
      <c r="F17" s="11">
        <f>SUM(F16:F16)</f>
        <v>489</v>
      </c>
      <c r="G17" s="11">
        <f>SUM(G16:G16)</f>
        <v>773550</v>
      </c>
      <c r="H17" s="11">
        <f>SUM(H16:H16)</f>
        <v>1581.90184</v>
      </c>
      <c r="I17" s="13" t="s">
        <v>155</v>
      </c>
      <c r="J17" s="13" t="s">
        <v>155</v>
      </c>
      <c r="K17" s="13" t="s">
        <v>155</v>
      </c>
    </row>
    <row r="18" spans="1:11" ht="30" customHeight="1" x14ac:dyDescent="0.2"/>
    <row r="19" spans="1:11" ht="30" customHeight="1" x14ac:dyDescent="0.2">
      <c r="A19" s="34" t="s">
        <v>252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30" customHeight="1" x14ac:dyDescent="0.2">
      <c r="A20" s="36" t="s">
        <v>253</v>
      </c>
      <c r="B20" s="36" t="s">
        <v>236</v>
      </c>
      <c r="C20" s="36" t="s">
        <v>75</v>
      </c>
      <c r="D20" s="36" t="s">
        <v>254</v>
      </c>
      <c r="E20" s="36"/>
      <c r="F20" s="36"/>
      <c r="G20" s="36" t="s">
        <v>255</v>
      </c>
      <c r="H20" s="36" t="s">
        <v>239</v>
      </c>
      <c r="I20" s="36" t="s">
        <v>240</v>
      </c>
      <c r="J20" s="36"/>
      <c r="K20" s="36"/>
    </row>
    <row r="21" spans="1:11" ht="30" customHeight="1" x14ac:dyDescent="0.2">
      <c r="A21" s="36"/>
      <c r="B21" s="36"/>
      <c r="C21" s="36"/>
      <c r="D21" s="36" t="s">
        <v>241</v>
      </c>
      <c r="E21" s="36"/>
      <c r="F21" s="36" t="s">
        <v>242</v>
      </c>
      <c r="G21" s="36"/>
      <c r="H21" s="36"/>
      <c r="I21" s="36" t="s">
        <v>243</v>
      </c>
      <c r="J21" s="36" t="s">
        <v>244</v>
      </c>
      <c r="K21" s="36" t="s">
        <v>245</v>
      </c>
    </row>
    <row r="22" spans="1:11" ht="30" customHeight="1" x14ac:dyDescent="0.2">
      <c r="A22" s="36"/>
      <c r="B22" s="36"/>
      <c r="C22" s="36"/>
      <c r="D22" s="1" t="s">
        <v>246</v>
      </c>
      <c r="E22" s="1" t="s">
        <v>247</v>
      </c>
      <c r="F22" s="36"/>
      <c r="G22" s="36"/>
      <c r="H22" s="36"/>
      <c r="I22" s="36"/>
      <c r="J22" s="36"/>
      <c r="K22" s="36"/>
    </row>
    <row r="23" spans="1:11" ht="30" customHeight="1" x14ac:dyDescent="0.2">
      <c r="A23" s="1" t="s">
        <v>81</v>
      </c>
      <c r="B23" s="1" t="s">
        <v>82</v>
      </c>
      <c r="C23" s="1" t="s">
        <v>83</v>
      </c>
      <c r="D23" s="1" t="s">
        <v>84</v>
      </c>
      <c r="E23" s="1" t="s">
        <v>85</v>
      </c>
      <c r="F23" s="1" t="s">
        <v>86</v>
      </c>
      <c r="G23" s="1" t="s">
        <v>172</v>
      </c>
      <c r="H23" s="1" t="s">
        <v>173</v>
      </c>
      <c r="I23" s="1" t="s">
        <v>174</v>
      </c>
      <c r="J23" s="1" t="s">
        <v>175</v>
      </c>
      <c r="K23" s="1" t="s">
        <v>176</v>
      </c>
    </row>
    <row r="24" spans="1:11" ht="30" customHeight="1" x14ac:dyDescent="0.2"/>
    <row r="25" spans="1:11" ht="30" customHeight="1" x14ac:dyDescent="0.2">
      <c r="A25" s="34" t="s">
        <v>256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ht="30" customHeight="1" x14ac:dyDescent="0.2">
      <c r="A26" s="36" t="s">
        <v>257</v>
      </c>
      <c r="B26" s="36" t="s">
        <v>236</v>
      </c>
      <c r="C26" s="36" t="s">
        <v>75</v>
      </c>
      <c r="D26" s="36" t="s">
        <v>258</v>
      </c>
      <c r="E26" s="36"/>
      <c r="F26" s="36"/>
      <c r="G26" s="36" t="s">
        <v>259</v>
      </c>
      <c r="H26" s="36" t="s">
        <v>239</v>
      </c>
      <c r="I26" s="36" t="s">
        <v>240</v>
      </c>
      <c r="J26" s="36"/>
      <c r="K26" s="36"/>
    </row>
    <row r="27" spans="1:11" ht="30" customHeight="1" x14ac:dyDescent="0.2">
      <c r="A27" s="36"/>
      <c r="B27" s="36"/>
      <c r="C27" s="36"/>
      <c r="D27" s="36" t="s">
        <v>241</v>
      </c>
      <c r="E27" s="36"/>
      <c r="F27" s="36" t="s">
        <v>242</v>
      </c>
      <c r="G27" s="36"/>
      <c r="H27" s="36"/>
      <c r="I27" s="36" t="s">
        <v>243</v>
      </c>
      <c r="J27" s="36" t="s">
        <v>244</v>
      </c>
      <c r="K27" s="36" t="s">
        <v>245</v>
      </c>
    </row>
    <row r="28" spans="1:11" ht="30" customHeight="1" x14ac:dyDescent="0.2">
      <c r="A28" s="36"/>
      <c r="B28" s="36"/>
      <c r="C28" s="36"/>
      <c r="D28" s="1" t="s">
        <v>246</v>
      </c>
      <c r="E28" s="1" t="s">
        <v>247</v>
      </c>
      <c r="F28" s="36"/>
      <c r="G28" s="36"/>
      <c r="H28" s="36"/>
      <c r="I28" s="36"/>
      <c r="J28" s="36"/>
      <c r="K28" s="36"/>
    </row>
    <row r="29" spans="1:11" ht="19.95" customHeight="1" x14ac:dyDescent="0.2">
      <c r="A29" s="1" t="s">
        <v>81</v>
      </c>
      <c r="B29" s="1" t="s">
        <v>82</v>
      </c>
      <c r="C29" s="1" t="s">
        <v>83</v>
      </c>
      <c r="D29" s="1" t="s">
        <v>84</v>
      </c>
      <c r="E29" s="1" t="s">
        <v>85</v>
      </c>
      <c r="F29" s="1" t="s">
        <v>86</v>
      </c>
      <c r="G29" s="1" t="s">
        <v>172</v>
      </c>
      <c r="H29" s="1" t="s">
        <v>173</v>
      </c>
      <c r="I29" s="1" t="s">
        <v>174</v>
      </c>
      <c r="J29" s="1" t="s">
        <v>175</v>
      </c>
      <c r="K29" s="1" t="s">
        <v>176</v>
      </c>
    </row>
    <row r="30" spans="1:11" ht="15" customHeight="1" x14ac:dyDescent="0.2"/>
    <row r="31" spans="1:11" ht="49.95" customHeight="1" x14ac:dyDescent="0.2">
      <c r="A31" s="5" t="s">
        <v>44</v>
      </c>
      <c r="B31" s="8" t="s">
        <v>45</v>
      </c>
      <c r="D31" s="8"/>
      <c r="F31" s="8" t="s">
        <v>46</v>
      </c>
    </row>
    <row r="32" spans="1:11" ht="30" customHeight="1" x14ac:dyDescent="0.2">
      <c r="B32" s="6" t="s">
        <v>47</v>
      </c>
      <c r="D32" s="6" t="s">
        <v>230</v>
      </c>
      <c r="F32" s="6" t="s">
        <v>48</v>
      </c>
    </row>
    <row r="33" spans="1:6" ht="49.95" customHeight="1" x14ac:dyDescent="0.2">
      <c r="A33" s="5" t="s">
        <v>49</v>
      </c>
      <c r="B33" s="8" t="s">
        <v>231</v>
      </c>
      <c r="D33" s="8" t="s">
        <v>232</v>
      </c>
      <c r="F33" s="8" t="s">
        <v>260</v>
      </c>
    </row>
    <row r="34" spans="1:6" ht="30" customHeight="1" x14ac:dyDescent="0.2">
      <c r="B34" s="6" t="s">
        <v>47</v>
      </c>
      <c r="D34" s="6" t="s">
        <v>261</v>
      </c>
      <c r="F34" s="6" t="s">
        <v>51</v>
      </c>
    </row>
    <row r="35" spans="1:6" ht="19.95" customHeight="1" x14ac:dyDescent="0.2"/>
    <row r="36" spans="1:6" ht="19.95" customHeight="1" x14ac:dyDescent="0.2">
      <c r="A36" s="25" t="s">
        <v>56</v>
      </c>
      <c r="B36" s="25"/>
      <c r="C36" s="25"/>
      <c r="D36" s="25"/>
    </row>
    <row r="37" spans="1:6" ht="19.95" customHeight="1" x14ac:dyDescent="0.2">
      <c r="A37" s="26" t="s">
        <v>57</v>
      </c>
      <c r="B37" s="26"/>
      <c r="C37" s="26"/>
      <c r="D37" s="26"/>
    </row>
    <row r="38" spans="1:6" ht="19.95" customHeight="1" x14ac:dyDescent="0.2">
      <c r="A38" s="26" t="s">
        <v>58</v>
      </c>
      <c r="B38" s="26"/>
      <c r="C38" s="26"/>
      <c r="D38" s="26"/>
    </row>
    <row r="39" spans="1:6" ht="19.95" customHeight="1" x14ac:dyDescent="0.2">
      <c r="A39" s="26" t="s">
        <v>59</v>
      </c>
      <c r="B39" s="26"/>
      <c r="C39" s="26"/>
      <c r="D39" s="26"/>
    </row>
    <row r="40" spans="1:6" ht="19.95" customHeight="1" x14ac:dyDescent="0.2">
      <c r="A40" s="26" t="s">
        <v>60</v>
      </c>
      <c r="B40" s="26"/>
      <c r="C40" s="26"/>
      <c r="D40" s="26"/>
    </row>
    <row r="41" spans="1:6" ht="19.95" customHeight="1" x14ac:dyDescent="0.2">
      <c r="A41" s="26" t="s">
        <v>61</v>
      </c>
      <c r="B41" s="26"/>
      <c r="C41" s="26"/>
      <c r="D41" s="26"/>
    </row>
    <row r="42" spans="1:6" ht="19.95" customHeight="1" x14ac:dyDescent="0.2">
      <c r="A42" s="27" t="s">
        <v>62</v>
      </c>
      <c r="B42" s="27"/>
      <c r="C42" s="27"/>
      <c r="D42" s="27"/>
    </row>
  </sheetData>
  <sheetProtection sheet="1" objects="1" scenarios="1"/>
  <mergeCells count="56">
    <mergeCell ref="A41:D41"/>
    <mergeCell ref="A42:D42"/>
    <mergeCell ref="A36:D36"/>
    <mergeCell ref="A37:D37"/>
    <mergeCell ref="A38:D38"/>
    <mergeCell ref="A39:D39"/>
    <mergeCell ref="A40:D40"/>
    <mergeCell ref="A25:K25"/>
    <mergeCell ref="A26:A28"/>
    <mergeCell ref="B26:B28"/>
    <mergeCell ref="C26:C28"/>
    <mergeCell ref="D26:F26"/>
    <mergeCell ref="G26:G28"/>
    <mergeCell ref="H26:H28"/>
    <mergeCell ref="I26:K26"/>
    <mergeCell ref="D27:E27"/>
    <mergeCell ref="F27:F28"/>
    <mergeCell ref="I27:I28"/>
    <mergeCell ref="J27:J28"/>
    <mergeCell ref="K27:K28"/>
    <mergeCell ref="A19:K19"/>
    <mergeCell ref="A20:A22"/>
    <mergeCell ref="B20:B22"/>
    <mergeCell ref="C20:C22"/>
    <mergeCell ref="D20:F20"/>
    <mergeCell ref="G20:G22"/>
    <mergeCell ref="H20:H22"/>
    <mergeCell ref="I20:K20"/>
    <mergeCell ref="D21:E21"/>
    <mergeCell ref="F21:F22"/>
    <mergeCell ref="I21:I22"/>
    <mergeCell ref="J21:J22"/>
    <mergeCell ref="K21:K22"/>
    <mergeCell ref="H12:H14"/>
    <mergeCell ref="I12:K12"/>
    <mergeCell ref="D13:E13"/>
    <mergeCell ref="F13:F14"/>
    <mergeCell ref="I13:I14"/>
    <mergeCell ref="J13:J14"/>
    <mergeCell ref="K13:K14"/>
    <mergeCell ref="A12:A14"/>
    <mergeCell ref="B12:B14"/>
    <mergeCell ref="C12:C14"/>
    <mergeCell ref="D12:F12"/>
    <mergeCell ref="G12:G14"/>
    <mergeCell ref="A8:B8"/>
    <mergeCell ref="C8:H8"/>
    <mergeCell ref="A9:B9"/>
    <mergeCell ref="C9:H9"/>
    <mergeCell ref="A11:K11"/>
    <mergeCell ref="A1:K1"/>
    <mergeCell ref="A2:K2"/>
    <mergeCell ref="A6:B6"/>
    <mergeCell ref="C6:H6"/>
    <mergeCell ref="A7:B7"/>
    <mergeCell ref="C7:H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/>
  </sheetViews>
  <sheetFormatPr defaultRowHeight="10.199999999999999" x14ac:dyDescent="0.2"/>
  <cols>
    <col min="1" max="4" width="28.625" customWidth="1"/>
    <col min="5" max="5" width="57.25" customWidth="1"/>
    <col min="6" max="13" width="28.625" customWidth="1"/>
  </cols>
  <sheetData>
    <row r="1" spans="1:13" ht="49.95" customHeight="1" x14ac:dyDescent="0.2">
      <c r="A1" s="22" t="s">
        <v>262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0" customHeight="1" x14ac:dyDescent="0.2">
      <c r="M3" s="1" t="s">
        <v>2</v>
      </c>
    </row>
    <row r="4" spans="1:13" ht="30" customHeight="1" x14ac:dyDescent="0.2">
      <c r="L4" s="9" t="s">
        <v>3</v>
      </c>
      <c r="M4" s="1" t="s">
        <v>70</v>
      </c>
    </row>
    <row r="5" spans="1:13" ht="30" customHeight="1" x14ac:dyDescent="0.2">
      <c r="L5" s="9" t="s">
        <v>7</v>
      </c>
      <c r="M5" s="1" t="s">
        <v>8</v>
      </c>
    </row>
    <row r="6" spans="1:13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L6" s="9" t="s">
        <v>11</v>
      </c>
      <c r="M6" s="1" t="s">
        <v>12</v>
      </c>
    </row>
    <row r="7" spans="1:13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L7" s="9" t="s">
        <v>15</v>
      </c>
      <c r="M7" s="1" t="s">
        <v>16</v>
      </c>
    </row>
    <row r="8" spans="1:13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L8" s="9" t="s">
        <v>72</v>
      </c>
      <c r="M8" s="1" t="s">
        <v>20</v>
      </c>
    </row>
    <row r="9" spans="1:13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L9" s="9" t="s">
        <v>22</v>
      </c>
      <c r="M9" s="1" t="s">
        <v>23</v>
      </c>
    </row>
    <row r="10" spans="1:13" ht="30" customHeight="1" x14ac:dyDescent="0.2"/>
    <row r="11" spans="1:13" ht="60" customHeight="1" x14ac:dyDescent="0.2">
      <c r="A11" s="36" t="s">
        <v>263</v>
      </c>
      <c r="B11" s="36"/>
      <c r="C11" s="36"/>
      <c r="D11" s="36"/>
      <c r="E11" s="36"/>
      <c r="F11" s="36" t="s">
        <v>75</v>
      </c>
      <c r="G11" s="36" t="s">
        <v>264</v>
      </c>
      <c r="H11" s="36" t="s">
        <v>265</v>
      </c>
      <c r="I11" s="36" t="s">
        <v>266</v>
      </c>
      <c r="J11" s="36" t="s">
        <v>267</v>
      </c>
      <c r="K11" s="36" t="s">
        <v>268</v>
      </c>
      <c r="L11" s="36"/>
      <c r="M11" s="36" t="s">
        <v>269</v>
      </c>
    </row>
    <row r="12" spans="1:13" ht="30" customHeight="1" x14ac:dyDescent="0.2">
      <c r="A12" s="1" t="s">
        <v>246</v>
      </c>
      <c r="B12" s="1" t="s">
        <v>11</v>
      </c>
      <c r="C12" s="1" t="s">
        <v>270</v>
      </c>
      <c r="D12" s="1" t="s">
        <v>271</v>
      </c>
      <c r="E12" s="1" t="s">
        <v>272</v>
      </c>
      <c r="F12" s="36"/>
      <c r="G12" s="36"/>
      <c r="H12" s="36"/>
      <c r="I12" s="36"/>
      <c r="J12" s="36"/>
      <c r="K12" s="1" t="s">
        <v>273</v>
      </c>
      <c r="L12" s="1" t="s">
        <v>274</v>
      </c>
      <c r="M12" s="36"/>
    </row>
    <row r="13" spans="1:13" ht="30" customHeight="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172</v>
      </c>
      <c r="H13" s="1" t="s">
        <v>173</v>
      </c>
      <c r="I13" s="1" t="s">
        <v>174</v>
      </c>
      <c r="J13" s="1" t="s">
        <v>175</v>
      </c>
      <c r="K13" s="1" t="s">
        <v>176</v>
      </c>
      <c r="L13" s="1" t="s">
        <v>177</v>
      </c>
      <c r="M13" s="1" t="s">
        <v>178</v>
      </c>
    </row>
    <row r="14" spans="1:13" ht="15" customHeight="1" x14ac:dyDescent="0.2"/>
    <row r="15" spans="1:13" ht="49.95" customHeight="1" x14ac:dyDescent="0.2">
      <c r="A15" s="5" t="s">
        <v>44</v>
      </c>
      <c r="B15" s="8" t="s">
        <v>45</v>
      </c>
      <c r="D15" s="8"/>
      <c r="F15" s="8" t="s">
        <v>46</v>
      </c>
    </row>
    <row r="16" spans="1:13" ht="30" customHeight="1" x14ac:dyDescent="0.2">
      <c r="B16" s="6" t="s">
        <v>47</v>
      </c>
      <c r="D16" s="6" t="s">
        <v>230</v>
      </c>
      <c r="F16" s="6" t="s">
        <v>48</v>
      </c>
    </row>
    <row r="17" spans="1:6" ht="49.95" customHeight="1" x14ac:dyDescent="0.2">
      <c r="A17" s="5" t="s">
        <v>49</v>
      </c>
      <c r="B17" s="8" t="s">
        <v>231</v>
      </c>
      <c r="D17" s="8" t="s">
        <v>232</v>
      </c>
      <c r="F17" s="8" t="s">
        <v>260</v>
      </c>
    </row>
    <row r="18" spans="1:6" ht="30" customHeight="1" x14ac:dyDescent="0.2">
      <c r="B18" s="6" t="s">
        <v>47</v>
      </c>
      <c r="D18" s="6" t="s">
        <v>261</v>
      </c>
      <c r="F18" s="6" t="s">
        <v>51</v>
      </c>
    </row>
    <row r="19" spans="1:6" ht="19.95" customHeight="1" x14ac:dyDescent="0.2"/>
    <row r="20" spans="1:6" ht="19.95" customHeight="1" x14ac:dyDescent="0.2">
      <c r="A20" s="25" t="s">
        <v>56</v>
      </c>
      <c r="B20" s="25"/>
      <c r="C20" s="25"/>
      <c r="D20" s="25"/>
    </row>
    <row r="21" spans="1:6" ht="19.95" customHeight="1" x14ac:dyDescent="0.2">
      <c r="A21" s="26" t="s">
        <v>57</v>
      </c>
      <c r="B21" s="26"/>
      <c r="C21" s="26"/>
      <c r="D21" s="26"/>
    </row>
    <row r="22" spans="1:6" ht="19.95" customHeight="1" x14ac:dyDescent="0.2">
      <c r="A22" s="26" t="s">
        <v>58</v>
      </c>
      <c r="B22" s="26"/>
      <c r="C22" s="26"/>
      <c r="D22" s="26"/>
    </row>
    <row r="23" spans="1:6" ht="19.95" customHeight="1" x14ac:dyDescent="0.2">
      <c r="A23" s="26" t="s">
        <v>59</v>
      </c>
      <c r="B23" s="26"/>
      <c r="C23" s="26"/>
      <c r="D23" s="26"/>
    </row>
    <row r="24" spans="1:6" ht="19.95" customHeight="1" x14ac:dyDescent="0.2">
      <c r="A24" s="26" t="s">
        <v>60</v>
      </c>
      <c r="B24" s="26"/>
      <c r="C24" s="26"/>
      <c r="D24" s="26"/>
    </row>
    <row r="25" spans="1:6" ht="19.95" customHeight="1" x14ac:dyDescent="0.2">
      <c r="A25" s="26" t="s">
        <v>61</v>
      </c>
      <c r="B25" s="26"/>
      <c r="C25" s="26"/>
      <c r="D25" s="26"/>
    </row>
    <row r="26" spans="1:6" ht="19.95" customHeight="1" x14ac:dyDescent="0.2">
      <c r="A26" s="27" t="s">
        <v>62</v>
      </c>
      <c r="B26" s="27"/>
      <c r="C26" s="27"/>
      <c r="D26" s="27"/>
    </row>
  </sheetData>
  <sheetProtection sheet="1" objects="1" scenarios="1"/>
  <mergeCells count="25">
    <mergeCell ref="A23:D23"/>
    <mergeCell ref="A24:D24"/>
    <mergeCell ref="A25:D25"/>
    <mergeCell ref="A26:D26"/>
    <mergeCell ref="K11:L11"/>
    <mergeCell ref="M11:M12"/>
    <mergeCell ref="A20:D20"/>
    <mergeCell ref="A21:D21"/>
    <mergeCell ref="A22:D22"/>
    <mergeCell ref="A8:B8"/>
    <mergeCell ref="C8:J8"/>
    <mergeCell ref="A9:B9"/>
    <mergeCell ref="C9:J9"/>
    <mergeCell ref="A11:E11"/>
    <mergeCell ref="F11:F12"/>
    <mergeCell ref="G11:G12"/>
    <mergeCell ref="H11:H12"/>
    <mergeCell ref="I11:I12"/>
    <mergeCell ref="J11:J12"/>
    <mergeCell ref="A1:M1"/>
    <mergeCell ref="A2:M2"/>
    <mergeCell ref="A6:B6"/>
    <mergeCell ref="C6:J6"/>
    <mergeCell ref="A7:B7"/>
    <mergeCell ref="C7:J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/>
  </sheetViews>
  <sheetFormatPr defaultRowHeight="10.199999999999999" x14ac:dyDescent="0.2"/>
  <cols>
    <col min="1" max="1" width="47.75" customWidth="1"/>
    <col min="2" max="16" width="26.75" customWidth="1"/>
  </cols>
  <sheetData>
    <row r="1" spans="1:16" ht="49.95" customHeight="1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0" customHeight="1" x14ac:dyDescent="0.2">
      <c r="P3" s="1" t="s">
        <v>2</v>
      </c>
    </row>
    <row r="4" spans="1:16" ht="30" customHeight="1" x14ac:dyDescent="0.2">
      <c r="O4" s="9" t="s">
        <v>3</v>
      </c>
      <c r="P4" s="1" t="s">
        <v>70</v>
      </c>
    </row>
    <row r="5" spans="1:16" ht="30" customHeight="1" x14ac:dyDescent="0.2">
      <c r="O5" s="9" t="s">
        <v>7</v>
      </c>
      <c r="P5" s="1" t="s">
        <v>8</v>
      </c>
    </row>
    <row r="6" spans="1:16" ht="30" customHeight="1" x14ac:dyDescent="0.2">
      <c r="A6" s="23" t="s">
        <v>5</v>
      </c>
      <c r="B6" s="23"/>
      <c r="C6" s="23"/>
      <c r="D6" s="35" t="s">
        <v>6</v>
      </c>
      <c r="E6" s="35"/>
      <c r="F6" s="35"/>
      <c r="G6" s="35"/>
      <c r="H6" s="35"/>
      <c r="I6" s="35"/>
      <c r="J6" s="35"/>
      <c r="K6" s="35"/>
      <c r="L6" s="35"/>
      <c r="M6" s="35"/>
      <c r="O6" s="9" t="s">
        <v>11</v>
      </c>
      <c r="P6" s="1" t="s">
        <v>12</v>
      </c>
    </row>
    <row r="7" spans="1:16" ht="30" customHeight="1" x14ac:dyDescent="0.2">
      <c r="A7" s="23" t="s">
        <v>71</v>
      </c>
      <c r="B7" s="23"/>
      <c r="C7" s="23"/>
      <c r="D7" s="35" t="s">
        <v>14</v>
      </c>
      <c r="E7" s="35"/>
      <c r="F7" s="35"/>
      <c r="G7" s="35"/>
      <c r="H7" s="35"/>
      <c r="I7" s="35"/>
      <c r="J7" s="35"/>
      <c r="K7" s="35"/>
      <c r="L7" s="35"/>
      <c r="M7" s="35"/>
      <c r="O7" s="9" t="s">
        <v>15</v>
      </c>
      <c r="P7" s="1" t="s">
        <v>16</v>
      </c>
    </row>
    <row r="8" spans="1:16" ht="30" customHeight="1" x14ac:dyDescent="0.2">
      <c r="A8" s="23" t="s">
        <v>17</v>
      </c>
      <c r="B8" s="23"/>
      <c r="C8" s="23"/>
      <c r="D8" s="35" t="s">
        <v>18</v>
      </c>
      <c r="E8" s="35"/>
      <c r="F8" s="35"/>
      <c r="G8" s="35"/>
      <c r="H8" s="35"/>
      <c r="I8" s="35"/>
      <c r="J8" s="35"/>
      <c r="K8" s="35"/>
      <c r="L8" s="35"/>
      <c r="M8" s="35"/>
      <c r="O8" s="9" t="s">
        <v>72</v>
      </c>
      <c r="P8" s="1" t="s">
        <v>20</v>
      </c>
    </row>
    <row r="9" spans="1:16" ht="30" customHeight="1" x14ac:dyDescent="0.2">
      <c r="A9" s="23" t="s">
        <v>21</v>
      </c>
      <c r="B9" s="23"/>
      <c r="C9" s="23"/>
      <c r="D9" s="31"/>
      <c r="E9" s="31"/>
      <c r="F9" s="31"/>
      <c r="G9" s="31"/>
      <c r="H9" s="31"/>
      <c r="I9" s="31"/>
      <c r="J9" s="31"/>
      <c r="K9" s="31"/>
      <c r="L9" s="31"/>
      <c r="M9" s="31"/>
      <c r="O9" s="9" t="s">
        <v>22</v>
      </c>
      <c r="P9" s="1" t="s">
        <v>23</v>
      </c>
    </row>
    <row r="10" spans="1:16" ht="30" customHeight="1" x14ac:dyDescent="0.2"/>
    <row r="11" spans="1:16" ht="49.95" customHeight="1" x14ac:dyDescent="0.2">
      <c r="A11" s="36" t="s">
        <v>74</v>
      </c>
      <c r="B11" s="36" t="s">
        <v>75</v>
      </c>
      <c r="C11" s="36" t="s">
        <v>275</v>
      </c>
      <c r="D11" s="36"/>
      <c r="E11" s="36" t="s">
        <v>276</v>
      </c>
      <c r="F11" s="36"/>
      <c r="G11" s="36"/>
      <c r="H11" s="36"/>
      <c r="I11" s="36"/>
      <c r="J11" s="36"/>
      <c r="K11" s="36"/>
      <c r="L11" s="36" t="s">
        <v>277</v>
      </c>
      <c r="M11" s="36"/>
      <c r="N11" s="36"/>
      <c r="O11" s="36"/>
      <c r="P11" s="36"/>
    </row>
    <row r="12" spans="1:16" ht="49.95" customHeight="1" x14ac:dyDescent="0.2">
      <c r="A12" s="36"/>
      <c r="B12" s="36"/>
      <c r="C12" s="36" t="s">
        <v>242</v>
      </c>
      <c r="D12" s="36" t="s">
        <v>278</v>
      </c>
      <c r="E12" s="36" t="s">
        <v>242</v>
      </c>
      <c r="F12" s="36" t="s">
        <v>279</v>
      </c>
      <c r="G12" s="36"/>
      <c r="H12" s="36"/>
      <c r="I12" s="36"/>
      <c r="J12" s="36"/>
      <c r="K12" s="36"/>
      <c r="L12" s="36" t="s">
        <v>242</v>
      </c>
      <c r="M12" s="36" t="s">
        <v>280</v>
      </c>
      <c r="N12" s="36"/>
      <c r="O12" s="36"/>
      <c r="P12" s="36"/>
    </row>
    <row r="13" spans="1:16" ht="49.95" customHeight="1" x14ac:dyDescent="0.2">
      <c r="A13" s="36"/>
      <c r="B13" s="36"/>
      <c r="C13" s="36"/>
      <c r="D13" s="36"/>
      <c r="E13" s="36"/>
      <c r="F13" s="1" t="s">
        <v>281</v>
      </c>
      <c r="G13" s="1" t="s">
        <v>282</v>
      </c>
      <c r="H13" s="1" t="s">
        <v>283</v>
      </c>
      <c r="I13" s="1" t="s">
        <v>284</v>
      </c>
      <c r="J13" s="1" t="s">
        <v>285</v>
      </c>
      <c r="K13" s="1" t="s">
        <v>286</v>
      </c>
      <c r="L13" s="36"/>
      <c r="M13" s="1" t="s">
        <v>287</v>
      </c>
      <c r="N13" s="1" t="s">
        <v>288</v>
      </c>
      <c r="O13" s="1" t="s">
        <v>289</v>
      </c>
      <c r="P13" s="1" t="s">
        <v>290</v>
      </c>
    </row>
    <row r="14" spans="1:16" ht="30" customHeight="1" x14ac:dyDescent="0.2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</row>
    <row r="15" spans="1:16" ht="19.95" customHeight="1" x14ac:dyDescent="0.2">
      <c r="A15" s="2" t="s">
        <v>291</v>
      </c>
      <c r="B15" s="1" t="s">
        <v>142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1529674.64</v>
      </c>
      <c r="M15" s="3">
        <v>1529674.64</v>
      </c>
      <c r="N15" s="3">
        <v>0</v>
      </c>
      <c r="O15" s="3">
        <v>0</v>
      </c>
      <c r="P15" s="3">
        <v>0</v>
      </c>
    </row>
    <row r="16" spans="1:16" ht="40.049999999999997" customHeight="1" x14ac:dyDescent="0.2">
      <c r="A16" s="2" t="s">
        <v>292</v>
      </c>
      <c r="B16" s="1" t="s">
        <v>293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9.95" customHeight="1" x14ac:dyDescent="0.2">
      <c r="A17" s="2" t="s">
        <v>294</v>
      </c>
      <c r="B17" s="1" t="s">
        <v>295</v>
      </c>
      <c r="C17" s="3">
        <v>2347</v>
      </c>
      <c r="D17" s="3">
        <v>2347</v>
      </c>
      <c r="E17" s="3">
        <v>704</v>
      </c>
      <c r="F17" s="3">
        <v>704</v>
      </c>
      <c r="G17" s="3">
        <v>704</v>
      </c>
      <c r="H17" s="3">
        <v>0</v>
      </c>
      <c r="I17" s="3">
        <v>0</v>
      </c>
      <c r="J17" s="3">
        <v>0</v>
      </c>
      <c r="K17" s="3">
        <v>0</v>
      </c>
      <c r="L17" s="3">
        <v>461961.74</v>
      </c>
      <c r="M17" s="3">
        <v>461961.74</v>
      </c>
      <c r="N17" s="3">
        <v>0</v>
      </c>
      <c r="O17" s="3">
        <v>0</v>
      </c>
      <c r="P17" s="3">
        <v>0</v>
      </c>
    </row>
    <row r="18" spans="1:16" ht="60" customHeight="1" x14ac:dyDescent="0.2">
      <c r="A18" s="2" t="s">
        <v>296</v>
      </c>
      <c r="B18" s="1" t="s">
        <v>297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40.049999999999997" customHeight="1" x14ac:dyDescent="0.2">
      <c r="A19" s="2" t="s">
        <v>298</v>
      </c>
      <c r="B19" s="1" t="s">
        <v>299</v>
      </c>
      <c r="C19" s="3">
        <v>2347</v>
      </c>
      <c r="D19" s="3">
        <v>2347</v>
      </c>
      <c r="E19" s="3">
        <v>704</v>
      </c>
      <c r="F19" s="3">
        <v>704</v>
      </c>
      <c r="G19" s="3">
        <v>704</v>
      </c>
      <c r="H19" s="3">
        <v>0</v>
      </c>
      <c r="I19" s="3">
        <v>0</v>
      </c>
      <c r="J19" s="3">
        <v>0</v>
      </c>
      <c r="K19" s="3">
        <v>0</v>
      </c>
      <c r="L19" s="3">
        <v>461961.74</v>
      </c>
      <c r="M19" s="3">
        <v>461961.74</v>
      </c>
      <c r="N19" s="3">
        <v>0</v>
      </c>
      <c r="O19" s="3">
        <v>0</v>
      </c>
      <c r="P19" s="3">
        <v>0</v>
      </c>
    </row>
    <row r="20" spans="1:16" ht="60" customHeight="1" x14ac:dyDescent="0.2">
      <c r="A20" s="2" t="s">
        <v>300</v>
      </c>
      <c r="B20" s="1" t="s">
        <v>301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40.049999999999997" customHeight="1" x14ac:dyDescent="0.2">
      <c r="A21" s="2" t="s">
        <v>302</v>
      </c>
      <c r="B21" s="1" t="s">
        <v>303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40.049999999999997" customHeight="1" x14ac:dyDescent="0.2">
      <c r="A22" s="2" t="s">
        <v>304</v>
      </c>
      <c r="B22" s="1" t="s">
        <v>305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60" customHeight="1" x14ac:dyDescent="0.2">
      <c r="A23" s="2" t="s">
        <v>306</v>
      </c>
      <c r="B23" s="1" t="s">
        <v>307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ht="60" customHeight="1" x14ac:dyDescent="0.2">
      <c r="A24" s="2" t="s">
        <v>308</v>
      </c>
      <c r="B24" s="1" t="s">
        <v>309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40.049999999999997" customHeight="1" x14ac:dyDescent="0.2">
      <c r="A25" s="2" t="s">
        <v>310</v>
      </c>
      <c r="B25" s="1" t="s">
        <v>311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ht="19.95" customHeight="1" x14ac:dyDescent="0.2">
      <c r="A26" s="2" t="s">
        <v>312</v>
      </c>
      <c r="B26" s="1" t="s">
        <v>313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19.95" customHeight="1" x14ac:dyDescent="0.2">
      <c r="A27" s="2" t="s">
        <v>314</v>
      </c>
      <c r="B27" s="1" t="s">
        <v>315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ht="40.049999999999997" customHeight="1" x14ac:dyDescent="0.2">
      <c r="A28" s="2" t="s">
        <v>316</v>
      </c>
      <c r="B28" s="1" t="s">
        <v>317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ht="30" customHeight="1" x14ac:dyDescent="0.2">
      <c r="A29" s="10" t="s">
        <v>153</v>
      </c>
      <c r="B29" s="13" t="s">
        <v>154</v>
      </c>
      <c r="C29" s="11">
        <v>2347</v>
      </c>
      <c r="D29" s="13" t="s">
        <v>155</v>
      </c>
      <c r="E29" s="13" t="s">
        <v>155</v>
      </c>
      <c r="F29" s="11">
        <v>704</v>
      </c>
      <c r="G29" s="11">
        <v>704</v>
      </c>
      <c r="H29" s="11">
        <v>0</v>
      </c>
      <c r="I29" s="11">
        <v>0</v>
      </c>
      <c r="J29" s="11">
        <v>0</v>
      </c>
      <c r="K29" s="11"/>
      <c r="L29" s="11">
        <v>1991636.38</v>
      </c>
      <c r="M29" s="11">
        <v>1991636.38</v>
      </c>
      <c r="N29" s="11">
        <v>0</v>
      </c>
      <c r="O29" s="11">
        <v>0</v>
      </c>
      <c r="P29" s="11">
        <v>0</v>
      </c>
    </row>
    <row r="30" spans="1:16" ht="15" customHeight="1" x14ac:dyDescent="0.2"/>
    <row r="31" spans="1:16" ht="49.95" customHeight="1" x14ac:dyDescent="0.2">
      <c r="A31" s="5" t="s">
        <v>44</v>
      </c>
      <c r="B31" s="8" t="s">
        <v>45</v>
      </c>
      <c r="D31" s="8"/>
      <c r="F31" s="8" t="s">
        <v>46</v>
      </c>
    </row>
    <row r="32" spans="1:16" ht="30" customHeight="1" x14ac:dyDescent="0.2">
      <c r="B32" s="6" t="s">
        <v>47</v>
      </c>
      <c r="D32" s="6" t="s">
        <v>230</v>
      </c>
      <c r="F32" s="6" t="s">
        <v>48</v>
      </c>
    </row>
    <row r="33" spans="1:6" ht="49.95" customHeight="1" x14ac:dyDescent="0.2">
      <c r="A33" s="5" t="s">
        <v>49</v>
      </c>
      <c r="B33" s="8" t="s">
        <v>231</v>
      </c>
      <c r="D33" s="8" t="s">
        <v>232</v>
      </c>
      <c r="F33" s="8" t="s">
        <v>260</v>
      </c>
    </row>
    <row r="34" spans="1:6" ht="30" customHeight="1" x14ac:dyDescent="0.2">
      <c r="B34" s="6" t="s">
        <v>47</v>
      </c>
      <c r="D34" s="6" t="s">
        <v>261</v>
      </c>
      <c r="F34" s="6" t="s">
        <v>51</v>
      </c>
    </row>
    <row r="35" spans="1:6" ht="19.95" customHeight="1" x14ac:dyDescent="0.2"/>
    <row r="36" spans="1:6" ht="19.95" customHeight="1" x14ac:dyDescent="0.2">
      <c r="A36" s="25" t="s">
        <v>56</v>
      </c>
      <c r="B36" s="25"/>
      <c r="C36" s="25"/>
      <c r="D36" s="25"/>
    </row>
    <row r="37" spans="1:6" ht="19.95" customHeight="1" x14ac:dyDescent="0.2">
      <c r="A37" s="26" t="s">
        <v>57</v>
      </c>
      <c r="B37" s="26"/>
      <c r="C37" s="26"/>
      <c r="D37" s="26"/>
    </row>
    <row r="38" spans="1:6" ht="19.95" customHeight="1" x14ac:dyDescent="0.2">
      <c r="A38" s="26" t="s">
        <v>58</v>
      </c>
      <c r="B38" s="26"/>
      <c r="C38" s="26"/>
      <c r="D38" s="26"/>
    </row>
    <row r="39" spans="1:6" ht="19.95" customHeight="1" x14ac:dyDescent="0.2">
      <c r="A39" s="26" t="s">
        <v>59</v>
      </c>
      <c r="B39" s="26"/>
      <c r="C39" s="26"/>
      <c r="D39" s="26"/>
    </row>
    <row r="40" spans="1:6" ht="19.95" customHeight="1" x14ac:dyDescent="0.2">
      <c r="A40" s="26" t="s">
        <v>60</v>
      </c>
      <c r="B40" s="26"/>
      <c r="C40" s="26"/>
      <c r="D40" s="26"/>
    </row>
    <row r="41" spans="1:6" ht="19.95" customHeight="1" x14ac:dyDescent="0.2">
      <c r="A41" s="26" t="s">
        <v>61</v>
      </c>
      <c r="B41" s="26"/>
      <c r="C41" s="26"/>
      <c r="D41" s="26"/>
    </row>
    <row r="42" spans="1:6" ht="19.95" customHeight="1" x14ac:dyDescent="0.2">
      <c r="A42" s="27" t="s">
        <v>62</v>
      </c>
      <c r="B42" s="27"/>
      <c r="C42" s="27"/>
      <c r="D42" s="27"/>
    </row>
  </sheetData>
  <sheetProtection sheet="1" objects="1" scenarios="1"/>
  <mergeCells count="28">
    <mergeCell ref="A41:D41"/>
    <mergeCell ref="A42:D42"/>
    <mergeCell ref="A36:D36"/>
    <mergeCell ref="A37:D37"/>
    <mergeCell ref="A38:D38"/>
    <mergeCell ref="A39:D39"/>
    <mergeCell ref="A40:D40"/>
    <mergeCell ref="A8:C8"/>
    <mergeCell ref="D8:M8"/>
    <mergeCell ref="A9:C9"/>
    <mergeCell ref="D9:M9"/>
    <mergeCell ref="A11:A13"/>
    <mergeCell ref="B11:B13"/>
    <mergeCell ref="C11:D11"/>
    <mergeCell ref="E11:K11"/>
    <mergeCell ref="L11:P11"/>
    <mergeCell ref="C12:C13"/>
    <mergeCell ref="D12:D13"/>
    <mergeCell ref="E12:E13"/>
    <mergeCell ref="F12:K12"/>
    <mergeCell ref="L12:L13"/>
    <mergeCell ref="M12:P12"/>
    <mergeCell ref="A1:P1"/>
    <mergeCell ref="A2:P2"/>
    <mergeCell ref="A6:C6"/>
    <mergeCell ref="D6:M6"/>
    <mergeCell ref="A7:C7"/>
    <mergeCell ref="D7:M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workbookViewId="0"/>
  </sheetViews>
  <sheetFormatPr defaultRowHeight="10.199999999999999" x14ac:dyDescent="0.2"/>
  <cols>
    <col min="1" max="1" width="57.25" customWidth="1"/>
    <col min="2" max="17" width="19.125" customWidth="1"/>
  </cols>
  <sheetData>
    <row r="1" spans="1:17" ht="49.95" customHeight="1" x14ac:dyDescent="0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2">
      <c r="Q3" s="1" t="s">
        <v>2</v>
      </c>
    </row>
    <row r="4" spans="1:17" ht="30" customHeight="1" x14ac:dyDescent="0.2">
      <c r="P4" s="9" t="s">
        <v>3</v>
      </c>
      <c r="Q4" s="1" t="s">
        <v>70</v>
      </c>
    </row>
    <row r="5" spans="1:17" ht="30" customHeight="1" x14ac:dyDescent="0.2">
      <c r="P5" s="9" t="s">
        <v>7</v>
      </c>
      <c r="Q5" s="1" t="s">
        <v>8</v>
      </c>
    </row>
    <row r="6" spans="1:17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 t="s">
        <v>23</v>
      </c>
    </row>
    <row r="10" spans="1:17" ht="30" customHeight="1" x14ac:dyDescent="0.2"/>
    <row r="11" spans="1:17" ht="49.95" customHeight="1" x14ac:dyDescent="0.2">
      <c r="A11" s="36" t="s">
        <v>74</v>
      </c>
      <c r="B11" s="36" t="s">
        <v>75</v>
      </c>
      <c r="C11" s="36" t="s">
        <v>318</v>
      </c>
      <c r="D11" s="36"/>
      <c r="E11" s="36" t="s">
        <v>319</v>
      </c>
      <c r="F11" s="36"/>
      <c r="G11" s="36"/>
      <c r="H11" s="36" t="s">
        <v>320</v>
      </c>
      <c r="I11" s="36"/>
      <c r="J11" s="36"/>
      <c r="K11" s="36"/>
      <c r="L11" s="36"/>
      <c r="M11" s="36"/>
      <c r="N11" s="36" t="s">
        <v>321</v>
      </c>
      <c r="O11" s="36"/>
      <c r="P11" s="36" t="s">
        <v>322</v>
      </c>
      <c r="Q11" s="36" t="s">
        <v>323</v>
      </c>
    </row>
    <row r="12" spans="1:17" ht="49.95" customHeight="1" x14ac:dyDescent="0.2">
      <c r="A12" s="36"/>
      <c r="B12" s="36"/>
      <c r="C12" s="36" t="s">
        <v>242</v>
      </c>
      <c r="D12" s="36" t="s">
        <v>324</v>
      </c>
      <c r="E12" s="36" t="s">
        <v>325</v>
      </c>
      <c r="F12" s="36"/>
      <c r="G12" s="36" t="s">
        <v>326</v>
      </c>
      <c r="H12" s="36" t="s">
        <v>242</v>
      </c>
      <c r="I12" s="36" t="s">
        <v>324</v>
      </c>
      <c r="J12" s="36" t="s">
        <v>327</v>
      </c>
      <c r="K12" s="36"/>
      <c r="L12" s="36"/>
      <c r="M12" s="36"/>
      <c r="N12" s="36" t="s">
        <v>328</v>
      </c>
      <c r="O12" s="36" t="s">
        <v>329</v>
      </c>
      <c r="P12" s="36"/>
      <c r="Q12" s="36"/>
    </row>
    <row r="13" spans="1:17" ht="49.95" customHeight="1" x14ac:dyDescent="0.2">
      <c r="A13" s="36"/>
      <c r="B13" s="36"/>
      <c r="C13" s="36"/>
      <c r="D13" s="36"/>
      <c r="E13" s="1" t="s">
        <v>330</v>
      </c>
      <c r="F13" s="1" t="s">
        <v>329</v>
      </c>
      <c r="G13" s="36"/>
      <c r="H13" s="36"/>
      <c r="I13" s="36"/>
      <c r="J13" s="1" t="s">
        <v>331</v>
      </c>
      <c r="K13" s="1" t="s">
        <v>332</v>
      </c>
      <c r="L13" s="1" t="s">
        <v>333</v>
      </c>
      <c r="M13" s="1" t="s">
        <v>334</v>
      </c>
      <c r="N13" s="36"/>
      <c r="O13" s="36"/>
      <c r="P13" s="36"/>
      <c r="Q13" s="36"/>
    </row>
    <row r="14" spans="1:17" ht="30" customHeight="1" x14ac:dyDescent="0.2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  <c r="P14" s="1" t="s">
        <v>181</v>
      </c>
      <c r="Q14" s="1" t="s">
        <v>182</v>
      </c>
    </row>
    <row r="15" spans="1:17" ht="45" customHeight="1" x14ac:dyDescent="0.2">
      <c r="A15" s="2" t="s">
        <v>291</v>
      </c>
      <c r="B15" s="1" t="s">
        <v>142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"/>
      <c r="Q15" s="4"/>
    </row>
    <row r="16" spans="1:17" ht="45" customHeight="1" x14ac:dyDescent="0.2">
      <c r="A16" s="2" t="s">
        <v>292</v>
      </c>
      <c r="B16" s="1" t="s">
        <v>293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"/>
      <c r="Q16" s="4"/>
    </row>
    <row r="17" spans="1:17" ht="45" customHeight="1" x14ac:dyDescent="0.2">
      <c r="A17" s="2" t="s">
        <v>294</v>
      </c>
      <c r="B17" s="1" t="s">
        <v>295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"/>
      <c r="Q17" s="4"/>
    </row>
    <row r="18" spans="1:17" ht="45" customHeight="1" x14ac:dyDescent="0.2">
      <c r="A18" s="2" t="s">
        <v>296</v>
      </c>
      <c r="B18" s="1" t="s">
        <v>297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"/>
      <c r="Q18" s="4"/>
    </row>
    <row r="19" spans="1:17" ht="45" customHeight="1" x14ac:dyDescent="0.2">
      <c r="A19" s="2" t="s">
        <v>298</v>
      </c>
      <c r="B19" s="1" t="s">
        <v>299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"/>
      <c r="Q19" s="4"/>
    </row>
    <row r="20" spans="1:17" ht="45" customHeight="1" x14ac:dyDescent="0.2">
      <c r="A20" s="2" t="s">
        <v>300</v>
      </c>
      <c r="B20" s="1" t="s">
        <v>301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"/>
      <c r="Q20" s="4"/>
    </row>
    <row r="21" spans="1:17" ht="45" customHeight="1" x14ac:dyDescent="0.2">
      <c r="A21" s="2" t="s">
        <v>302</v>
      </c>
      <c r="B21" s="1" t="s">
        <v>303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/>
      <c r="Q21" s="4"/>
    </row>
    <row r="22" spans="1:17" ht="45" customHeight="1" x14ac:dyDescent="0.2">
      <c r="A22" s="2" t="s">
        <v>335</v>
      </c>
      <c r="B22" s="1" t="s">
        <v>305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"/>
      <c r="Q22" s="4"/>
    </row>
    <row r="23" spans="1:17" ht="45" customHeight="1" x14ac:dyDescent="0.2">
      <c r="A23" s="2" t="s">
        <v>306</v>
      </c>
      <c r="B23" s="1" t="s">
        <v>307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"/>
      <c r="Q23" s="4"/>
    </row>
    <row r="24" spans="1:17" ht="45" customHeight="1" x14ac:dyDescent="0.2">
      <c r="A24" s="2" t="s">
        <v>308</v>
      </c>
      <c r="B24" s="1" t="s">
        <v>309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"/>
      <c r="Q24" s="4"/>
    </row>
    <row r="25" spans="1:17" ht="45" customHeight="1" x14ac:dyDescent="0.2">
      <c r="A25" s="2" t="s">
        <v>310</v>
      </c>
      <c r="B25" s="1" t="s">
        <v>311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"/>
      <c r="Q25" s="4"/>
    </row>
    <row r="26" spans="1:17" ht="45" customHeight="1" x14ac:dyDescent="0.2">
      <c r="A26" s="2" t="s">
        <v>312</v>
      </c>
      <c r="B26" s="1" t="s">
        <v>313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"/>
      <c r="Q26" s="4"/>
    </row>
    <row r="27" spans="1:17" ht="45" customHeight="1" x14ac:dyDescent="0.2">
      <c r="A27" s="2" t="s">
        <v>314</v>
      </c>
      <c r="B27" s="1" t="s">
        <v>315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"/>
      <c r="Q27" s="4"/>
    </row>
    <row r="28" spans="1:17" ht="45" customHeight="1" x14ac:dyDescent="0.2">
      <c r="A28" s="2" t="s">
        <v>316</v>
      </c>
      <c r="B28" s="1" t="s">
        <v>317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"/>
      <c r="Q28" s="4"/>
    </row>
    <row r="29" spans="1:17" ht="30" customHeight="1" x14ac:dyDescent="0.2">
      <c r="A29" s="10" t="s">
        <v>153</v>
      </c>
      <c r="B29" s="13" t="s">
        <v>154</v>
      </c>
      <c r="C29" s="11">
        <v>0</v>
      </c>
      <c r="D29" s="13" t="s">
        <v>155</v>
      </c>
      <c r="E29" s="11">
        <v>0</v>
      </c>
      <c r="F29" s="11">
        <v>0</v>
      </c>
      <c r="G29" s="11">
        <v>0</v>
      </c>
      <c r="H29" s="11">
        <v>0</v>
      </c>
      <c r="I29" s="13" t="s">
        <v>155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3" t="s">
        <v>155</v>
      </c>
      <c r="Q29" s="13" t="s">
        <v>155</v>
      </c>
    </row>
    <row r="30" spans="1:17" ht="15" customHeight="1" x14ac:dyDescent="0.2"/>
    <row r="31" spans="1:17" ht="49.95" customHeight="1" x14ac:dyDescent="0.2">
      <c r="A31" s="5" t="s">
        <v>44</v>
      </c>
      <c r="B31" s="8" t="s">
        <v>45</v>
      </c>
      <c r="D31" s="8"/>
      <c r="F31" s="8" t="s">
        <v>46</v>
      </c>
    </row>
    <row r="32" spans="1:17" ht="30" customHeight="1" x14ac:dyDescent="0.2">
      <c r="B32" s="6" t="s">
        <v>47</v>
      </c>
      <c r="D32" s="6" t="s">
        <v>230</v>
      </c>
      <c r="F32" s="6" t="s">
        <v>48</v>
      </c>
    </row>
    <row r="33" spans="1:6" ht="49.95" customHeight="1" x14ac:dyDescent="0.2">
      <c r="A33" s="5" t="s">
        <v>49</v>
      </c>
      <c r="B33" s="8" t="s">
        <v>231</v>
      </c>
      <c r="D33" s="8" t="s">
        <v>232</v>
      </c>
      <c r="F33" s="8" t="s">
        <v>260</v>
      </c>
    </row>
    <row r="34" spans="1:6" ht="30" customHeight="1" x14ac:dyDescent="0.2">
      <c r="B34" s="6" t="s">
        <v>47</v>
      </c>
      <c r="D34" s="6" t="s">
        <v>261</v>
      </c>
      <c r="F34" s="6" t="s">
        <v>51</v>
      </c>
    </row>
    <row r="35" spans="1:6" ht="19.95" customHeight="1" x14ac:dyDescent="0.2"/>
    <row r="36" spans="1:6" ht="19.95" customHeight="1" x14ac:dyDescent="0.2">
      <c r="A36" s="25" t="s">
        <v>56</v>
      </c>
      <c r="B36" s="25"/>
      <c r="C36" s="25"/>
      <c r="D36" s="25"/>
    </row>
    <row r="37" spans="1:6" ht="19.95" customHeight="1" x14ac:dyDescent="0.2">
      <c r="A37" s="26" t="s">
        <v>57</v>
      </c>
      <c r="B37" s="26"/>
      <c r="C37" s="26"/>
      <c r="D37" s="26"/>
    </row>
    <row r="38" spans="1:6" ht="19.95" customHeight="1" x14ac:dyDescent="0.2">
      <c r="A38" s="26" t="s">
        <v>58</v>
      </c>
      <c r="B38" s="26"/>
      <c r="C38" s="26"/>
      <c r="D38" s="26"/>
    </row>
    <row r="39" spans="1:6" ht="19.95" customHeight="1" x14ac:dyDescent="0.2">
      <c r="A39" s="26" t="s">
        <v>59</v>
      </c>
      <c r="B39" s="26"/>
      <c r="C39" s="26"/>
      <c r="D39" s="26"/>
    </row>
    <row r="40" spans="1:6" ht="19.95" customHeight="1" x14ac:dyDescent="0.2">
      <c r="A40" s="26" t="s">
        <v>60</v>
      </c>
      <c r="B40" s="26"/>
      <c r="C40" s="26"/>
      <c r="D40" s="26"/>
    </row>
    <row r="41" spans="1:6" ht="19.95" customHeight="1" x14ac:dyDescent="0.2">
      <c r="A41" s="26" t="s">
        <v>61</v>
      </c>
      <c r="B41" s="26"/>
      <c r="C41" s="26"/>
      <c r="D41" s="26"/>
    </row>
    <row r="42" spans="1:6" ht="19.95" customHeight="1" x14ac:dyDescent="0.2">
      <c r="A42" s="27" t="s">
        <v>62</v>
      </c>
      <c r="B42" s="27"/>
      <c r="C42" s="27"/>
      <c r="D42" s="27"/>
    </row>
  </sheetData>
  <sheetProtection sheet="1" objects="1" scenarios="1"/>
  <mergeCells count="34">
    <mergeCell ref="A41:D41"/>
    <mergeCell ref="A42:D42"/>
    <mergeCell ref="A36:D36"/>
    <mergeCell ref="A37:D37"/>
    <mergeCell ref="A38:D38"/>
    <mergeCell ref="A39:D39"/>
    <mergeCell ref="A40:D40"/>
    <mergeCell ref="P11:P13"/>
    <mergeCell ref="Q11:Q13"/>
    <mergeCell ref="C12:C13"/>
    <mergeCell ref="D12:D13"/>
    <mergeCell ref="E12:F12"/>
    <mergeCell ref="G12:G13"/>
    <mergeCell ref="H12:H13"/>
    <mergeCell ref="I12:I13"/>
    <mergeCell ref="J12:M12"/>
    <mergeCell ref="N12:N13"/>
    <mergeCell ref="O12:O13"/>
    <mergeCell ref="A8:B8"/>
    <mergeCell ref="C8:N8"/>
    <mergeCell ref="A9:B9"/>
    <mergeCell ref="C9:N9"/>
    <mergeCell ref="A11:A13"/>
    <mergeCell ref="B11:B13"/>
    <mergeCell ref="C11:D11"/>
    <mergeCell ref="E11:G11"/>
    <mergeCell ref="H11:M11"/>
    <mergeCell ref="N11:O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0.199999999999999" x14ac:dyDescent="0.2"/>
  <cols>
    <col min="1" max="1" width="66.875" customWidth="1"/>
    <col min="2" max="15" width="24.875" customWidth="1"/>
  </cols>
  <sheetData>
    <row r="1" spans="1:15" ht="49.95" customHeight="1" x14ac:dyDescent="0.2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0" customHeight="1" x14ac:dyDescent="0.2">
      <c r="O3" s="1" t="s">
        <v>2</v>
      </c>
    </row>
    <row r="4" spans="1:15" ht="30" customHeight="1" x14ac:dyDescent="0.2">
      <c r="N4" s="9" t="s">
        <v>3</v>
      </c>
      <c r="O4" s="1" t="s">
        <v>70</v>
      </c>
    </row>
    <row r="5" spans="1:15" ht="30" customHeight="1" x14ac:dyDescent="0.2">
      <c r="N5" s="9" t="s">
        <v>7</v>
      </c>
      <c r="O5" s="1" t="s">
        <v>8</v>
      </c>
    </row>
    <row r="6" spans="1:15" ht="30" customHeight="1" x14ac:dyDescent="0.2">
      <c r="A6" s="23" t="s">
        <v>5</v>
      </c>
      <c r="B6" s="23"/>
      <c r="C6" s="23"/>
      <c r="D6" s="35" t="s">
        <v>6</v>
      </c>
      <c r="E6" s="35"/>
      <c r="F6" s="35"/>
      <c r="G6" s="35"/>
      <c r="H6" s="35"/>
      <c r="I6" s="35"/>
      <c r="J6" s="35"/>
      <c r="K6" s="35"/>
      <c r="L6" s="35"/>
      <c r="M6" s="35"/>
      <c r="N6" s="9" t="s">
        <v>11</v>
      </c>
      <c r="O6" s="1" t="s">
        <v>12</v>
      </c>
    </row>
    <row r="7" spans="1:15" ht="30" customHeight="1" x14ac:dyDescent="0.2">
      <c r="A7" s="23" t="s">
        <v>71</v>
      </c>
      <c r="B7" s="23"/>
      <c r="C7" s="23"/>
      <c r="D7" s="35" t="s">
        <v>14</v>
      </c>
      <c r="E7" s="35"/>
      <c r="F7" s="35"/>
      <c r="G7" s="35"/>
      <c r="H7" s="35"/>
      <c r="I7" s="35"/>
      <c r="J7" s="35"/>
      <c r="K7" s="35"/>
      <c r="L7" s="35"/>
      <c r="M7" s="35"/>
      <c r="N7" s="9" t="s">
        <v>15</v>
      </c>
      <c r="O7" s="1" t="s">
        <v>16</v>
      </c>
    </row>
    <row r="8" spans="1:15" ht="30" customHeight="1" x14ac:dyDescent="0.2">
      <c r="A8" s="23" t="s">
        <v>17</v>
      </c>
      <c r="B8" s="23"/>
      <c r="C8" s="23"/>
      <c r="D8" s="35" t="s">
        <v>18</v>
      </c>
      <c r="E8" s="35"/>
      <c r="F8" s="35"/>
      <c r="G8" s="35"/>
      <c r="H8" s="35"/>
      <c r="I8" s="35"/>
      <c r="J8" s="35"/>
      <c r="K8" s="35"/>
      <c r="L8" s="35"/>
      <c r="M8" s="35"/>
      <c r="N8" s="9" t="s">
        <v>72</v>
      </c>
      <c r="O8" s="1" t="s">
        <v>20</v>
      </c>
    </row>
    <row r="9" spans="1:15" ht="30" customHeight="1" x14ac:dyDescent="0.2">
      <c r="A9" s="23" t="s">
        <v>21</v>
      </c>
      <c r="B9" s="23"/>
      <c r="C9" s="23"/>
      <c r="D9" s="31"/>
      <c r="E9" s="31"/>
      <c r="F9" s="31"/>
      <c r="G9" s="31"/>
      <c r="H9" s="31"/>
      <c r="I9" s="31"/>
      <c r="J9" s="31"/>
      <c r="K9" s="31"/>
      <c r="L9" s="31"/>
      <c r="M9" s="31"/>
      <c r="N9" s="9" t="s">
        <v>22</v>
      </c>
      <c r="O9" s="1" t="s">
        <v>23</v>
      </c>
    </row>
    <row r="10" spans="1:15" ht="30" customHeight="1" x14ac:dyDescent="0.2"/>
    <row r="11" spans="1:15" ht="49.95" customHeight="1" x14ac:dyDescent="0.2">
      <c r="A11" s="36" t="s">
        <v>74</v>
      </c>
      <c r="B11" s="36" t="s">
        <v>75</v>
      </c>
      <c r="C11" s="36" t="s">
        <v>336</v>
      </c>
      <c r="D11" s="36"/>
      <c r="E11" s="36" t="s">
        <v>337</v>
      </c>
      <c r="F11" s="36"/>
      <c r="G11" s="36"/>
      <c r="H11" s="36" t="s">
        <v>338</v>
      </c>
      <c r="I11" s="36"/>
      <c r="J11" s="36"/>
      <c r="K11" s="36"/>
      <c r="L11" s="36" t="s">
        <v>339</v>
      </c>
      <c r="M11" s="36"/>
      <c r="N11" s="36" t="s">
        <v>340</v>
      </c>
      <c r="O11" s="36"/>
    </row>
    <row r="12" spans="1:15" ht="49.95" customHeight="1" x14ac:dyDescent="0.2">
      <c r="A12" s="36"/>
      <c r="B12" s="36"/>
      <c r="C12" s="36" t="s">
        <v>242</v>
      </c>
      <c r="D12" s="36" t="s">
        <v>341</v>
      </c>
      <c r="E12" s="36" t="s">
        <v>242</v>
      </c>
      <c r="F12" s="36" t="s">
        <v>280</v>
      </c>
      <c r="G12" s="36"/>
      <c r="H12" s="36" t="s">
        <v>242</v>
      </c>
      <c r="I12" s="36" t="s">
        <v>342</v>
      </c>
      <c r="J12" s="36"/>
      <c r="K12" s="36" t="s">
        <v>343</v>
      </c>
      <c r="L12" s="36" t="s">
        <v>242</v>
      </c>
      <c r="M12" s="36" t="s">
        <v>344</v>
      </c>
      <c r="N12" s="36" t="s">
        <v>242</v>
      </c>
      <c r="O12" s="36" t="s">
        <v>341</v>
      </c>
    </row>
    <row r="13" spans="1:15" ht="49.95" customHeight="1" x14ac:dyDescent="0.2">
      <c r="A13" s="36"/>
      <c r="B13" s="36"/>
      <c r="C13" s="36"/>
      <c r="D13" s="36"/>
      <c r="E13" s="36"/>
      <c r="F13" s="1" t="s">
        <v>345</v>
      </c>
      <c r="G13" s="1" t="s">
        <v>346</v>
      </c>
      <c r="H13" s="36"/>
      <c r="I13" s="1" t="s">
        <v>242</v>
      </c>
      <c r="J13" s="1" t="s">
        <v>347</v>
      </c>
      <c r="K13" s="36"/>
      <c r="L13" s="36"/>
      <c r="M13" s="36"/>
      <c r="N13" s="36"/>
      <c r="O13" s="36"/>
    </row>
    <row r="14" spans="1:15" ht="30" customHeight="1" x14ac:dyDescent="0.2">
      <c r="A14" s="1" t="s">
        <v>81</v>
      </c>
      <c r="B14" s="1" t="s">
        <v>82</v>
      </c>
      <c r="C14" s="1" t="s">
        <v>83</v>
      </c>
      <c r="D14" s="1" t="s">
        <v>84</v>
      </c>
      <c r="E14" s="1" t="s">
        <v>85</v>
      </c>
      <c r="F14" s="1" t="s">
        <v>86</v>
      </c>
      <c r="G14" s="1" t="s">
        <v>172</v>
      </c>
      <c r="H14" s="1" t="s">
        <v>173</v>
      </c>
      <c r="I14" s="1" t="s">
        <v>174</v>
      </c>
      <c r="J14" s="1" t="s">
        <v>175</v>
      </c>
      <c r="K14" s="1" t="s">
        <v>176</v>
      </c>
      <c r="L14" s="1" t="s">
        <v>177</v>
      </c>
      <c r="M14" s="1" t="s">
        <v>178</v>
      </c>
      <c r="N14" s="1" t="s">
        <v>179</v>
      </c>
      <c r="O14" s="1" t="s">
        <v>180</v>
      </c>
    </row>
    <row r="15" spans="1:15" ht="34.950000000000003" customHeight="1" x14ac:dyDescent="0.2">
      <c r="A15" s="12" t="s">
        <v>348</v>
      </c>
      <c r="B15" s="1" t="s">
        <v>88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34.950000000000003" customHeight="1" x14ac:dyDescent="0.2">
      <c r="A16" s="2" t="s">
        <v>349</v>
      </c>
      <c r="B16" s="1" t="s">
        <v>350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34.950000000000003" customHeight="1" x14ac:dyDescent="0.2">
      <c r="A17" s="2" t="s">
        <v>351</v>
      </c>
      <c r="B17" s="1" t="s">
        <v>352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34.950000000000003" customHeight="1" x14ac:dyDescent="0.2">
      <c r="A18" s="2" t="s">
        <v>353</v>
      </c>
      <c r="B18" s="1" t="s">
        <v>354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ht="34.950000000000003" customHeight="1" x14ac:dyDescent="0.2">
      <c r="A19" s="2" t="s">
        <v>355</v>
      </c>
      <c r="B19" s="1" t="s">
        <v>356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34.950000000000003" customHeight="1" x14ac:dyDescent="0.2">
      <c r="A20" s="12" t="s">
        <v>357</v>
      </c>
      <c r="B20" s="1" t="s">
        <v>90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34.950000000000003" customHeight="1" x14ac:dyDescent="0.2">
      <c r="A21" s="2" t="s">
        <v>358</v>
      </c>
      <c r="B21" s="1" t="s">
        <v>359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ht="34.950000000000003" customHeight="1" x14ac:dyDescent="0.2">
      <c r="A22" s="2" t="s">
        <v>351</v>
      </c>
      <c r="B22" s="1" t="s">
        <v>360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ht="34.950000000000003" customHeight="1" x14ac:dyDescent="0.2">
      <c r="A23" s="2" t="s">
        <v>361</v>
      </c>
      <c r="B23" s="1" t="s">
        <v>362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34.950000000000003" customHeight="1" x14ac:dyDescent="0.2">
      <c r="A24" s="2" t="s">
        <v>363</v>
      </c>
      <c r="B24" s="1" t="s">
        <v>364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34.950000000000003" customHeight="1" x14ac:dyDescent="0.2">
      <c r="A25" s="12" t="s">
        <v>365</v>
      </c>
      <c r="B25" s="1" t="s">
        <v>92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ht="34.950000000000003" customHeight="1" x14ac:dyDescent="0.2">
      <c r="A26" s="2" t="s">
        <v>366</v>
      </c>
      <c r="B26" s="1" t="s">
        <v>367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ht="34.950000000000003" customHeight="1" x14ac:dyDescent="0.2">
      <c r="A27" s="2" t="s">
        <v>368</v>
      </c>
      <c r="B27" s="1" t="s">
        <v>369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34.950000000000003" customHeight="1" x14ac:dyDescent="0.2">
      <c r="A28" s="12" t="s">
        <v>153</v>
      </c>
      <c r="B28" s="13" t="s">
        <v>154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/>
    <row r="30" spans="1:15" ht="49.95" customHeight="1" x14ac:dyDescent="0.2">
      <c r="A30" s="5" t="s">
        <v>44</v>
      </c>
      <c r="B30" s="8" t="s">
        <v>45</v>
      </c>
      <c r="D30" s="8"/>
      <c r="F30" s="8" t="s">
        <v>46</v>
      </c>
    </row>
    <row r="31" spans="1:15" ht="30" customHeight="1" x14ac:dyDescent="0.2">
      <c r="B31" s="6" t="s">
        <v>47</v>
      </c>
      <c r="D31" s="6" t="s">
        <v>230</v>
      </c>
      <c r="F31" s="6" t="s">
        <v>48</v>
      </c>
    </row>
    <row r="32" spans="1:15" ht="49.95" customHeight="1" x14ac:dyDescent="0.2">
      <c r="A32" s="5" t="s">
        <v>49</v>
      </c>
      <c r="B32" s="8" t="s">
        <v>231</v>
      </c>
      <c r="D32" s="8" t="s">
        <v>232</v>
      </c>
      <c r="F32" s="8" t="s">
        <v>370</v>
      </c>
    </row>
    <row r="33" spans="1:6" ht="30" customHeight="1" x14ac:dyDescent="0.2">
      <c r="B33" s="6" t="s">
        <v>47</v>
      </c>
      <c r="D33" s="6" t="s">
        <v>261</v>
      </c>
      <c r="F33" s="6" t="s">
        <v>51</v>
      </c>
    </row>
    <row r="34" spans="1:6" ht="19.95" customHeight="1" x14ac:dyDescent="0.2"/>
    <row r="35" spans="1:6" ht="19.95" customHeight="1" x14ac:dyDescent="0.2">
      <c r="A35" s="25" t="s">
        <v>56</v>
      </c>
      <c r="B35" s="25"/>
    </row>
    <row r="36" spans="1:6" ht="19.95" customHeight="1" x14ac:dyDescent="0.2">
      <c r="A36" s="26" t="s">
        <v>57</v>
      </c>
      <c r="B36" s="26"/>
    </row>
    <row r="37" spans="1:6" ht="19.95" customHeight="1" x14ac:dyDescent="0.2">
      <c r="A37" s="26" t="s">
        <v>58</v>
      </c>
      <c r="B37" s="26"/>
    </row>
    <row r="38" spans="1:6" ht="19.95" customHeight="1" x14ac:dyDescent="0.2">
      <c r="A38" s="26" t="s">
        <v>59</v>
      </c>
      <c r="B38" s="26"/>
    </row>
    <row r="39" spans="1:6" ht="19.95" customHeight="1" x14ac:dyDescent="0.2">
      <c r="A39" s="26" t="s">
        <v>60</v>
      </c>
      <c r="B39" s="26"/>
    </row>
    <row r="40" spans="1:6" ht="19.95" customHeight="1" x14ac:dyDescent="0.2">
      <c r="A40" s="26" t="s">
        <v>61</v>
      </c>
      <c r="B40" s="26"/>
    </row>
    <row r="41" spans="1:6" ht="19.95" customHeight="1" x14ac:dyDescent="0.2">
      <c r="A41" s="27" t="s">
        <v>62</v>
      </c>
      <c r="B41" s="27"/>
    </row>
  </sheetData>
  <sheetProtection sheet="1" objects="1" scenarios="1"/>
  <mergeCells count="35">
    <mergeCell ref="A40:B40"/>
    <mergeCell ref="A41:B41"/>
    <mergeCell ref="A35:B35"/>
    <mergeCell ref="A36:B36"/>
    <mergeCell ref="A37:B37"/>
    <mergeCell ref="A38:B38"/>
    <mergeCell ref="A39:B39"/>
    <mergeCell ref="N11:O11"/>
    <mergeCell ref="C12:C13"/>
    <mergeCell ref="D12:D13"/>
    <mergeCell ref="E12:E13"/>
    <mergeCell ref="F12:G12"/>
    <mergeCell ref="H12:H13"/>
    <mergeCell ref="I12:J12"/>
    <mergeCell ref="K12:K13"/>
    <mergeCell ref="L12:L13"/>
    <mergeCell ref="M12:M13"/>
    <mergeCell ref="N12:N13"/>
    <mergeCell ref="O12:O13"/>
    <mergeCell ref="A8:C8"/>
    <mergeCell ref="D8:M8"/>
    <mergeCell ref="A9:C9"/>
    <mergeCell ref="D9:M9"/>
    <mergeCell ref="A11:A13"/>
    <mergeCell ref="B11:B13"/>
    <mergeCell ref="C11:D11"/>
    <mergeCell ref="E11:G11"/>
    <mergeCell ref="H11:K11"/>
    <mergeCell ref="L11:M11"/>
    <mergeCell ref="A1:O1"/>
    <mergeCell ref="A2:O2"/>
    <mergeCell ref="A6:C6"/>
    <mergeCell ref="D6:M6"/>
    <mergeCell ref="A7:C7"/>
    <mergeCell ref="D7:M7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/>
  </sheetViews>
  <sheetFormatPr defaultRowHeight="10.199999999999999" x14ac:dyDescent="0.2"/>
  <cols>
    <col min="1" max="1" width="66.875" customWidth="1"/>
    <col min="2" max="17" width="24.875" customWidth="1"/>
  </cols>
  <sheetData>
    <row r="1" spans="1:17" ht="49.95" customHeight="1" x14ac:dyDescent="0.2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0" customHeight="1" x14ac:dyDescent="0.2">
      <c r="A2" s="31" t="s">
        <v>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30" customHeight="1" x14ac:dyDescent="0.2">
      <c r="Q3" s="1" t="s">
        <v>2</v>
      </c>
    </row>
    <row r="4" spans="1:17" ht="30" customHeight="1" x14ac:dyDescent="0.2">
      <c r="P4" s="9" t="s">
        <v>3</v>
      </c>
      <c r="Q4" s="1" t="s">
        <v>70</v>
      </c>
    </row>
    <row r="5" spans="1:17" ht="30" customHeight="1" x14ac:dyDescent="0.2">
      <c r="P5" s="9" t="s">
        <v>7</v>
      </c>
      <c r="Q5" s="1" t="s">
        <v>8</v>
      </c>
    </row>
    <row r="6" spans="1:17" ht="30" customHeight="1" x14ac:dyDescent="0.2">
      <c r="A6" s="23" t="s">
        <v>5</v>
      </c>
      <c r="B6" s="23"/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P6" s="9" t="s">
        <v>11</v>
      </c>
      <c r="Q6" s="1" t="s">
        <v>12</v>
      </c>
    </row>
    <row r="7" spans="1:17" ht="30" customHeight="1" x14ac:dyDescent="0.2">
      <c r="A7" s="23" t="s">
        <v>71</v>
      </c>
      <c r="B7" s="23"/>
      <c r="C7" s="35" t="s">
        <v>14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P7" s="9" t="s">
        <v>15</v>
      </c>
      <c r="Q7" s="1" t="s">
        <v>16</v>
      </c>
    </row>
    <row r="8" spans="1:17" ht="30" customHeight="1" x14ac:dyDescent="0.2">
      <c r="A8" s="23" t="s">
        <v>17</v>
      </c>
      <c r="B8" s="23"/>
      <c r="C8" s="35" t="s">
        <v>18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P8" s="9" t="s">
        <v>72</v>
      </c>
      <c r="Q8" s="1" t="s">
        <v>20</v>
      </c>
    </row>
    <row r="9" spans="1:17" ht="30" customHeight="1" x14ac:dyDescent="0.2">
      <c r="A9" s="23" t="s">
        <v>21</v>
      </c>
      <c r="B9" s="2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P9" s="9" t="s">
        <v>22</v>
      </c>
      <c r="Q9" s="1" t="s">
        <v>23</v>
      </c>
    </row>
    <row r="10" spans="1:17" ht="30" customHeight="1" x14ac:dyDescent="0.2"/>
    <row r="11" spans="1:17" ht="49.95" customHeight="1" x14ac:dyDescent="0.2">
      <c r="A11" s="22" t="s">
        <v>371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30" customHeight="1" x14ac:dyDescent="0.2">
      <c r="A12" s="36" t="s">
        <v>372</v>
      </c>
      <c r="B12" s="36" t="s">
        <v>75</v>
      </c>
      <c r="C12" s="36" t="s">
        <v>373</v>
      </c>
      <c r="D12" s="36"/>
      <c r="E12" s="36"/>
      <c r="F12" s="36"/>
      <c r="G12" s="36" t="s">
        <v>374</v>
      </c>
      <c r="H12" s="36"/>
      <c r="I12" s="36"/>
      <c r="J12" s="36"/>
      <c r="K12" s="36"/>
      <c r="L12" s="36" t="s">
        <v>375</v>
      </c>
      <c r="M12" s="36"/>
      <c r="N12" s="36" t="s">
        <v>376</v>
      </c>
      <c r="O12" s="36"/>
      <c r="P12" s="36"/>
      <c r="Q12" s="36"/>
    </row>
    <row r="13" spans="1:17" ht="30" customHeight="1" x14ac:dyDescent="0.2">
      <c r="A13" s="36"/>
      <c r="B13" s="36"/>
      <c r="C13" s="36" t="s">
        <v>377</v>
      </c>
      <c r="D13" s="36"/>
      <c r="E13" s="36" t="s">
        <v>280</v>
      </c>
      <c r="F13" s="36"/>
      <c r="G13" s="36" t="s">
        <v>242</v>
      </c>
      <c r="H13" s="36" t="s">
        <v>280</v>
      </c>
      <c r="I13" s="36"/>
      <c r="J13" s="36"/>
      <c r="K13" s="36"/>
      <c r="L13" s="36" t="s">
        <v>280</v>
      </c>
      <c r="M13" s="36"/>
      <c r="N13" s="36" t="s">
        <v>377</v>
      </c>
      <c r="O13" s="36"/>
      <c r="P13" s="36" t="s">
        <v>280</v>
      </c>
      <c r="Q13" s="36"/>
    </row>
    <row r="14" spans="1:17" ht="30" customHeight="1" x14ac:dyDescent="0.2">
      <c r="A14" s="36"/>
      <c r="B14" s="36"/>
      <c r="C14" s="36" t="s">
        <v>242</v>
      </c>
      <c r="D14" s="1" t="s">
        <v>378</v>
      </c>
      <c r="E14" s="36" t="s">
        <v>379</v>
      </c>
      <c r="F14" s="36" t="s">
        <v>380</v>
      </c>
      <c r="G14" s="36"/>
      <c r="H14" s="36" t="s">
        <v>381</v>
      </c>
      <c r="I14" s="36"/>
      <c r="J14" s="36" t="s">
        <v>382</v>
      </c>
      <c r="K14" s="36" t="s">
        <v>383</v>
      </c>
      <c r="L14" s="36" t="s">
        <v>384</v>
      </c>
      <c r="M14" s="36" t="s">
        <v>385</v>
      </c>
      <c r="N14" s="36" t="s">
        <v>242</v>
      </c>
      <c r="O14" s="36" t="s">
        <v>386</v>
      </c>
      <c r="P14" s="36" t="s">
        <v>379</v>
      </c>
      <c r="Q14" s="36" t="s">
        <v>380</v>
      </c>
    </row>
    <row r="15" spans="1:17" ht="30" customHeight="1" x14ac:dyDescent="0.2">
      <c r="A15" s="36"/>
      <c r="B15" s="36"/>
      <c r="C15" s="36"/>
      <c r="D15" s="36" t="s">
        <v>387</v>
      </c>
      <c r="E15" s="36"/>
      <c r="F15" s="36"/>
      <c r="G15" s="36"/>
      <c r="H15" s="36" t="s">
        <v>242</v>
      </c>
      <c r="I15" s="36" t="s">
        <v>386</v>
      </c>
      <c r="J15" s="36"/>
      <c r="K15" s="36"/>
      <c r="L15" s="36"/>
      <c r="M15" s="36"/>
      <c r="N15" s="36"/>
      <c r="O15" s="36"/>
      <c r="P15" s="36"/>
      <c r="Q15" s="36"/>
    </row>
    <row r="16" spans="1:17" ht="30" customHeight="1" x14ac:dyDescent="0.2">
      <c r="A16" s="36"/>
      <c r="B16" s="36"/>
      <c r="C16" s="36"/>
      <c r="D16" s="36"/>
      <c r="E16" s="36"/>
      <c r="F16" s="36"/>
      <c r="G16" s="36"/>
      <c r="H16" s="36"/>
      <c r="I16" s="36" t="s">
        <v>387</v>
      </c>
      <c r="J16" s="36"/>
      <c r="K16" s="36"/>
      <c r="L16" s="36"/>
      <c r="M16" s="36"/>
      <c r="N16" s="36"/>
      <c r="O16" s="36"/>
      <c r="P16" s="36"/>
      <c r="Q16" s="36"/>
    </row>
    <row r="17" spans="1:17" ht="19.95" customHeight="1" x14ac:dyDescent="0.2">
      <c r="A17" s="1" t="s">
        <v>81</v>
      </c>
      <c r="B17" s="1" t="s">
        <v>82</v>
      </c>
      <c r="C17" s="1" t="s">
        <v>83</v>
      </c>
      <c r="D17" s="1" t="s">
        <v>84</v>
      </c>
      <c r="E17" s="1" t="s">
        <v>85</v>
      </c>
      <c r="F17" s="1" t="s">
        <v>86</v>
      </c>
      <c r="G17" s="1" t="s">
        <v>172</v>
      </c>
      <c r="H17" s="1" t="s">
        <v>173</v>
      </c>
      <c r="I17" s="1" t="s">
        <v>174</v>
      </c>
      <c r="J17" s="1" t="s">
        <v>175</v>
      </c>
      <c r="K17" s="1" t="s">
        <v>176</v>
      </c>
      <c r="L17" s="1" t="s">
        <v>177</v>
      </c>
      <c r="M17" s="1" t="s">
        <v>178</v>
      </c>
      <c r="N17" s="1" t="s">
        <v>179</v>
      </c>
      <c r="O17" s="1" t="s">
        <v>180</v>
      </c>
      <c r="P17" s="1" t="s">
        <v>181</v>
      </c>
      <c r="Q17" s="1" t="s">
        <v>182</v>
      </c>
    </row>
    <row r="18" spans="1:17" ht="19.95" customHeight="1" x14ac:dyDescent="0.2">
      <c r="A18" s="12" t="s">
        <v>388</v>
      </c>
      <c r="B18" s="1" t="s">
        <v>142</v>
      </c>
      <c r="C18" s="11">
        <v>17.12</v>
      </c>
      <c r="D18" s="11">
        <v>17.12</v>
      </c>
      <c r="E18" s="11">
        <v>16.18</v>
      </c>
      <c r="F18" s="11">
        <v>0.94</v>
      </c>
      <c r="G18" s="11">
        <v>11.97</v>
      </c>
      <c r="H18" s="11">
        <v>8.73</v>
      </c>
      <c r="I18" s="11">
        <v>8.73</v>
      </c>
      <c r="J18" s="11">
        <v>1.01</v>
      </c>
      <c r="K18" s="11">
        <v>3.24</v>
      </c>
      <c r="L18" s="11"/>
      <c r="M18" s="11">
        <v>2</v>
      </c>
      <c r="N18" s="11">
        <v>17.12</v>
      </c>
      <c r="O18" s="11">
        <v>17.12</v>
      </c>
      <c r="P18" s="11">
        <v>12.39</v>
      </c>
      <c r="Q18" s="11">
        <v>4.7300000000000004</v>
      </c>
    </row>
    <row r="19" spans="1:17" ht="19.95" customHeight="1" x14ac:dyDescent="0.2">
      <c r="A19" s="2" t="s">
        <v>167</v>
      </c>
      <c r="B19" s="1" t="s">
        <v>144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5.05" customHeight="1" x14ac:dyDescent="0.2">
      <c r="A20" s="2" t="s">
        <v>389</v>
      </c>
      <c r="B20" s="1" t="s">
        <v>390</v>
      </c>
      <c r="C20" s="3">
        <v>17.12</v>
      </c>
      <c r="D20" s="3">
        <v>17.12</v>
      </c>
      <c r="E20" s="3">
        <v>16.18</v>
      </c>
      <c r="F20" s="3">
        <v>0.94</v>
      </c>
      <c r="G20" s="3">
        <v>11.97</v>
      </c>
      <c r="H20" s="3">
        <v>8.73</v>
      </c>
      <c r="I20" s="3">
        <v>8.73</v>
      </c>
      <c r="J20" s="3">
        <v>1.01</v>
      </c>
      <c r="K20" s="3">
        <v>3.24</v>
      </c>
      <c r="L20" s="3"/>
      <c r="M20" s="3">
        <v>2</v>
      </c>
      <c r="N20" s="3">
        <v>17.12</v>
      </c>
      <c r="O20" s="3">
        <v>17.12</v>
      </c>
      <c r="P20" s="3">
        <v>12.39</v>
      </c>
      <c r="Q20" s="3">
        <v>4.7300000000000004</v>
      </c>
    </row>
    <row r="21" spans="1:17" ht="19.95" customHeight="1" x14ac:dyDescent="0.2">
      <c r="A21" s="12" t="s">
        <v>391</v>
      </c>
      <c r="B21" s="1" t="s">
        <v>293</v>
      </c>
      <c r="C21" s="11">
        <v>5.5</v>
      </c>
      <c r="D21" s="11">
        <v>5.5</v>
      </c>
      <c r="E21" s="11">
        <v>3.3</v>
      </c>
      <c r="F21" s="11">
        <v>2.2000000000000002</v>
      </c>
      <c r="G21" s="11">
        <v>3.1</v>
      </c>
      <c r="H21" s="11">
        <v>2.92</v>
      </c>
      <c r="I21" s="11">
        <v>2.92</v>
      </c>
      <c r="J21" s="11">
        <v>0.75</v>
      </c>
      <c r="K21" s="11">
        <v>0.18</v>
      </c>
      <c r="L21" s="11"/>
      <c r="M21" s="11">
        <v>3</v>
      </c>
      <c r="N21" s="11">
        <v>5.5</v>
      </c>
      <c r="O21" s="11">
        <v>5.5</v>
      </c>
      <c r="P21" s="11">
        <v>4.3</v>
      </c>
      <c r="Q21" s="11">
        <v>1.2</v>
      </c>
    </row>
    <row r="22" spans="1:17" ht="19.95" customHeight="1" x14ac:dyDescent="0.2">
      <c r="A22" s="2" t="s">
        <v>167</v>
      </c>
      <c r="B22" s="1" t="s">
        <v>392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5.05" customHeight="1" x14ac:dyDescent="0.2">
      <c r="A23" s="2" t="s">
        <v>393</v>
      </c>
      <c r="B23" s="1" t="s">
        <v>394</v>
      </c>
      <c r="C23" s="3">
        <v>5.5</v>
      </c>
      <c r="D23" s="3">
        <v>5.5</v>
      </c>
      <c r="E23" s="3">
        <v>3.3</v>
      </c>
      <c r="F23" s="3">
        <v>2.2000000000000002</v>
      </c>
      <c r="G23" s="3">
        <v>3.1</v>
      </c>
      <c r="H23" s="3">
        <v>2.92</v>
      </c>
      <c r="I23" s="3">
        <v>2.92</v>
      </c>
      <c r="J23" s="3">
        <v>0.75</v>
      </c>
      <c r="K23" s="3">
        <v>0.18</v>
      </c>
      <c r="L23" s="3"/>
      <c r="M23" s="3">
        <v>3</v>
      </c>
      <c r="N23" s="3">
        <v>5.5</v>
      </c>
      <c r="O23" s="3">
        <v>5.5</v>
      </c>
      <c r="P23" s="3">
        <v>4.3</v>
      </c>
      <c r="Q23" s="3">
        <v>1.2</v>
      </c>
    </row>
    <row r="24" spans="1:17" ht="19.95" customHeight="1" x14ac:dyDescent="0.2">
      <c r="A24" s="12" t="s">
        <v>395</v>
      </c>
      <c r="B24" s="1" t="s">
        <v>295</v>
      </c>
      <c r="C24" s="11">
        <v>3</v>
      </c>
      <c r="D24" s="11">
        <v>3</v>
      </c>
      <c r="E24" s="11">
        <v>2.5</v>
      </c>
      <c r="F24" s="11">
        <v>0.5</v>
      </c>
      <c r="G24" s="11">
        <v>2</v>
      </c>
      <c r="H24" s="11">
        <v>2</v>
      </c>
      <c r="I24" s="11">
        <v>2</v>
      </c>
      <c r="J24" s="11"/>
      <c r="K24" s="11"/>
      <c r="L24" s="11"/>
      <c r="M24" s="11"/>
      <c r="N24" s="11">
        <v>3</v>
      </c>
      <c r="O24" s="11">
        <v>3</v>
      </c>
      <c r="P24" s="11">
        <v>2.5</v>
      </c>
      <c r="Q24" s="11">
        <v>0.5</v>
      </c>
    </row>
    <row r="25" spans="1:17" ht="19.95" customHeight="1" x14ac:dyDescent="0.2">
      <c r="A25" s="2" t="s">
        <v>167</v>
      </c>
      <c r="B25" s="1" t="s">
        <v>297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5.05" customHeight="1" x14ac:dyDescent="0.2">
      <c r="A26" s="2" t="s">
        <v>396</v>
      </c>
      <c r="B26" s="1" t="s">
        <v>397</v>
      </c>
      <c r="C26" s="3">
        <v>3</v>
      </c>
      <c r="D26" s="3">
        <v>3</v>
      </c>
      <c r="E26" s="3">
        <v>2.5</v>
      </c>
      <c r="F26" s="3">
        <v>0.5</v>
      </c>
      <c r="G26" s="3">
        <v>2</v>
      </c>
      <c r="H26" s="3">
        <v>2</v>
      </c>
      <c r="I26" s="3">
        <v>2</v>
      </c>
      <c r="J26" s="3"/>
      <c r="K26" s="3"/>
      <c r="L26" s="3"/>
      <c r="M26" s="3"/>
      <c r="N26" s="3">
        <v>3</v>
      </c>
      <c r="O26" s="3">
        <v>3</v>
      </c>
      <c r="P26" s="3">
        <v>2.5</v>
      </c>
      <c r="Q26" s="3">
        <v>0.5</v>
      </c>
    </row>
    <row r="27" spans="1:17" ht="19.95" customHeight="1" x14ac:dyDescent="0.2">
      <c r="A27" s="10" t="s">
        <v>153</v>
      </c>
      <c r="B27" s="13" t="s">
        <v>154</v>
      </c>
      <c r="C27" s="11">
        <f>VLOOKUP("Основной персонал, всего",A:U,3,0) + VLOOKUP("Вспомогательный персонал, всего",A:U,3,0) + VLOOKUP("Административно-управленческий персонал, всего",A:U,3,0)</f>
        <v>25.62</v>
      </c>
      <c r="D27" s="11">
        <f>VLOOKUP("Основной персонал, всего",A:U,4,0) + VLOOKUP("Вспомогательный персонал, всего",A:U,4,0) + VLOOKUP("Административно-управленческий персонал, всего",A:U,4,0)</f>
        <v>25.62</v>
      </c>
      <c r="E27" s="11">
        <f>VLOOKUP("Основной персонал, всего",A:U,5,0) + VLOOKUP("Вспомогательный персонал, всего",A:U,5,0) + VLOOKUP("Административно-управленческий персонал, всего",A:U,5,0)</f>
        <v>21.98</v>
      </c>
      <c r="F27" s="11">
        <f>VLOOKUP("Основной персонал, всего",A:U,6,0) + VLOOKUP("Вспомогательный персонал, всего",A:U,6,0) + VLOOKUP("Административно-управленческий персонал, всего",A:U,6,0)</f>
        <v>3.64</v>
      </c>
      <c r="G27" s="11">
        <f>VLOOKUP("Основной персонал, всего",A:U,7,0) + VLOOKUP("Вспомогательный персонал, всего",A:U,7,0) + VLOOKUP("Административно-управленческий персонал, всего",A:U,7,0)</f>
        <v>17.07</v>
      </c>
      <c r="H27" s="11">
        <f>VLOOKUP("Основной персонал, всего",A:U,8,0) + VLOOKUP("Вспомогательный персонал, всего",A:U,8,0) + VLOOKUP("Административно-управленческий персонал, всего",A:U,8,0)</f>
        <v>13.65</v>
      </c>
      <c r="I27" s="11">
        <f>VLOOKUP("Основной персонал, всего",A:U,9,0) + VLOOKUP("Вспомогательный персонал, всего",A:U,9,0) + VLOOKUP("Административно-управленческий персонал, всего",A:U,9,0)</f>
        <v>13.65</v>
      </c>
      <c r="J27" s="11">
        <f>VLOOKUP("Основной персонал, всего",A:U,10,0) + VLOOKUP("Вспомогательный персонал, всего",A:U,10,0) + VLOOKUP("Административно-управленческий персонал, всего",A:U,10,0)</f>
        <v>1.76</v>
      </c>
      <c r="K27" s="11">
        <f>VLOOKUP("Основной персонал, всего",A:U,11,0) + VLOOKUP("Вспомогательный персонал, всего",A:U,11,0) + VLOOKUP("Административно-управленческий персонал, всего",A:U,11,0)</f>
        <v>3.4200000000000004</v>
      </c>
      <c r="L27" s="11">
        <f>VLOOKUP("Основной персонал, всего",A:U,12,0) + VLOOKUP("Вспомогательный персонал, всего",A:U,12,0) + VLOOKUP("Административно-управленческий персонал, всего",A:U,12,0)</f>
        <v>0</v>
      </c>
      <c r="M27" s="11">
        <f>VLOOKUP("Основной персонал, всего",A:U,13,0) + VLOOKUP("Вспомогательный персонал, всего",A:U,13,0) + VLOOKUP("Административно-управленческий персонал, всего",A:U,13,0)</f>
        <v>5</v>
      </c>
      <c r="N27" s="11">
        <f>VLOOKUP("Основной персонал, всего",A:U,14,0) + VLOOKUP("Вспомогательный персонал, всего",A:U,14,0) + VLOOKUP("Административно-управленческий персонал, всего",A:U,14,0)</f>
        <v>25.62</v>
      </c>
      <c r="O27" s="11">
        <f>VLOOKUP("Основной персонал, всего",A:U,15,0) + VLOOKUP("Вспомогательный персонал, всего",A:U,15,0) + VLOOKUP("Административно-управленческий персонал, всего",A:U,15,0)</f>
        <v>25.62</v>
      </c>
      <c r="P27" s="11">
        <f>VLOOKUP("Основной персонал, всего",A:U,16,0) + VLOOKUP("Вспомогательный персонал, всего",A:U,16,0) + VLOOKUP("Административно-управленческий персонал, всего",A:U,16,0)</f>
        <v>19.190000000000001</v>
      </c>
      <c r="Q27" s="11">
        <f>VLOOKUP("Основной персонал, всего",A:U,17,0) + VLOOKUP("Вспомогательный персонал, всего",A:U,17,0) + VLOOKUP("Административно-управленческий персонал, всего",A:U,17,0)</f>
        <v>6.4300000000000006</v>
      </c>
    </row>
  </sheetData>
  <sheetProtection sheet="1" objects="1" scenarios="1"/>
  <mergeCells count="39">
    <mergeCell ref="N14:N16"/>
    <mergeCell ref="O14:O16"/>
    <mergeCell ref="P14:P16"/>
    <mergeCell ref="Q14:Q16"/>
    <mergeCell ref="D15:D16"/>
    <mergeCell ref="H15:H16"/>
    <mergeCell ref="I15:I16"/>
    <mergeCell ref="N12:Q12"/>
    <mergeCell ref="C13:D13"/>
    <mergeCell ref="E13:F13"/>
    <mergeCell ref="G13:G16"/>
    <mergeCell ref="H13:K13"/>
    <mergeCell ref="L13:M13"/>
    <mergeCell ref="N13:O13"/>
    <mergeCell ref="P13:Q13"/>
    <mergeCell ref="C14:C16"/>
    <mergeCell ref="E14:E16"/>
    <mergeCell ref="F14:F16"/>
    <mergeCell ref="H14:I14"/>
    <mergeCell ref="J14:J16"/>
    <mergeCell ref="K14:K16"/>
    <mergeCell ref="L14:L16"/>
    <mergeCell ref="M14:M16"/>
    <mergeCell ref="A12:A16"/>
    <mergeCell ref="B12:B16"/>
    <mergeCell ref="C12:F12"/>
    <mergeCell ref="G12:K12"/>
    <mergeCell ref="L12:M12"/>
    <mergeCell ref="A8:B8"/>
    <mergeCell ref="C8:N8"/>
    <mergeCell ref="A9:B9"/>
    <mergeCell ref="C9:N9"/>
    <mergeCell ref="A11:Q11"/>
    <mergeCell ref="A1:Q1"/>
    <mergeCell ref="A2:Q2"/>
    <mergeCell ref="A6:B6"/>
    <mergeCell ref="C6:N6"/>
    <mergeCell ref="A7:B7"/>
    <mergeCell ref="C7:N7"/>
  </mergeCells>
  <phoneticPr fontId="0" type="noConversion"/>
  <pageMargins left="0.4" right="0.4" top="0.4" bottom="0.4" header="0.1" footer="0.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Титульный лист</vt:lpstr>
      <vt:lpstr>1 (раздел 1)</vt:lpstr>
      <vt:lpstr>1 (раздел 2)</vt:lpstr>
      <vt:lpstr>1.1</vt:lpstr>
      <vt:lpstr>1.2</vt:lpstr>
      <vt:lpstr>1.2.1</vt:lpstr>
      <vt:lpstr>1.3</vt:lpstr>
      <vt:lpstr>1.4</vt:lpstr>
      <vt:lpstr>1.5 (1)</vt:lpstr>
      <vt:lpstr>1.5 (2)</vt:lpstr>
      <vt:lpstr>1.5 (3)</vt:lpstr>
      <vt:lpstr>1.5 (4)</vt:lpstr>
      <vt:lpstr>1.6</vt:lpstr>
      <vt:lpstr>2.1</vt:lpstr>
      <vt:lpstr>2.2</vt:lpstr>
      <vt:lpstr>2.3 (1)</vt:lpstr>
      <vt:lpstr>2.3 (2)</vt:lpstr>
      <vt:lpstr>2.4</vt:lpstr>
      <vt:lpstr>2.5 (1)</vt:lpstr>
      <vt:lpstr>2.5 (2)</vt:lpstr>
      <vt:lpstr>2.5 (3)</vt:lpstr>
      <vt:lpstr>2.5 (4)</vt:lpstr>
      <vt:lpstr>2.6 (1)</vt:lpstr>
      <vt:lpstr>2.6 (2)</vt:lpstr>
      <vt:lpstr>2.6 (3)</vt:lpstr>
      <vt:lpstr>2.6 (4)</vt:lpstr>
      <vt:lpstr>2.7</vt:lpstr>
      <vt:lpstr>3.1</vt:lpstr>
      <vt:lpstr>3.2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2026-03-30T11:51:58Z</dcterms:modified>
</cp:coreProperties>
</file>