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8"/>
  </bookViews>
  <sheets>
    <sheet name="ЛХЭУ" sheetId="5" r:id="rId1"/>
    <sheet name="МКУ" sheetId="1" r:id="rId2"/>
    <sheet name="Юность" sheetId="4" r:id="rId3"/>
    <sheet name="ЛХЭМ" sheetId="9" r:id="rId4"/>
    <sheet name="ЛЦБС" sheetId="10" r:id="rId5"/>
    <sheet name="Юбилейный" sheetId="3" r:id="rId6"/>
    <sheet name="Нефтяник" sheetId="11" r:id="rId7"/>
    <sheet name="Сводная" sheetId="8" r:id="rId8"/>
    <sheet name="Лист1" sheetId="12" r:id="rId9"/>
  </sheets>
  <definedNames>
    <definedName name="_xlnm._FilterDatabase" localSheetId="0" hidden="1">ЛХЭУ!$A$5:$F$61</definedName>
    <definedName name="_xlnm.Print_Area" localSheetId="3">ЛХЭМ!$A$1:$G$48</definedName>
    <definedName name="_xlnm.Print_Area" localSheetId="0">ЛХЭУ!$A$1:$I$61</definedName>
    <definedName name="_xlnm.Print_Area" localSheetId="4">ЛЦБС!$A$1:$G$41</definedName>
    <definedName name="_xlnm.Print_Area" localSheetId="1">МКУ!$A$1:$G$33</definedName>
    <definedName name="_xlnm.Print_Area" localSheetId="6">Нефтяник!$A$1:$G$51</definedName>
    <definedName name="_xlnm.Print_Area" localSheetId="7">Сводная!$A$1:$F$12</definedName>
    <definedName name="_xlnm.Print_Area" localSheetId="5">Юбилейный!$A$1:$G$48</definedName>
    <definedName name="_xlnm.Print_Area" localSheetId="2">Юность!$A$1:$G$72</definedName>
  </definedNames>
  <calcPr calcId="144525"/>
</workbook>
</file>

<file path=xl/calcChain.xml><?xml version="1.0" encoding="utf-8"?>
<calcChain xmlns="http://schemas.openxmlformats.org/spreadsheetml/2006/main">
  <c r="F32" i="12" l="1"/>
  <c r="G32" i="12" s="1"/>
  <c r="G9" i="11"/>
  <c r="G10" i="11"/>
  <c r="G11" i="11"/>
  <c r="G12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G4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6" i="3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6" i="10"/>
  <c r="G4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" i="9"/>
  <c r="G67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4" i="4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  <c r="F9" i="8" l="1"/>
  <c r="F34" i="10" l="1"/>
  <c r="F9" i="11" l="1"/>
  <c r="F10" i="11"/>
  <c r="F11" i="11"/>
  <c r="F12" i="11"/>
  <c r="F13" i="11"/>
  <c r="G13" i="11" s="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8" i="11"/>
  <c r="E29" i="11"/>
  <c r="E12" i="11"/>
  <c r="E36" i="11"/>
  <c r="E42" i="11"/>
  <c r="E10" i="11"/>
  <c r="E27" i="11"/>
  <c r="E34" i="11"/>
  <c r="E28" i="11"/>
  <c r="E23" i="11"/>
  <c r="E11" i="11"/>
  <c r="F44" i="11" l="1"/>
  <c r="E20" i="3"/>
  <c r="E15" i="3"/>
  <c r="E17" i="3"/>
  <c r="E38" i="3"/>
  <c r="F38" i="3" s="1"/>
  <c r="E19" i="3"/>
  <c r="E37" i="3"/>
  <c r="E30" i="3"/>
  <c r="F30" i="3" s="1"/>
  <c r="E12" i="3"/>
  <c r="E21" i="3"/>
  <c r="E36" i="3"/>
  <c r="E32" i="3"/>
  <c r="E26" i="3"/>
  <c r="F26" i="3" s="1"/>
  <c r="E28" i="3"/>
  <c r="E23" i="3"/>
  <c r="E40" i="3"/>
  <c r="E29" i="3"/>
  <c r="E18" i="3"/>
  <c r="E31" i="3"/>
  <c r="E33" i="3"/>
  <c r="E7" i="3"/>
  <c r="F7" i="3" s="1"/>
  <c r="E10" i="3"/>
  <c r="E13" i="3"/>
  <c r="E22" i="3"/>
  <c r="E25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1" i="3"/>
  <c r="F32" i="3"/>
  <c r="F33" i="3"/>
  <c r="F34" i="3"/>
  <c r="F35" i="3"/>
  <c r="F36" i="3"/>
  <c r="F37" i="3"/>
  <c r="F39" i="3"/>
  <c r="F40" i="3"/>
  <c r="F6" i="3"/>
  <c r="E35" i="3"/>
  <c r="C9" i="8"/>
  <c r="E9" i="8" s="1"/>
  <c r="C8" i="8"/>
  <c r="E8" i="8" s="1"/>
  <c r="C7" i="8"/>
  <c r="E7" i="8" s="1"/>
  <c r="C6" i="8"/>
  <c r="E6" i="8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C11" i="8" l="1"/>
  <c r="D11" i="8" s="1"/>
  <c r="G44" i="11"/>
  <c r="D9" i="8"/>
  <c r="F41" i="3"/>
  <c r="C10" i="8" s="1"/>
  <c r="E11" i="8"/>
  <c r="D8" i="8"/>
  <c r="F8" i="8" s="1"/>
  <c r="D7" i="8"/>
  <c r="F7" i="8" s="1"/>
  <c r="D6" i="8"/>
  <c r="F6" i="8" s="1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42" i="9" s="1"/>
  <c r="F11" i="8" l="1"/>
  <c r="D10" i="8"/>
  <c r="E10" i="8"/>
  <c r="H33" i="5"/>
  <c r="I33" i="5" s="1"/>
  <c r="H34" i="5"/>
  <c r="I34" i="5" s="1"/>
  <c r="H35" i="5"/>
  <c r="I35" i="5" s="1"/>
  <c r="H36" i="5"/>
  <c r="I36" i="5" s="1"/>
  <c r="H37" i="5"/>
  <c r="I37" i="5" s="1"/>
  <c r="H38" i="5"/>
  <c r="I38" i="5" s="1"/>
  <c r="H39" i="5"/>
  <c r="I39" i="5" s="1"/>
  <c r="H40" i="5"/>
  <c r="I40" i="5" s="1"/>
  <c r="H41" i="5"/>
  <c r="I41" i="5" s="1"/>
  <c r="H42" i="5"/>
  <c r="I42" i="5" s="1"/>
  <c r="H43" i="5"/>
  <c r="I43" i="5" s="1"/>
  <c r="H44" i="5"/>
  <c r="I44" i="5" s="1"/>
  <c r="H45" i="5"/>
  <c r="I45" i="5" s="1"/>
  <c r="H46" i="5"/>
  <c r="I46" i="5" s="1"/>
  <c r="H47" i="5"/>
  <c r="I47" i="5" s="1"/>
  <c r="H48" i="5"/>
  <c r="I48" i="5" s="1"/>
  <c r="H49" i="5"/>
  <c r="I49" i="5" s="1"/>
  <c r="H50" i="5"/>
  <c r="I50" i="5" s="1"/>
  <c r="H51" i="5"/>
  <c r="I51" i="5" s="1"/>
  <c r="H52" i="5"/>
  <c r="I52" i="5" s="1"/>
  <c r="H53" i="5"/>
  <c r="I53" i="5" s="1"/>
  <c r="H54" i="5"/>
  <c r="I54" i="5" s="1"/>
  <c r="H55" i="5"/>
  <c r="I55" i="5" s="1"/>
  <c r="H56" i="5"/>
  <c r="I56" i="5" s="1"/>
  <c r="H32" i="5"/>
  <c r="H7" i="5"/>
  <c r="I7" i="5" s="1"/>
  <c r="H8" i="5"/>
  <c r="I8" i="5" s="1"/>
  <c r="H9" i="5"/>
  <c r="I9" i="5" s="1"/>
  <c r="H10" i="5"/>
  <c r="I10" i="5" s="1"/>
  <c r="H11" i="5"/>
  <c r="I11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6" i="5"/>
  <c r="I6" i="5" s="1"/>
  <c r="F6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4" i="4"/>
  <c r="F2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E60" i="5"/>
  <c r="F60" i="5" s="1"/>
  <c r="E59" i="5"/>
  <c r="F59" i="5" s="1"/>
  <c r="E56" i="5"/>
  <c r="F56" i="5" s="1"/>
  <c r="E55" i="5"/>
  <c r="F55" i="5" s="1"/>
  <c r="E51" i="5"/>
  <c r="F51" i="5" s="1"/>
  <c r="E50" i="5"/>
  <c r="F50" i="5" s="1"/>
  <c r="E49" i="5"/>
  <c r="F49" i="5" s="1"/>
  <c r="E48" i="5"/>
  <c r="F48" i="5" s="1"/>
  <c r="F47" i="5"/>
  <c r="E47" i="5"/>
  <c r="E46" i="5"/>
  <c r="F46" i="5" s="1"/>
  <c r="E45" i="5"/>
  <c r="F45" i="5" s="1"/>
  <c r="E44" i="5"/>
  <c r="F44" i="5" s="1"/>
  <c r="E41" i="5"/>
  <c r="F41" i="5" s="1"/>
  <c r="E37" i="5"/>
  <c r="F37" i="5" s="1"/>
  <c r="E36" i="5"/>
  <c r="F36" i="5" s="1"/>
  <c r="E35" i="5"/>
  <c r="F35" i="5" s="1"/>
  <c r="E33" i="5"/>
  <c r="F33" i="5" s="1"/>
  <c r="E32" i="5"/>
  <c r="F32" i="5" s="1"/>
  <c r="E30" i="5"/>
  <c r="F30" i="5" s="1"/>
  <c r="E29" i="5"/>
  <c r="F29" i="5" s="1"/>
  <c r="F28" i="5"/>
  <c r="E28" i="5"/>
  <c r="E25" i="5"/>
  <c r="F25" i="5" s="1"/>
  <c r="E24" i="5"/>
  <c r="F24" i="5" s="1"/>
  <c r="E22" i="5"/>
  <c r="F22" i="5" s="1"/>
  <c r="E21" i="5"/>
  <c r="F21" i="5" s="1"/>
  <c r="E19" i="5"/>
  <c r="F19" i="5" s="1"/>
  <c r="F16" i="5"/>
  <c r="F14" i="5"/>
  <c r="E14" i="5"/>
  <c r="F13" i="5"/>
  <c r="E11" i="5"/>
  <c r="F11" i="5" s="1"/>
  <c r="E9" i="5"/>
  <c r="F9" i="5" s="1"/>
  <c r="E8" i="5"/>
  <c r="F8" i="5" s="1"/>
  <c r="E7" i="5"/>
  <c r="F7" i="5" s="1"/>
  <c r="F10" i="8" l="1"/>
  <c r="I32" i="5"/>
  <c r="I57" i="5" s="1"/>
  <c r="H57" i="5"/>
  <c r="C5" i="8" s="1"/>
  <c r="E5" i="8" l="1"/>
  <c r="E12" i="8" s="1"/>
  <c r="D5" i="8"/>
  <c r="C12" i="8"/>
  <c r="F5" i="8" l="1"/>
  <c r="D12" i="8"/>
  <c r="F12" i="8" s="1"/>
</calcChain>
</file>

<file path=xl/sharedStrings.xml><?xml version="1.0" encoding="utf-8"?>
<sst xmlns="http://schemas.openxmlformats.org/spreadsheetml/2006/main" count="702" uniqueCount="459">
  <si>
    <t>№</t>
  </si>
  <si>
    <t>Должность</t>
  </si>
  <si>
    <t>МКУ "Управление культуры и спорта"</t>
  </si>
  <si>
    <t xml:space="preserve">   Абакарова Сакинат Изадулаевна</t>
  </si>
  <si>
    <t>Ведущий бухгалтер</t>
  </si>
  <si>
    <t xml:space="preserve">   Антонова Любовь Сергеевна</t>
  </si>
  <si>
    <t xml:space="preserve">   Асанова Валентина Ивановна</t>
  </si>
  <si>
    <t>Ведущий специалист</t>
  </si>
  <si>
    <t xml:space="preserve">   Ахмадеева Эльвира Рависовна</t>
  </si>
  <si>
    <t xml:space="preserve">   Балко Юлия Владимировна</t>
  </si>
  <si>
    <t>Главный бухгалтер</t>
  </si>
  <si>
    <t xml:space="preserve">   Бахарев Евгений Борисович</t>
  </si>
  <si>
    <t>Заведующий сектором</t>
  </si>
  <si>
    <t xml:space="preserve">   Брычук Александр Александрович</t>
  </si>
  <si>
    <t>Заместитель директора-начальник отдела</t>
  </si>
  <si>
    <t xml:space="preserve">   Буканяева Светлана Олеговна</t>
  </si>
  <si>
    <t>Ведущий экономист</t>
  </si>
  <si>
    <t xml:space="preserve">   Дмитриева Юлия Григорьевна</t>
  </si>
  <si>
    <t>Ведущий юрисконсульт</t>
  </si>
  <si>
    <t xml:space="preserve">   Доценко Инна Анатольевна</t>
  </si>
  <si>
    <t xml:space="preserve">   Исенова Раушан Бакитжановна</t>
  </si>
  <si>
    <t>Заместитель главного бухгалтера (начальник отдела)</t>
  </si>
  <si>
    <t xml:space="preserve">   Коптева Светлана Александровна</t>
  </si>
  <si>
    <t xml:space="preserve">   Кульмурзина Гульнара Рамировна</t>
  </si>
  <si>
    <t xml:space="preserve">   Лунина Анастасия Владимировна</t>
  </si>
  <si>
    <t>Заместитель начальника</t>
  </si>
  <si>
    <t xml:space="preserve">   Остапова Анна Ильинична</t>
  </si>
  <si>
    <t xml:space="preserve">   Пархоменко Эдуард Анатольевич</t>
  </si>
  <si>
    <t xml:space="preserve">   Подосян Елена Азимовна</t>
  </si>
  <si>
    <t>Директор</t>
  </si>
  <si>
    <t xml:space="preserve">   Приходько Елена Владимировна</t>
  </si>
  <si>
    <t xml:space="preserve">   Роговая Рената Зуфаровна</t>
  </si>
  <si>
    <t>Ведущий специалист по кадровому делопроизводству</t>
  </si>
  <si>
    <t xml:space="preserve">   Сайко Дина Мунировна</t>
  </si>
  <si>
    <t xml:space="preserve">   Терентьева Галина Викторовна</t>
  </si>
  <si>
    <t xml:space="preserve">   Тимерзянова Олеся Николаевна</t>
  </si>
  <si>
    <t xml:space="preserve">   Черников Егор Владимирович</t>
  </si>
  <si>
    <t xml:space="preserve">   Шабалина Ольга Вячеславовна</t>
  </si>
  <si>
    <t>Заместитель директора</t>
  </si>
  <si>
    <t xml:space="preserve">   Агабекян Елишка Бержиковна</t>
  </si>
  <si>
    <t>Научный сотрудник</t>
  </si>
  <si>
    <t xml:space="preserve">   Бастаева Олимпиада Юрьевна</t>
  </si>
  <si>
    <t xml:space="preserve">Руководитель клубного формирования </t>
  </si>
  <si>
    <t xml:space="preserve">   Василенко Татьяна Игоревна</t>
  </si>
  <si>
    <t>Специалист по экспозиционной и выставочной деятельности II категории</t>
  </si>
  <si>
    <t xml:space="preserve">   Гайнуллина Елена Зинуровна</t>
  </si>
  <si>
    <t>Руководитель клубного формирования 2 категории</t>
  </si>
  <si>
    <t xml:space="preserve">   Гафурова Гузель Юрисовна</t>
  </si>
  <si>
    <t>Специалист по декоративно-прикладному творчеству 2 категории</t>
  </si>
  <si>
    <t xml:space="preserve">   Гладкова Светлана Вячеславовна</t>
  </si>
  <si>
    <t>Музейный смотритель</t>
  </si>
  <si>
    <t xml:space="preserve">   Долженкова Татьяна Викторовна</t>
  </si>
  <si>
    <t>Заведующая сектором</t>
  </si>
  <si>
    <t xml:space="preserve">   Зарубина Елена Владимировна</t>
  </si>
  <si>
    <t xml:space="preserve">   Комаренко Евгения Юрьевна</t>
  </si>
  <si>
    <t>Документовед 1 категории</t>
  </si>
  <si>
    <t xml:space="preserve">   Корецкая Валентина Борисовна</t>
  </si>
  <si>
    <t>Сторож (вахтер)</t>
  </si>
  <si>
    <t xml:space="preserve">   Кубаченко Елена Анатольевна</t>
  </si>
  <si>
    <t>Экскурсовод</t>
  </si>
  <si>
    <t xml:space="preserve">   Куриленко Олеся Владимировна</t>
  </si>
  <si>
    <t>Экономист</t>
  </si>
  <si>
    <t xml:space="preserve">   Лосева Ольга Юрьевна</t>
  </si>
  <si>
    <t>Художник-оформитель I категории</t>
  </si>
  <si>
    <t xml:space="preserve">   Михина Татьяна Николаевна</t>
  </si>
  <si>
    <t xml:space="preserve">   Мустафаева Нарбике Юманбаевна</t>
  </si>
  <si>
    <t xml:space="preserve">   Мухамеджанова Самал Канатовна</t>
  </si>
  <si>
    <t>Начальник отдела</t>
  </si>
  <si>
    <t xml:space="preserve">   Нагибина Наталья Владимировна</t>
  </si>
  <si>
    <t xml:space="preserve">   Нертымова Наталья Дмитриевна</t>
  </si>
  <si>
    <t>Руководитель кружка</t>
  </si>
  <si>
    <t xml:space="preserve">   Носенко Анастасия Сергеевна</t>
  </si>
  <si>
    <t>Экскурсовод II категории</t>
  </si>
  <si>
    <t xml:space="preserve">   Обирина Анжела Егоровна</t>
  </si>
  <si>
    <t xml:space="preserve">   Петлай Екатерина Владимировна</t>
  </si>
  <si>
    <t>Главный хранитель музейных предметов</t>
  </si>
  <si>
    <t xml:space="preserve">   Подосян Вероника Вячеславовна</t>
  </si>
  <si>
    <t>Хранитель музейных предметов II категории</t>
  </si>
  <si>
    <t xml:space="preserve">   Сафиуллина Миннирайма Габделбаровна</t>
  </si>
  <si>
    <t>Специалист по охране труда II категории</t>
  </si>
  <si>
    <t xml:space="preserve">   Семич Светлана Анатольевна</t>
  </si>
  <si>
    <t>Менеджер I категории</t>
  </si>
  <si>
    <t xml:space="preserve">   Сергеева Наталья Юрьевна</t>
  </si>
  <si>
    <t>Специалист по кадровому делопроизводству II категории</t>
  </si>
  <si>
    <t xml:space="preserve">   Синицына Ирина Петровна</t>
  </si>
  <si>
    <t xml:space="preserve">   Стрельченко Галина Павловна</t>
  </si>
  <si>
    <t xml:space="preserve">   Сысуева Юлия Олеговна</t>
  </si>
  <si>
    <t>Заведующий отделом</t>
  </si>
  <si>
    <t xml:space="preserve">   Тайбина Лариса Романовна</t>
  </si>
  <si>
    <t>Специалист по декоративно-прикладному творчеству 1 категории</t>
  </si>
  <si>
    <t xml:space="preserve">   Талашова Надежда Александровна</t>
  </si>
  <si>
    <t xml:space="preserve">   Турута Валентина</t>
  </si>
  <si>
    <t xml:space="preserve">   Ухаткина Анастасия Геннадьевна</t>
  </si>
  <si>
    <t>специалист по экспозиционной и выставочной деятельности</t>
  </si>
  <si>
    <t xml:space="preserve">   Халаева Залина Байсолтановна</t>
  </si>
  <si>
    <t xml:space="preserve">Заместитель директора </t>
  </si>
  <si>
    <t xml:space="preserve">   Халилова Назила Зиятдиновна</t>
  </si>
  <si>
    <t>Методист музея I категории</t>
  </si>
  <si>
    <t xml:space="preserve">   Ханова Ляйсан Халяфовна</t>
  </si>
  <si>
    <t xml:space="preserve">   Харчевникова Надежда Григорьевна</t>
  </si>
  <si>
    <t xml:space="preserve">   Хисанова Нелла Владимировна</t>
  </si>
  <si>
    <t xml:space="preserve">   Юматов Денис Владимирович</t>
  </si>
  <si>
    <t xml:space="preserve">   Абдулова Джамиля Кайломидиновна</t>
  </si>
  <si>
    <t>Руководитель клубного формирования I категории</t>
  </si>
  <si>
    <t>Руководитель клубного формирования II категории</t>
  </si>
  <si>
    <t>Менеджер</t>
  </si>
  <si>
    <t xml:space="preserve">   Берчатова Светлана Владимировна</t>
  </si>
  <si>
    <t>Художественный руководитель высшей категории</t>
  </si>
  <si>
    <t xml:space="preserve">   Биктагирова Валентина Николаевна (совм.)</t>
  </si>
  <si>
    <t>Медицинская сестра</t>
  </si>
  <si>
    <t xml:space="preserve">   Бондаренко Александр Андреевич</t>
  </si>
  <si>
    <t xml:space="preserve">   Буряченко Анна Дмитриевна</t>
  </si>
  <si>
    <t>Документовед</t>
  </si>
  <si>
    <t xml:space="preserve">   Васильева Оксана Юрьевна</t>
  </si>
  <si>
    <t>Ведущий методист</t>
  </si>
  <si>
    <t xml:space="preserve">   Венедиктов Сергей Владимирович</t>
  </si>
  <si>
    <t xml:space="preserve">   Галамага Наталья Владимировна</t>
  </si>
  <si>
    <t xml:space="preserve">   Дыдымов Зайнулла Зайнуллаевич  (совм.)</t>
  </si>
  <si>
    <t>Инструктор-методист</t>
  </si>
  <si>
    <t xml:space="preserve">   Евстратова Анжела Аждаровна</t>
  </si>
  <si>
    <t xml:space="preserve">   Коноводова Лариса Владимировна</t>
  </si>
  <si>
    <t xml:space="preserve">   Коняхин Александр Юрьевич (совм.)</t>
  </si>
  <si>
    <t xml:space="preserve">   Корона Ирина Александровна</t>
  </si>
  <si>
    <t>Культорганизатор 1 категории</t>
  </si>
  <si>
    <t xml:space="preserve">   Кудакаева Альфия Гизаровна</t>
  </si>
  <si>
    <t xml:space="preserve">   Курмаева Эльмира Камиловна</t>
  </si>
  <si>
    <t>Администратор</t>
  </si>
  <si>
    <t xml:space="preserve">   Луценко Игорь Владимирович</t>
  </si>
  <si>
    <t>Художник по свету 2 категории</t>
  </si>
  <si>
    <t xml:space="preserve">   Махиня Наталия Сергеевна</t>
  </si>
  <si>
    <t xml:space="preserve">   Момот Максим Сергеевич</t>
  </si>
  <si>
    <t xml:space="preserve">   Моцар Наталья Анатольевна</t>
  </si>
  <si>
    <t>Заведующий костюмерной</t>
  </si>
  <si>
    <t xml:space="preserve">   Мылтасова Наталья Владимировна</t>
  </si>
  <si>
    <t xml:space="preserve">   Осипова Ольга Викторовна</t>
  </si>
  <si>
    <t>Художник-оформитель 1 категории</t>
  </si>
  <si>
    <t xml:space="preserve">   Раскатов Алексей Олегович</t>
  </si>
  <si>
    <t>Ведущий специалист по фольклору</t>
  </si>
  <si>
    <t xml:space="preserve">   Сиверцова Мария Витальевна</t>
  </si>
  <si>
    <t xml:space="preserve">   Сорокина Юлия Владимировна</t>
  </si>
  <si>
    <t xml:space="preserve">   Степанова Анна Владимировна</t>
  </si>
  <si>
    <t>Режиссёр-постановщик 1 категории</t>
  </si>
  <si>
    <t xml:space="preserve">   Стороженко Евгений Иванович</t>
  </si>
  <si>
    <t>Звукорежиссёр 1 категории</t>
  </si>
  <si>
    <t xml:space="preserve">   Стороженко Ольга Петровна</t>
  </si>
  <si>
    <t>Режиссёр массовых представлений Высшей категории</t>
  </si>
  <si>
    <t xml:space="preserve">   Султанов Мансаф Габдулнасихович</t>
  </si>
  <si>
    <t>Специалист по подготовке спортивного инвентаря</t>
  </si>
  <si>
    <t xml:space="preserve">   Сумароков Дмитрий Андреевич</t>
  </si>
  <si>
    <t xml:space="preserve">   Тагай Владимир Александрович</t>
  </si>
  <si>
    <t xml:space="preserve">   Татарина Сусанна Львовна</t>
  </si>
  <si>
    <t>Экономист 1 категории</t>
  </si>
  <si>
    <t>Методист 1 категории</t>
  </si>
  <si>
    <t xml:space="preserve">   Трусова Альбина Ханифовна</t>
  </si>
  <si>
    <t xml:space="preserve">   Чуйко Марина Николаевна</t>
  </si>
  <si>
    <t xml:space="preserve">   Швачева Анна Геннадьевна</t>
  </si>
  <si>
    <t xml:space="preserve">   Потемкина Людмила Николаевна (совм.)</t>
  </si>
  <si>
    <t xml:space="preserve">   Алекперов Фуад Тариф оглы</t>
  </si>
  <si>
    <t>Рабочий по комплексному обслуживанию зданий</t>
  </si>
  <si>
    <t>Тренер</t>
  </si>
  <si>
    <t xml:space="preserve">   Антошкин Андрей Иванович (совм.)</t>
  </si>
  <si>
    <t xml:space="preserve">   Бадретдинова Райсана Мидхатовна</t>
  </si>
  <si>
    <t>Инструктор-методист физкультурно-спортивных организаций</t>
  </si>
  <si>
    <t xml:space="preserve">   Барышев Сергей Сергеевич</t>
  </si>
  <si>
    <t xml:space="preserve">   Баталова Ирина Ивановна</t>
  </si>
  <si>
    <t xml:space="preserve">   Белкин Дмитрий Юрьевич (совм.)</t>
  </si>
  <si>
    <t xml:space="preserve">   Белогрудова Анна Владимировна</t>
  </si>
  <si>
    <t xml:space="preserve">   Биктагирова Валентина Николаевна</t>
  </si>
  <si>
    <t>Старшая медицинская сестра</t>
  </si>
  <si>
    <t>Режиссер II категории</t>
  </si>
  <si>
    <t xml:space="preserve">   Бондарь Александр Федорович</t>
  </si>
  <si>
    <t xml:space="preserve">   Васильев Симон Николаевич</t>
  </si>
  <si>
    <t>Осветитель 8 разряда</t>
  </si>
  <si>
    <t xml:space="preserve">   Гавриш Надежда Вячеславовна</t>
  </si>
  <si>
    <t xml:space="preserve">   Грачёв Олег Юрьевич  (совм.)</t>
  </si>
  <si>
    <t xml:space="preserve">   Дунаева Оксана Анатольевна</t>
  </si>
  <si>
    <t xml:space="preserve">   Дыдымов Зайнулла Зайнуллаевич</t>
  </si>
  <si>
    <t xml:space="preserve">   Загребин Александр Анатольевич</t>
  </si>
  <si>
    <t>Главный инженер</t>
  </si>
  <si>
    <t xml:space="preserve">   Захарова Ирина Анатольевна</t>
  </si>
  <si>
    <t>Руководитель клубного объединения</t>
  </si>
  <si>
    <t xml:space="preserve">   Иванов Александр Николаевич (совм.)</t>
  </si>
  <si>
    <t xml:space="preserve">   Климанская Елена Владимировна</t>
  </si>
  <si>
    <t>Ведущий специалист по кадрам</t>
  </si>
  <si>
    <t xml:space="preserve">   Климов Максим Сергеевич</t>
  </si>
  <si>
    <t>Ремонтировщик плоскостных спортивных сооружений</t>
  </si>
  <si>
    <t xml:space="preserve">   Козелова Наталья Анатольевна</t>
  </si>
  <si>
    <t xml:space="preserve">   Коноводова Клёна Анатольевна</t>
  </si>
  <si>
    <t>Ведущий специалист по работе с молодежью</t>
  </si>
  <si>
    <t xml:space="preserve">   Коняхин Александр Юрьевич</t>
  </si>
  <si>
    <t xml:space="preserve">   Королев Валерий Григорьевич (совм.)</t>
  </si>
  <si>
    <t>Врач</t>
  </si>
  <si>
    <t xml:space="preserve">   Котова Елена Николаевна</t>
  </si>
  <si>
    <t xml:space="preserve">   Кофеева Светлана Алексеевна</t>
  </si>
  <si>
    <t>Старший инструктор-методист физкультурно-спортивных организаций</t>
  </si>
  <si>
    <t xml:space="preserve">   Краснова Вера Вячеславовна</t>
  </si>
  <si>
    <t xml:space="preserve">   Кузьмина Жанна Серафимовна</t>
  </si>
  <si>
    <t>Заместитель начальника отдела</t>
  </si>
  <si>
    <t xml:space="preserve">   Лабанова Альбина Алексеевна</t>
  </si>
  <si>
    <t xml:space="preserve">   Леонова Ирина Васильевна</t>
  </si>
  <si>
    <t>Старший администратор</t>
  </si>
  <si>
    <t xml:space="preserve">   Макаричак Сергей Николаевич  (совм.)</t>
  </si>
  <si>
    <t xml:space="preserve">   Нестеренко Ольга Анатольевна</t>
  </si>
  <si>
    <t>Специалист по охране труда I категории</t>
  </si>
  <si>
    <t xml:space="preserve">   Островская Лариса Дмитриевна</t>
  </si>
  <si>
    <t xml:space="preserve">   Пермяков Егор Павлович</t>
  </si>
  <si>
    <t xml:space="preserve">   Рустамов Магомед Магомедсаидович</t>
  </si>
  <si>
    <t xml:space="preserve">   Рустамов Магомедсаид Зиявутдинович  (совм.)</t>
  </si>
  <si>
    <t xml:space="preserve">   Рыжков Дмитрий Владимирович</t>
  </si>
  <si>
    <t xml:space="preserve">   Севрюкова Ирина Юрьевна</t>
  </si>
  <si>
    <t>Культорганизатор</t>
  </si>
  <si>
    <t xml:space="preserve">   Спирина Елена Анатольевна  (совм.)</t>
  </si>
  <si>
    <t xml:space="preserve">   Столбова Людмила Александровна</t>
  </si>
  <si>
    <t xml:space="preserve">   Стороженко Евгений Иванович  (совм.)</t>
  </si>
  <si>
    <t>Киномеханик 5 разряда</t>
  </si>
  <si>
    <t xml:space="preserve">   Судакова Оксана Сергеевна</t>
  </si>
  <si>
    <t>Ведущий менеджер</t>
  </si>
  <si>
    <t xml:space="preserve">   Султанов Мансаф Габдулнасихович  (совм.)</t>
  </si>
  <si>
    <t xml:space="preserve">   Табан Татьяна Михайловна</t>
  </si>
  <si>
    <t xml:space="preserve">   Титовская Елена Александровна</t>
  </si>
  <si>
    <t xml:space="preserve">   Титовский Владислав Васильевич</t>
  </si>
  <si>
    <t xml:space="preserve">   Торгаева Венера Умертаевна</t>
  </si>
  <si>
    <t xml:space="preserve">   Хабибуллин Евгений Викторович</t>
  </si>
  <si>
    <t>Звукооператор II категории</t>
  </si>
  <si>
    <t xml:space="preserve">   Хаматов Рустам Камильевич (совм.)</t>
  </si>
  <si>
    <t xml:space="preserve">   Хисамова Роза Рафисовна</t>
  </si>
  <si>
    <t xml:space="preserve">   Хруслова Ирина Валентиновна</t>
  </si>
  <si>
    <t>Методист I категории</t>
  </si>
  <si>
    <t xml:space="preserve">   Черепанов Владимир Нестерович (совм.)</t>
  </si>
  <si>
    <t xml:space="preserve">   Черепанова Светлана Викторовна (совм.)</t>
  </si>
  <si>
    <t xml:space="preserve">   Шарипова Венера Ризовна (совм.)</t>
  </si>
  <si>
    <t xml:space="preserve">   Шахсенова Клара Мехралиевна</t>
  </si>
  <si>
    <t xml:space="preserve">   Швецов Евгений Александрович</t>
  </si>
  <si>
    <t xml:space="preserve">   Шегалиев Айдар Анварович</t>
  </si>
  <si>
    <t xml:space="preserve">   Шмурыгин Евгений Александрович (совм.)</t>
  </si>
  <si>
    <t xml:space="preserve">   Шуваева Наталья Федоровна (совм.)</t>
  </si>
  <si>
    <t>Инструктор по спорту</t>
  </si>
  <si>
    <t xml:space="preserve">   Шувакина Любовь Александровна</t>
  </si>
  <si>
    <t>Заведующий складом</t>
  </si>
  <si>
    <t xml:space="preserve">   Шумцов Сергей Леонидович  (совм.)</t>
  </si>
  <si>
    <t xml:space="preserve">   Шумцова Лидия Ивановна</t>
  </si>
  <si>
    <t xml:space="preserve">   Юдин Сергей Геннадьевич (совм.)</t>
  </si>
  <si>
    <t>№ п/п</t>
  </si>
  <si>
    <t>Фамилия, имя, отчество</t>
  </si>
  <si>
    <t xml:space="preserve">среднедневной заработок </t>
  </si>
  <si>
    <t>НДФЛ</t>
  </si>
  <si>
    <t>Итого к выплате</t>
  </si>
  <si>
    <t>Авезматова Мушараф Абдукабировна</t>
  </si>
  <si>
    <t>Гардеробщик</t>
  </si>
  <si>
    <t>Алетдинова Анастасия Пайршовна</t>
  </si>
  <si>
    <t>Инженер-сметчик</t>
  </si>
  <si>
    <t>Анохин Александр Сергеевич</t>
  </si>
  <si>
    <t>Водитель</t>
  </si>
  <si>
    <t>Архипов Юрий Иванович</t>
  </si>
  <si>
    <t>Асадуллаев Эмиль Муслим Оглы</t>
  </si>
  <si>
    <t>Заместитель директора - начальник хозйственно-эксплуатационного отдела</t>
  </si>
  <si>
    <t>Балакан Наталья Николаевна</t>
  </si>
  <si>
    <t>Болтаева Гулчехра Шокиржоновна</t>
  </si>
  <si>
    <t>Уборщик служебных помещений</t>
  </si>
  <si>
    <t>Буза Георгий Владимирович</t>
  </si>
  <si>
    <t xml:space="preserve">Рабочий по комплексному обслуживанию и ремонту зданий </t>
  </si>
  <si>
    <t>Буценко Наталья Львовна</t>
  </si>
  <si>
    <t>Бухтояров Владимир Александрович</t>
  </si>
  <si>
    <t>Мастер ремонтно-строительной группы</t>
  </si>
  <si>
    <t>Величко Павел Алексеевич</t>
  </si>
  <si>
    <t>Голубцова Оксана Васильевна</t>
  </si>
  <si>
    <t>Специалист по закупкам</t>
  </si>
  <si>
    <t>Денисова Галина Владимировна</t>
  </si>
  <si>
    <t>Дехканов Уктам Абдуманонович</t>
  </si>
  <si>
    <t>Джавадов Джавад Вагиф Оглы</t>
  </si>
  <si>
    <t>Доценко Евгений Анатольевич</t>
  </si>
  <si>
    <t>Инженер по транспорту и дорожному хозяйству</t>
  </si>
  <si>
    <t>Журавленко Юрий Петрович</t>
  </si>
  <si>
    <t>Журавленко Петр Юрьевич</t>
  </si>
  <si>
    <t>Специалист по технической поддержке ИКС</t>
  </si>
  <si>
    <t>Завражный Михаил Борисович</t>
  </si>
  <si>
    <t>Ильчанинов Виктор Яковлевич</t>
  </si>
  <si>
    <t>Ибрагимова Марьям Самид Кызы</t>
  </si>
  <si>
    <t>Кадочников Константин Геннадьевич</t>
  </si>
  <si>
    <t>Ковтюх Андрей Александрович</t>
  </si>
  <si>
    <t>Корниенко Любовь Михайловна</t>
  </si>
  <si>
    <t>Кулик Игорь Владимирович</t>
  </si>
  <si>
    <t>Кураев Григорий Васильевич</t>
  </si>
  <si>
    <t>Кучумова Лариса Миннисалимовна</t>
  </si>
  <si>
    <t>Специалист по АХД</t>
  </si>
  <si>
    <t>Куцак Василий Юрьевич</t>
  </si>
  <si>
    <t>Лукьянов Сергей Васильевич</t>
  </si>
  <si>
    <t>Макарова Мария Сергеевна</t>
  </si>
  <si>
    <t>Дворник</t>
  </si>
  <si>
    <t>Матвеева Екатерина Станиславовна</t>
  </si>
  <si>
    <t>Марков Евгений Николаевич</t>
  </si>
  <si>
    <t>Мирзаева Рухсора Муроджоновна</t>
  </si>
  <si>
    <t>Мельник Николай Николаевич</t>
  </si>
  <si>
    <t>Мезенина Наталья Анатольевна</t>
  </si>
  <si>
    <t>Омарова Патимат Курбановна</t>
  </si>
  <si>
    <t>Пашкова Светлана Анатольевна</t>
  </si>
  <si>
    <t>Инженер по инвентаризации строений и сооружений</t>
  </si>
  <si>
    <t>Печерный Валерий Викторович</t>
  </si>
  <si>
    <t>Писковатская Вероника Станиставовна</t>
  </si>
  <si>
    <t>Ведущий инженер</t>
  </si>
  <si>
    <t>Попков Сергей Евгеньевич</t>
  </si>
  <si>
    <t>Пыжьянова Татьяна Викторовна</t>
  </si>
  <si>
    <t>Начальник бюро</t>
  </si>
  <si>
    <t>Саламатин Андрей Александрович</t>
  </si>
  <si>
    <t>Симонова Светлана Николаевна</t>
  </si>
  <si>
    <t>Сторожук Светлана Александровна</t>
  </si>
  <si>
    <t>Специалист по охране труда</t>
  </si>
  <si>
    <t>Сурма Александр Николаевич</t>
  </si>
  <si>
    <t>Сычугова Мария Викторовна</t>
  </si>
  <si>
    <t>Худорожкова Наталья Николаевна</t>
  </si>
  <si>
    <t>Специалист по кадровому делопроизводству</t>
  </si>
  <si>
    <t>Цейлер Светлана Александровна</t>
  </si>
  <si>
    <t>Шаркова Ирина Александровна</t>
  </si>
  <si>
    <t>Шубин Геннадий Геннадьевич</t>
  </si>
  <si>
    <t xml:space="preserve">Заместитель начальника отдела </t>
  </si>
  <si>
    <t>Г.В. Терентьева</t>
  </si>
  <si>
    <t>Кол-во дней отпуска</t>
  </si>
  <si>
    <t>Итого</t>
  </si>
  <si>
    <t xml:space="preserve">Делопроизводитель </t>
  </si>
  <si>
    <t xml:space="preserve">Кол-во дней отпуска </t>
  </si>
  <si>
    <t xml:space="preserve">   Энгельгард Лилия Николаевна</t>
  </si>
  <si>
    <t>Ведущий программист</t>
  </si>
  <si>
    <t xml:space="preserve">   Шаповалов Александр Александрович (совм.)</t>
  </si>
  <si>
    <t>Главный библиотекарь</t>
  </si>
  <si>
    <t xml:space="preserve">   Хоменчук Евгения Анатольевна</t>
  </si>
  <si>
    <t xml:space="preserve">   Уткина Лана Владимировна</t>
  </si>
  <si>
    <t>Библиограф I категории</t>
  </si>
  <si>
    <t xml:space="preserve">   Спринчан Юлия Анатольевна</t>
  </si>
  <si>
    <t xml:space="preserve">   Сиразетдинова  Раиса  Раисовна</t>
  </si>
  <si>
    <t>Библиотекарь</t>
  </si>
  <si>
    <t xml:space="preserve">   Свидерская Ольга Сергеевна</t>
  </si>
  <si>
    <t xml:space="preserve">   Румянцева Людмила Валентиновна</t>
  </si>
  <si>
    <t>Ведущий библиотекарь</t>
  </si>
  <si>
    <t xml:space="preserve">   Рудая Марина Ивановна</t>
  </si>
  <si>
    <t>Библиограф</t>
  </si>
  <si>
    <t xml:space="preserve">   Плисикова Ситора Артур кызы</t>
  </si>
  <si>
    <t>Ведущий методист библиотеки</t>
  </si>
  <si>
    <t xml:space="preserve">   Омельченко Светлана Владимировна</t>
  </si>
  <si>
    <t>Библиотекарь II категории</t>
  </si>
  <si>
    <t xml:space="preserve">   Мурзагашиева Юлия Хазгереевна</t>
  </si>
  <si>
    <t xml:space="preserve">   Лебедева Ирина Олеговна</t>
  </si>
  <si>
    <t xml:space="preserve">   Лаврищева Марина Владимировна</t>
  </si>
  <si>
    <t xml:space="preserve">   Кучина Елена Николаевна</t>
  </si>
  <si>
    <t xml:space="preserve">   Крюкова Наталья Евгеньевна</t>
  </si>
  <si>
    <t xml:space="preserve">Редактор </t>
  </si>
  <si>
    <t xml:space="preserve">   Корнева Татьяна Николаевна</t>
  </si>
  <si>
    <t>Дизайнер</t>
  </si>
  <si>
    <t xml:space="preserve">   Колесник Елена Васильевна</t>
  </si>
  <si>
    <t xml:space="preserve">   Каримова Светлана Григорьевна</t>
  </si>
  <si>
    <t xml:space="preserve">   Ипатова Антонина Станиславовна</t>
  </si>
  <si>
    <t>Корреспондент</t>
  </si>
  <si>
    <t xml:space="preserve">   Зуева Алсу Ришатовна</t>
  </si>
  <si>
    <t>Главный библиограф</t>
  </si>
  <si>
    <t xml:space="preserve">   Гафурова Лиана Альбертовна</t>
  </si>
  <si>
    <t xml:space="preserve">   Бердова Любовь Викторовна</t>
  </si>
  <si>
    <t xml:space="preserve">   Беляева Наталья Николаевна</t>
  </si>
  <si>
    <t xml:space="preserve">   Базарова Светлана Владимировна  (вн. совм.)</t>
  </si>
  <si>
    <t xml:space="preserve">   Базарова Светлана Владимировна</t>
  </si>
  <si>
    <t>Библиограф II категории</t>
  </si>
  <si>
    <t xml:space="preserve">   Арсланова Оксана Наилевна</t>
  </si>
  <si>
    <t xml:space="preserve">   Арама Иван Васильевич (совм.)</t>
  </si>
  <si>
    <t xml:space="preserve">Специалист по инструментальному жанру II категории </t>
  </si>
  <si>
    <t xml:space="preserve">   Белых Антон Анатольевич</t>
  </si>
  <si>
    <t xml:space="preserve">   Бурая Анжела Анатольевна</t>
  </si>
  <si>
    <t>Художник-оформитель</t>
  </si>
  <si>
    <t xml:space="preserve">   Валитова Зифа Рафаиловна</t>
  </si>
  <si>
    <t xml:space="preserve">Специалист по кадровому делопроизводству II категории </t>
  </si>
  <si>
    <t xml:space="preserve">   Васильева Надежда Петровна</t>
  </si>
  <si>
    <t xml:space="preserve">   Вильховская Надежда Валерьевна</t>
  </si>
  <si>
    <t xml:space="preserve">   Гавлик Николай Евстафьевич (совм.)</t>
  </si>
  <si>
    <t xml:space="preserve">   Гельмантинова Валентина Владимировна (совм.)</t>
  </si>
  <si>
    <t xml:space="preserve">   Гордейчук Наталья Борисовна</t>
  </si>
  <si>
    <t>Режиссёр массовых представлений высшей категории</t>
  </si>
  <si>
    <t xml:space="preserve">   Гуренко Анатолий Иванович (совм.)</t>
  </si>
  <si>
    <t xml:space="preserve">Специалист по инструментальному жанру I категории </t>
  </si>
  <si>
    <t xml:space="preserve">   Делиуран Марина Николаевна</t>
  </si>
  <si>
    <t>Художественный руководитель</t>
  </si>
  <si>
    <t xml:space="preserve">   Денисов Сергей Вениаминович (совм.)</t>
  </si>
  <si>
    <t xml:space="preserve">   Джураев Шеърали Джусупбоевич</t>
  </si>
  <si>
    <t>Звукорежиссёр</t>
  </si>
  <si>
    <t xml:space="preserve">   Древило Олеся Владимировна</t>
  </si>
  <si>
    <t xml:space="preserve">   Дробына Мария Валерьевна</t>
  </si>
  <si>
    <t xml:space="preserve">   Зотова Александра Григорьевна</t>
  </si>
  <si>
    <t xml:space="preserve">   Ибрагимова Резеда Фанировна</t>
  </si>
  <si>
    <t xml:space="preserve">   Камилянов Ростислав Анатольевич (совм.)</t>
  </si>
  <si>
    <t xml:space="preserve">   Капкан Наталия Васильевна (совм.)</t>
  </si>
  <si>
    <t xml:space="preserve">   Карабаева Татьяна Юрьевна</t>
  </si>
  <si>
    <t>Режиссёр-постановщик высшей категории</t>
  </si>
  <si>
    <t xml:space="preserve">   Комф Марина Валериевна</t>
  </si>
  <si>
    <t xml:space="preserve">   Коновалова Анна Михайловна</t>
  </si>
  <si>
    <t>Кассир</t>
  </si>
  <si>
    <t xml:space="preserve">   Корепанова Айгуль Ринатовна</t>
  </si>
  <si>
    <t>Режиссёр I категории</t>
  </si>
  <si>
    <t xml:space="preserve">   Олахманова Наталья Викторовна</t>
  </si>
  <si>
    <t>Заведующий художественной мастерской</t>
  </si>
  <si>
    <t xml:space="preserve">   Правдин Юрий Николаевич (совм.)</t>
  </si>
  <si>
    <t xml:space="preserve">   Руснак Алла Анатольевна (совм.)</t>
  </si>
  <si>
    <t xml:space="preserve">   Сенгепова Светлана Михайловна</t>
  </si>
  <si>
    <t>Руководитель клубного формирования</t>
  </si>
  <si>
    <t xml:space="preserve">   Симонов Михаил Васильевич</t>
  </si>
  <si>
    <t>Художник по свету II категории</t>
  </si>
  <si>
    <t xml:space="preserve">   Синецкая Татьяна Владимировна</t>
  </si>
  <si>
    <t xml:space="preserve">   Старинец Василий Михайлович</t>
  </si>
  <si>
    <t xml:space="preserve">   Турута Эльвина Венеровна</t>
  </si>
  <si>
    <t xml:space="preserve">Специалист по охране труда I категории </t>
  </si>
  <si>
    <t xml:space="preserve">   Тюленева Ольга Геннадьевна (совм.)</t>
  </si>
  <si>
    <t xml:space="preserve">   Халилова Нина Владимировна (совм.)</t>
  </si>
  <si>
    <t xml:space="preserve">   Чобан Иван Иванович (совм.)</t>
  </si>
  <si>
    <t xml:space="preserve">   Шарипова Венера Минигафуровна</t>
  </si>
  <si>
    <t>Костюмер 6 разряда</t>
  </si>
  <si>
    <t xml:space="preserve">   Янчаускайте Татьяна Юрьевна</t>
  </si>
  <si>
    <t>Итого:</t>
  </si>
  <si>
    <t>Резерв отпусков на 2019г</t>
  </si>
  <si>
    <t>Наименование Учреждений</t>
  </si>
  <si>
    <t>МУ "Лянторское ХЭУ"</t>
  </si>
  <si>
    <t>МУ "ЛЦБС"</t>
  </si>
  <si>
    <t>МУ "ЛХЭМ"</t>
  </si>
  <si>
    <t>МУК "ЛДК "Нефтяник"</t>
  </si>
  <si>
    <t>МУ "ЦФКиС "Юность"</t>
  </si>
  <si>
    <t>МУ "КСК "Юбилейный"</t>
  </si>
  <si>
    <t>Страховые
 взносы</t>
  </si>
  <si>
    <t>Расчет оценки обязательств для резерва отпусков  работников МУ "Лянторское ХЭУ" на 2019 год</t>
  </si>
  <si>
    <t>Приложение № 8 к  Положению
о реализации учетной политики для целй бухгалтерского учета муниципального казённого учреждения «Лянторское управление по культуре, спорту и делам молодежи»</t>
  </si>
  <si>
    <t>Исполнитель</t>
  </si>
  <si>
    <t>Пермяков Е.П.</t>
  </si>
  <si>
    <t>Балко Ю.В.</t>
  </si>
  <si>
    <t>Расчет оценки обязательств для резерва отпусков  работников 
 на 2019 год МКУ "Управление культуры и спорта"</t>
  </si>
  <si>
    <t>Приложение № 8 к  Положению
о реализации учетной политики
 для целй бухгалтерского учета муниципального казённого учреждения «Лянторское управление по культуре, спорту и делам молодежи»</t>
  </si>
  <si>
    <t>Страховые взносы</t>
  </si>
  <si>
    <t>ИТОГО</t>
  </si>
  <si>
    <t>руб.</t>
  </si>
  <si>
    <t>среднедневной заработок</t>
  </si>
  <si>
    <t>Пермяуов Е.П.</t>
  </si>
  <si>
    <t>Расчет оценки обязательств для резерва отпусков  работников МУ "ЦФКиС"Юность" на 2019 год</t>
  </si>
  <si>
    <t>Приложение № 8 к  Положению о реализации учетной политики  для целй бухгалтерского учета муниципального казённого учреждения «Лянторское управление по культуре, спорту и делам молодежи»</t>
  </si>
  <si>
    <t xml:space="preserve">   Бондаренко-Аржинтарь Екатерина
   Евгениевна</t>
  </si>
  <si>
    <t>Расчет оценки обязательств для резерва отпусков  работников МУК "ЛХЭМ" на 2019 год</t>
  </si>
  <si>
    <t>Среднедневной заработок</t>
  </si>
  <si>
    <t>Приложение № 8 к  Положению о 
реализации учетной политики  для целй бухгалтерского учета муниципального казённого учреждения «Лянторское управление по культуре, спорту и делам молодежи»</t>
  </si>
  <si>
    <t>Специалист по кадровому
 делопроизводству II категории</t>
  </si>
  <si>
    <t>Заведующий сектором
 информации и печати</t>
  </si>
  <si>
    <t xml:space="preserve"> Расчет оценки обязательств для резерва отпусков  работников МУК "ЛЦБС" на 2019 год</t>
  </si>
  <si>
    <t xml:space="preserve">   Лаврищева Марина Владимировна 
 (вн. совм.)</t>
  </si>
  <si>
    <t>Заведующий отделом 
библиотеки</t>
  </si>
  <si>
    <t>Расчет оценки обязательств для резерва отпусков  работников 
МУ "КСК"Юбилейный" на 2019 год</t>
  </si>
  <si>
    <t>Исполнитель:</t>
  </si>
  <si>
    <t>Главный бухгалтер:</t>
  </si>
  <si>
    <t>Балко Ю.В,</t>
  </si>
  <si>
    <t>Расчет оценки обязательств для резерва отпусков  работников 
 МУК "ЛДК "Нефтяник" на 2019 год</t>
  </si>
  <si>
    <t>Расчет оценки обязательств для резерва отпусков  работников 
 _________________________________________________________</t>
  </si>
  <si>
    <t>(Наименование учреждения)</t>
  </si>
  <si>
    <t>(период на который расчитывается резерв)</t>
  </si>
  <si>
    <t>________________</t>
  </si>
  <si>
    <t xml:space="preserve">(Должность)     </t>
  </si>
  <si>
    <t>Исполнитель: __________________________</t>
  </si>
  <si>
    <t>(Подпись)</t>
  </si>
  <si>
    <t xml:space="preserve"> _____________________</t>
  </si>
  <si>
    <t xml:space="preserve">  ____________________________</t>
  </si>
  <si>
    <t>(Фамилия И.О.)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</si>
</sst>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5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"/>
      <family val="2"/>
    </font>
    <font>
      <sz val="8"/>
      <name val="The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2" fillId="0" borderId="0" xfId="1" applyFont="1"/>
    <xf numFmtId="0" fontId="4" fillId="0" borderId="4" xfId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1" fontId="2" fillId="0" borderId="1" xfId="1" applyNumberFormat="1" applyFont="1" applyBorder="1" applyAlignment="1">
      <alignment horizontal="right"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0" borderId="0" xfId="1" applyNumberFormat="1" applyFont="1" applyBorder="1" applyAlignment="1">
      <alignment horizontal="right" vertical="top" wrapText="1"/>
    </xf>
    <xf numFmtId="0" fontId="2" fillId="0" borderId="0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left" wrapText="1"/>
    </xf>
    <xf numFmtId="0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wrapText="1"/>
    </xf>
    <xf numFmtId="0" fontId="2" fillId="0" borderId="0" xfId="1" applyFont="1" applyBorder="1" applyAlignment="1">
      <alignment horizontal="left" wrapText="1"/>
    </xf>
    <xf numFmtId="0" fontId="2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1" fillId="0" borderId="0" xfId="1"/>
    <xf numFmtId="4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shrinkToFit="1"/>
    </xf>
    <xf numFmtId="0" fontId="2" fillId="2" borderId="1" xfId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center"/>
    </xf>
    <xf numFmtId="0" fontId="0" fillId="0" borderId="1" xfId="0" applyFill="1" applyBorder="1"/>
    <xf numFmtId="43" fontId="0" fillId="0" borderId="1" xfId="2" applyFont="1" applyBorder="1"/>
    <xf numFmtId="0" fontId="0" fillId="0" borderId="1" xfId="0" applyBorder="1" applyAlignment="1">
      <alignment horizontal="center"/>
    </xf>
    <xf numFmtId="43" fontId="0" fillId="0" borderId="1" xfId="2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43" fontId="0" fillId="0" borderId="1" xfId="0" applyNumberFormat="1" applyBorder="1"/>
    <xf numFmtId="0" fontId="3" fillId="0" borderId="1" xfId="1" applyFont="1" applyFill="1" applyBorder="1" applyAlignment="1">
      <alignment horizontal="center" vertical="center" wrapText="1"/>
    </xf>
    <xf numFmtId="2" fontId="2" fillId="0" borderId="1" xfId="1" applyNumberFormat="1" applyFont="1" applyBorder="1"/>
    <xf numFmtId="2" fontId="3" fillId="0" borderId="1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left" wrapText="1"/>
    </xf>
    <xf numFmtId="1" fontId="3" fillId="0" borderId="1" xfId="1" applyNumberFormat="1" applyFont="1" applyBorder="1" applyAlignment="1">
      <alignment horizontal="righ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vertical="center"/>
    </xf>
    <xf numFmtId="0" fontId="3" fillId="0" borderId="1" xfId="1" applyFont="1" applyBorder="1"/>
    <xf numFmtId="4" fontId="3" fillId="0" borderId="1" xfId="1" applyNumberFormat="1" applyFont="1" applyBorder="1"/>
    <xf numFmtId="0" fontId="3" fillId="0" borderId="0" xfId="1" applyFont="1"/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1" xfId="0" applyFont="1" applyBorder="1"/>
    <xf numFmtId="2" fontId="7" fillId="0" borderId="1" xfId="0" applyNumberFormat="1" applyFont="1" applyBorder="1"/>
    <xf numFmtId="0" fontId="8" fillId="0" borderId="0" xfId="0" applyFont="1"/>
    <xf numFmtId="0" fontId="8" fillId="0" borderId="4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2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9" fillId="0" borderId="3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1" xfId="1" applyFont="1" applyFill="1" applyBorder="1" applyAlignment="1">
      <alignment wrapText="1" shrinkToFit="1"/>
    </xf>
    <xf numFmtId="0" fontId="2" fillId="0" borderId="0" xfId="1" applyFont="1" applyAlignment="1">
      <alignment horizontal="right"/>
    </xf>
    <xf numFmtId="2" fontId="2" fillId="0" borderId="0" xfId="1" applyNumberFormat="1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10" fillId="0" borderId="1" xfId="1" applyFont="1" applyBorder="1"/>
    <xf numFmtId="4" fontId="3" fillId="2" borderId="1" xfId="1" applyNumberFormat="1" applyFont="1" applyFill="1" applyBorder="1" applyAlignment="1">
      <alignment horizontal="center"/>
    </xf>
    <xf numFmtId="2" fontId="3" fillId="0" borderId="1" xfId="1" applyNumberFormat="1" applyFont="1" applyBorder="1"/>
    <xf numFmtId="0" fontId="11" fillId="0" borderId="0" xfId="1" applyFont="1"/>
    <xf numFmtId="0" fontId="2" fillId="0" borderId="0" xfId="1" applyFont="1" applyAlignment="1"/>
    <xf numFmtId="4" fontId="2" fillId="0" borderId="0" xfId="1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5" xfId="0" applyFont="1" applyBorder="1" applyAlignment="1">
      <alignment horizontal="righ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12" fillId="0" borderId="0" xfId="1" applyFont="1"/>
    <xf numFmtId="2" fontId="12" fillId="0" borderId="0" xfId="1" applyNumberFormat="1" applyFont="1"/>
    <xf numFmtId="2" fontId="2" fillId="0" borderId="0" xfId="1" applyNumberFormat="1" applyFont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1" applyFont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3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0" fontId="14" fillId="0" borderId="0" xfId="1" applyFont="1" applyAlignment="1">
      <alignment horizontal="center"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67"/>
  <sheetViews>
    <sheetView view="pageBreakPreview" zoomScale="84" zoomScaleNormal="100" zoomScaleSheetLayoutView="84" workbookViewId="0">
      <selection activeCell="A3" sqref="A3:D3"/>
    </sheetView>
  </sheetViews>
  <sheetFormatPr defaultColWidth="9.140625" defaultRowHeight="15.75"/>
  <cols>
    <col min="1" max="1" width="5.42578125" style="2" customWidth="1"/>
    <col min="2" max="2" width="39.85546875" style="2" customWidth="1"/>
    <col min="3" max="3" width="29.140625" style="19" customWidth="1"/>
    <col min="4" max="4" width="19.5703125" style="22" customWidth="1"/>
    <col min="5" max="5" width="12.140625" style="5" hidden="1" customWidth="1"/>
    <col min="6" max="6" width="12.7109375" style="5" hidden="1" customWidth="1"/>
    <col min="7" max="7" width="12.7109375" style="5" customWidth="1"/>
    <col min="8" max="8" width="14.28515625" style="5" customWidth="1"/>
    <col min="9" max="9" width="13.7109375" style="5" customWidth="1"/>
    <col min="10" max="16384" width="9.140625" style="5"/>
  </cols>
  <sheetData>
    <row r="1" spans="1:9" ht="69.75" customHeight="1">
      <c r="D1" s="119" t="s">
        <v>422</v>
      </c>
      <c r="E1" s="119"/>
      <c r="F1" s="119"/>
      <c r="G1" s="119"/>
      <c r="H1" s="119"/>
      <c r="I1" s="119"/>
    </row>
    <row r="2" spans="1:9">
      <c r="C2" s="3"/>
      <c r="D2" s="4"/>
    </row>
    <row r="3" spans="1:9" ht="47.25" customHeight="1">
      <c r="A3" s="118" t="s">
        <v>421</v>
      </c>
      <c r="B3" s="118"/>
      <c r="C3" s="118"/>
      <c r="D3" s="118"/>
    </row>
    <row r="4" spans="1:9" ht="18.75">
      <c r="C4" s="6"/>
      <c r="D4" s="6"/>
      <c r="I4" s="5" t="s">
        <v>430</v>
      </c>
    </row>
    <row r="5" spans="1:9" s="8" customFormat="1" ht="36" customHeight="1">
      <c r="A5" s="7" t="s">
        <v>242</v>
      </c>
      <c r="B5" s="7" t="s">
        <v>243</v>
      </c>
      <c r="C5" s="7" t="s">
        <v>1</v>
      </c>
      <c r="D5" s="7" t="s">
        <v>244</v>
      </c>
      <c r="E5" s="7" t="s">
        <v>245</v>
      </c>
      <c r="F5" s="7" t="s">
        <v>246</v>
      </c>
      <c r="G5" s="7" t="s">
        <v>316</v>
      </c>
      <c r="H5" s="7" t="s">
        <v>317</v>
      </c>
      <c r="I5" s="42" t="s">
        <v>420</v>
      </c>
    </row>
    <row r="6" spans="1:9" ht="30" customHeight="1">
      <c r="A6" s="9">
        <v>1</v>
      </c>
      <c r="B6" s="10" t="s">
        <v>247</v>
      </c>
      <c r="C6" s="10" t="s">
        <v>248</v>
      </c>
      <c r="D6" s="11">
        <v>743.69</v>
      </c>
      <c r="E6" s="12"/>
      <c r="F6" s="13"/>
      <c r="G6" s="27">
        <v>44</v>
      </c>
      <c r="H6" s="11">
        <f>D6*G6</f>
        <v>32722.36</v>
      </c>
      <c r="I6" s="43">
        <f>H6*30.2/100</f>
        <v>9882.15272</v>
      </c>
    </row>
    <row r="7" spans="1:9" s="8" customFormat="1" ht="32.25" customHeight="1">
      <c r="A7" s="9">
        <v>2</v>
      </c>
      <c r="B7" s="10" t="s">
        <v>249</v>
      </c>
      <c r="C7" s="12" t="s">
        <v>250</v>
      </c>
      <c r="D7" s="11">
        <v>1082.54</v>
      </c>
      <c r="E7" s="14" t="e">
        <f>ROUND(#REF!*13%,0)</f>
        <v>#REF!</v>
      </c>
      <c r="F7" s="14" t="e">
        <f>#REF!-E7</f>
        <v>#REF!</v>
      </c>
      <c r="G7" s="27">
        <v>47</v>
      </c>
      <c r="H7" s="11">
        <f t="shared" ref="H7:H56" si="0">D7*G7</f>
        <v>50879.38</v>
      </c>
      <c r="I7" s="43">
        <f t="shared" ref="I7:I56" si="1">H7*30.2/100</f>
        <v>15365.572759999999</v>
      </c>
    </row>
    <row r="8" spans="1:9" ht="30" customHeight="1">
      <c r="A8" s="9">
        <v>3</v>
      </c>
      <c r="B8" s="10" t="s">
        <v>251</v>
      </c>
      <c r="C8" s="12" t="s">
        <v>252</v>
      </c>
      <c r="D8" s="11">
        <v>1337.7</v>
      </c>
      <c r="E8" s="14" t="e">
        <f>ROUND(#REF!*13%,0)</f>
        <v>#REF!</v>
      </c>
      <c r="F8" s="14" t="e">
        <f>#REF!-E8</f>
        <v>#REF!</v>
      </c>
      <c r="G8" s="27">
        <v>47</v>
      </c>
      <c r="H8" s="11">
        <f t="shared" si="0"/>
        <v>62871.9</v>
      </c>
      <c r="I8" s="43">
        <f t="shared" si="1"/>
        <v>18987.3138</v>
      </c>
    </row>
    <row r="9" spans="1:9" ht="30" customHeight="1">
      <c r="A9" s="9">
        <v>4</v>
      </c>
      <c r="B9" s="10" t="s">
        <v>253</v>
      </c>
      <c r="C9" s="12" t="s">
        <v>252</v>
      </c>
      <c r="D9" s="11">
        <v>1342.59</v>
      </c>
      <c r="E9" s="14" t="e">
        <f>ROUND(#REF!*13%,0)</f>
        <v>#REF!</v>
      </c>
      <c r="F9" s="14" t="e">
        <f>#REF!-E9</f>
        <v>#REF!</v>
      </c>
      <c r="G9" s="27">
        <v>64</v>
      </c>
      <c r="H9" s="11">
        <f t="shared" si="0"/>
        <v>85925.759999999995</v>
      </c>
      <c r="I9" s="43">
        <f t="shared" si="1"/>
        <v>25949.579519999996</v>
      </c>
    </row>
    <row r="10" spans="1:9" ht="34.5" customHeight="1">
      <c r="A10" s="9">
        <v>5</v>
      </c>
      <c r="B10" s="10" t="s">
        <v>254</v>
      </c>
      <c r="C10" s="12" t="s">
        <v>255</v>
      </c>
      <c r="D10" s="11">
        <v>1430.12</v>
      </c>
      <c r="E10" s="14"/>
      <c r="F10" s="14"/>
      <c r="G10" s="27">
        <v>50</v>
      </c>
      <c r="H10" s="11">
        <f t="shared" si="0"/>
        <v>71506</v>
      </c>
      <c r="I10" s="43">
        <f t="shared" si="1"/>
        <v>21594.811999999998</v>
      </c>
    </row>
    <row r="11" spans="1:9" ht="30" customHeight="1">
      <c r="A11" s="9">
        <v>6</v>
      </c>
      <c r="B11" s="10" t="s">
        <v>256</v>
      </c>
      <c r="C11" s="12" t="s">
        <v>7</v>
      </c>
      <c r="D11" s="11">
        <v>1581.54</v>
      </c>
      <c r="E11" s="14" t="e">
        <f>ROUND(#REF!*13%,0)</f>
        <v>#REF!</v>
      </c>
      <c r="F11" s="14" t="e">
        <f>#REF!-E11</f>
        <v>#REF!</v>
      </c>
      <c r="G11" s="27">
        <v>48</v>
      </c>
      <c r="H11" s="11">
        <f t="shared" si="0"/>
        <v>75913.919999999998</v>
      </c>
      <c r="I11" s="43">
        <f t="shared" si="1"/>
        <v>22926.003840000001</v>
      </c>
    </row>
    <row r="12" spans="1:9" ht="37.5" customHeight="1">
      <c r="A12" s="9">
        <v>7</v>
      </c>
      <c r="B12" s="10" t="s">
        <v>257</v>
      </c>
      <c r="C12" s="10" t="s">
        <v>258</v>
      </c>
      <c r="D12" s="11">
        <v>868.75</v>
      </c>
      <c r="E12" s="12"/>
      <c r="F12" s="13"/>
      <c r="G12" s="27">
        <v>44</v>
      </c>
      <c r="H12" s="11">
        <f t="shared" si="0"/>
        <v>38225</v>
      </c>
      <c r="I12" s="43">
        <f t="shared" si="1"/>
        <v>11543.95</v>
      </c>
    </row>
    <row r="13" spans="1:9" ht="36.75" customHeight="1">
      <c r="A13" s="9">
        <v>8</v>
      </c>
      <c r="B13" s="10" t="s">
        <v>259</v>
      </c>
      <c r="C13" s="12" t="s">
        <v>260</v>
      </c>
      <c r="D13" s="11">
        <v>848.71</v>
      </c>
      <c r="E13" s="15">
        <v>7670</v>
      </c>
      <c r="F13" s="15">
        <f t="shared" ref="F13" si="2">E13*100%</f>
        <v>7670</v>
      </c>
      <c r="G13" s="27"/>
      <c r="H13" s="11">
        <f t="shared" si="0"/>
        <v>0</v>
      </c>
      <c r="I13" s="43">
        <f t="shared" si="1"/>
        <v>0</v>
      </c>
    </row>
    <row r="14" spans="1:9" ht="30" customHeight="1">
      <c r="A14" s="9">
        <v>9</v>
      </c>
      <c r="B14" s="10" t="s">
        <v>261</v>
      </c>
      <c r="C14" s="12" t="s">
        <v>318</v>
      </c>
      <c r="D14" s="11">
        <v>1368.64</v>
      </c>
      <c r="E14" s="14" t="e">
        <f>ROUND(#REF!*13%,0)</f>
        <v>#REF!</v>
      </c>
      <c r="F14" s="14" t="e">
        <f>#REF!-E14</f>
        <v>#REF!</v>
      </c>
      <c r="G14" s="27">
        <v>61</v>
      </c>
      <c r="H14" s="11">
        <f t="shared" si="0"/>
        <v>83487.040000000008</v>
      </c>
      <c r="I14" s="43">
        <f t="shared" si="1"/>
        <v>25213.086080000001</v>
      </c>
    </row>
    <row r="15" spans="1:9" ht="30" customHeight="1">
      <c r="A15" s="9">
        <v>10</v>
      </c>
      <c r="B15" s="10" t="s">
        <v>262</v>
      </c>
      <c r="C15" s="12" t="s">
        <v>263</v>
      </c>
      <c r="D15" s="11">
        <v>1540.46</v>
      </c>
      <c r="E15" s="14"/>
      <c r="F15" s="14"/>
      <c r="G15" s="27">
        <v>47</v>
      </c>
      <c r="H15" s="11">
        <f t="shared" si="0"/>
        <v>72401.62</v>
      </c>
      <c r="I15" s="43">
        <f t="shared" si="1"/>
        <v>21865.289239999998</v>
      </c>
    </row>
    <row r="16" spans="1:9" ht="36" customHeight="1">
      <c r="A16" s="9">
        <v>11</v>
      </c>
      <c r="B16" s="10" t="s">
        <v>264</v>
      </c>
      <c r="C16" s="12" t="s">
        <v>260</v>
      </c>
      <c r="D16" s="11">
        <v>861.72</v>
      </c>
      <c r="E16" s="15">
        <v>7670</v>
      </c>
      <c r="F16" s="15">
        <f t="shared" ref="F16" si="3">E16*100%</f>
        <v>7670</v>
      </c>
      <c r="G16" s="27">
        <v>44</v>
      </c>
      <c r="H16" s="11">
        <f t="shared" si="0"/>
        <v>37915.68</v>
      </c>
      <c r="I16" s="43">
        <f t="shared" si="1"/>
        <v>11450.535360000002</v>
      </c>
    </row>
    <row r="17" spans="1:9" ht="30" customHeight="1">
      <c r="A17" s="9">
        <v>12</v>
      </c>
      <c r="B17" s="10" t="s">
        <v>265</v>
      </c>
      <c r="C17" s="12" t="s">
        <v>266</v>
      </c>
      <c r="D17" s="11">
        <v>1404.91</v>
      </c>
      <c r="E17" s="15"/>
      <c r="F17" s="15"/>
      <c r="G17" s="27">
        <v>50</v>
      </c>
      <c r="H17" s="11">
        <f t="shared" si="0"/>
        <v>70245.5</v>
      </c>
      <c r="I17" s="43">
        <f t="shared" si="1"/>
        <v>21214.141</v>
      </c>
    </row>
    <row r="18" spans="1:9" ht="30" customHeight="1">
      <c r="A18" s="9">
        <v>13</v>
      </c>
      <c r="B18" s="10" t="s">
        <v>267</v>
      </c>
      <c r="C18" s="10" t="s">
        <v>258</v>
      </c>
      <c r="D18" s="11">
        <v>850.12</v>
      </c>
      <c r="E18" s="14"/>
      <c r="F18" s="14"/>
      <c r="G18" s="27">
        <v>48</v>
      </c>
      <c r="H18" s="11">
        <f t="shared" si="0"/>
        <v>40805.760000000002</v>
      </c>
      <c r="I18" s="43">
        <f t="shared" si="1"/>
        <v>12323.339520000001</v>
      </c>
    </row>
    <row r="19" spans="1:9" ht="30" customHeight="1">
      <c r="A19" s="9">
        <v>14</v>
      </c>
      <c r="B19" s="10" t="s">
        <v>268</v>
      </c>
      <c r="C19" s="12" t="s">
        <v>57</v>
      </c>
      <c r="D19" s="11">
        <v>957.08</v>
      </c>
      <c r="E19" s="14" t="e">
        <f>ROUND(#REF!*13%,0)</f>
        <v>#REF!</v>
      </c>
      <c r="F19" s="14" t="e">
        <f>#REF!-E19</f>
        <v>#REF!</v>
      </c>
      <c r="G19" s="27">
        <v>44</v>
      </c>
      <c r="H19" s="11">
        <f t="shared" si="0"/>
        <v>42111.520000000004</v>
      </c>
      <c r="I19" s="43">
        <f t="shared" si="1"/>
        <v>12717.679040000001</v>
      </c>
    </row>
    <row r="20" spans="1:9" ht="36" customHeight="1">
      <c r="A20" s="9">
        <v>15</v>
      </c>
      <c r="B20" s="10" t="s">
        <v>269</v>
      </c>
      <c r="C20" s="12" t="s">
        <v>260</v>
      </c>
      <c r="D20" s="11">
        <v>919.01</v>
      </c>
      <c r="E20" s="14"/>
      <c r="F20" s="14"/>
      <c r="G20" s="27">
        <v>44</v>
      </c>
      <c r="H20" s="11">
        <f t="shared" si="0"/>
        <v>40436.44</v>
      </c>
      <c r="I20" s="43">
        <f t="shared" si="1"/>
        <v>12211.804880000002</v>
      </c>
    </row>
    <row r="21" spans="1:9" ht="30" customHeight="1">
      <c r="A21" s="9">
        <v>16</v>
      </c>
      <c r="B21" s="10" t="s">
        <v>270</v>
      </c>
      <c r="C21" s="12" t="s">
        <v>271</v>
      </c>
      <c r="D21" s="11">
        <v>1896.24</v>
      </c>
      <c r="E21" s="14" t="e">
        <f>ROUND(#REF!*13%,0)</f>
        <v>#REF!</v>
      </c>
      <c r="F21" s="14" t="e">
        <f>#REF!-E21</f>
        <v>#REF!</v>
      </c>
      <c r="G21" s="27">
        <v>47</v>
      </c>
      <c r="H21" s="11">
        <f t="shared" si="0"/>
        <v>89123.28</v>
      </c>
      <c r="I21" s="43">
        <f t="shared" si="1"/>
        <v>26915.23056</v>
      </c>
    </row>
    <row r="22" spans="1:9" ht="30" customHeight="1">
      <c r="A22" s="9">
        <v>17</v>
      </c>
      <c r="B22" s="10" t="s">
        <v>272</v>
      </c>
      <c r="C22" s="12" t="s">
        <v>29</v>
      </c>
      <c r="D22" s="11">
        <v>3079</v>
      </c>
      <c r="E22" s="14" t="e">
        <f>ROUND(#REF!*13%,0)</f>
        <v>#REF!</v>
      </c>
      <c r="F22" s="14" t="e">
        <f>#REF!-E22</f>
        <v>#REF!</v>
      </c>
      <c r="G22" s="27">
        <v>47</v>
      </c>
      <c r="H22" s="11">
        <f t="shared" si="0"/>
        <v>144713</v>
      </c>
      <c r="I22" s="43">
        <f t="shared" si="1"/>
        <v>43703.325999999994</v>
      </c>
    </row>
    <row r="23" spans="1:9" ht="30" customHeight="1">
      <c r="A23" s="9">
        <v>18</v>
      </c>
      <c r="B23" s="10" t="s">
        <v>273</v>
      </c>
      <c r="C23" s="12" t="s">
        <v>274</v>
      </c>
      <c r="D23" s="11">
        <v>1168.68</v>
      </c>
      <c r="E23" s="14"/>
      <c r="F23" s="14"/>
      <c r="G23" s="27">
        <v>45</v>
      </c>
      <c r="H23" s="11">
        <f t="shared" si="0"/>
        <v>52590.600000000006</v>
      </c>
      <c r="I23" s="43">
        <f t="shared" si="1"/>
        <v>15882.361200000001</v>
      </c>
    </row>
    <row r="24" spans="1:9" ht="30" customHeight="1">
      <c r="A24" s="9">
        <v>19</v>
      </c>
      <c r="B24" s="10" t="s">
        <v>275</v>
      </c>
      <c r="C24" s="12" t="s">
        <v>252</v>
      </c>
      <c r="D24" s="11">
        <v>1362.9</v>
      </c>
      <c r="E24" s="14" t="e">
        <f>ROUND(#REF!*13%,0)</f>
        <v>#REF!</v>
      </c>
      <c r="F24" s="14" t="e">
        <f>#REF!-E24</f>
        <v>#REF!</v>
      </c>
      <c r="G24" s="27">
        <v>47</v>
      </c>
      <c r="H24" s="11">
        <f t="shared" si="0"/>
        <v>64056.3</v>
      </c>
      <c r="I24" s="43">
        <f t="shared" si="1"/>
        <v>19345.0026</v>
      </c>
    </row>
    <row r="25" spans="1:9" ht="30" customHeight="1">
      <c r="A25" s="9">
        <v>20</v>
      </c>
      <c r="B25" s="10" t="s">
        <v>276</v>
      </c>
      <c r="C25" s="12" t="s">
        <v>252</v>
      </c>
      <c r="D25" s="11">
        <v>1259.3</v>
      </c>
      <c r="E25" s="14" t="e">
        <f>ROUND(#REF!*13%,0)</f>
        <v>#REF!</v>
      </c>
      <c r="F25" s="14" t="e">
        <f>#REF!-E25</f>
        <v>#REF!</v>
      </c>
      <c r="G25" s="27">
        <v>47</v>
      </c>
      <c r="H25" s="11">
        <f t="shared" si="0"/>
        <v>59187.1</v>
      </c>
      <c r="I25" s="43">
        <f t="shared" si="1"/>
        <v>17874.504199999999</v>
      </c>
    </row>
    <row r="26" spans="1:9" ht="30" customHeight="1">
      <c r="A26" s="9">
        <v>21</v>
      </c>
      <c r="B26" s="10" t="s">
        <v>277</v>
      </c>
      <c r="C26" s="10" t="s">
        <v>258</v>
      </c>
      <c r="D26" s="11">
        <v>909.14</v>
      </c>
      <c r="E26" s="14"/>
      <c r="F26" s="14"/>
      <c r="G26" s="27">
        <v>44</v>
      </c>
      <c r="H26" s="11">
        <f t="shared" si="0"/>
        <v>40002.159999999996</v>
      </c>
      <c r="I26" s="43">
        <f t="shared" si="1"/>
        <v>12080.652319999999</v>
      </c>
    </row>
    <row r="27" spans="1:9" ht="33.75" customHeight="1">
      <c r="A27" s="9">
        <v>22</v>
      </c>
      <c r="B27" s="10" t="s">
        <v>278</v>
      </c>
      <c r="C27" s="12" t="s">
        <v>260</v>
      </c>
      <c r="D27" s="11">
        <v>1023.62</v>
      </c>
      <c r="E27" s="14"/>
      <c r="F27" s="14"/>
      <c r="G27" s="27">
        <v>44</v>
      </c>
      <c r="H27" s="11">
        <f t="shared" si="0"/>
        <v>45039.28</v>
      </c>
      <c r="I27" s="43">
        <f t="shared" si="1"/>
        <v>13601.862559999998</v>
      </c>
    </row>
    <row r="28" spans="1:9" ht="30" customHeight="1">
      <c r="A28" s="9">
        <v>23</v>
      </c>
      <c r="B28" s="10" t="s">
        <v>279</v>
      </c>
      <c r="C28" s="12" t="s">
        <v>252</v>
      </c>
      <c r="D28" s="11">
        <v>1405.57</v>
      </c>
      <c r="E28" s="14" t="e">
        <f>ROUND(#REF!*13%,0)</f>
        <v>#REF!</v>
      </c>
      <c r="F28" s="14" t="e">
        <f>#REF!-E28</f>
        <v>#REF!</v>
      </c>
      <c r="G28" s="27">
        <v>47</v>
      </c>
      <c r="H28" s="11">
        <f t="shared" si="0"/>
        <v>66061.789999999994</v>
      </c>
      <c r="I28" s="43">
        <f t="shared" si="1"/>
        <v>19950.660579999996</v>
      </c>
    </row>
    <row r="29" spans="1:9" ht="30" customHeight="1">
      <c r="A29" s="9">
        <v>24</v>
      </c>
      <c r="B29" s="10" t="s">
        <v>280</v>
      </c>
      <c r="C29" s="12" t="s">
        <v>197</v>
      </c>
      <c r="D29" s="11">
        <v>1760.57</v>
      </c>
      <c r="E29" s="14" t="e">
        <f>ROUND(#REF!*13%,0)</f>
        <v>#REF!</v>
      </c>
      <c r="F29" s="14" t="e">
        <f>#REF!-E29</f>
        <v>#REF!</v>
      </c>
      <c r="G29" s="27">
        <v>47</v>
      </c>
      <c r="H29" s="11">
        <f t="shared" si="0"/>
        <v>82746.789999999994</v>
      </c>
      <c r="I29" s="43">
        <f t="shared" si="1"/>
        <v>24989.530579999999</v>
      </c>
    </row>
    <row r="30" spans="1:9" ht="30" customHeight="1">
      <c r="A30" s="9">
        <v>25</v>
      </c>
      <c r="B30" s="10" t="s">
        <v>281</v>
      </c>
      <c r="C30" s="12" t="s">
        <v>57</v>
      </c>
      <c r="D30" s="11">
        <v>929.96</v>
      </c>
      <c r="E30" s="14" t="e">
        <f>ROUND(#REF!*13%,0)</f>
        <v>#REF!</v>
      </c>
      <c r="F30" s="14" t="e">
        <f>#REF!-E30</f>
        <v>#REF!</v>
      </c>
      <c r="G30" s="27">
        <v>44</v>
      </c>
      <c r="H30" s="11">
        <f t="shared" si="0"/>
        <v>40918.240000000005</v>
      </c>
      <c r="I30" s="43">
        <f t="shared" si="1"/>
        <v>12357.308480000002</v>
      </c>
    </row>
    <row r="31" spans="1:9" s="8" customFormat="1" ht="37.5" customHeight="1">
      <c r="A31" s="7" t="s">
        <v>242</v>
      </c>
      <c r="B31" s="7" t="s">
        <v>243</v>
      </c>
      <c r="C31" s="7" t="s">
        <v>1</v>
      </c>
      <c r="D31" s="7" t="s">
        <v>244</v>
      </c>
      <c r="E31" s="7" t="s">
        <v>245</v>
      </c>
      <c r="F31" s="7" t="s">
        <v>246</v>
      </c>
      <c r="G31" s="7" t="s">
        <v>316</v>
      </c>
      <c r="H31" s="7" t="s">
        <v>317</v>
      </c>
      <c r="I31" s="44" t="s">
        <v>420</v>
      </c>
    </row>
    <row r="32" spans="1:9" ht="30" customHeight="1">
      <c r="A32" s="9">
        <v>26</v>
      </c>
      <c r="B32" s="10" t="s">
        <v>282</v>
      </c>
      <c r="C32" s="12" t="s">
        <v>252</v>
      </c>
      <c r="D32" s="11">
        <v>1718.16</v>
      </c>
      <c r="E32" s="14" t="e">
        <f>ROUND(#REF!*13%,0)</f>
        <v>#REF!</v>
      </c>
      <c r="F32" s="14" t="e">
        <f>#REF!-E32</f>
        <v>#REF!</v>
      </c>
      <c r="G32" s="27">
        <v>44</v>
      </c>
      <c r="H32" s="11">
        <f t="shared" si="0"/>
        <v>75599.040000000008</v>
      </c>
      <c r="I32" s="43">
        <f t="shared" si="1"/>
        <v>22830.910080000005</v>
      </c>
    </row>
    <row r="33" spans="1:9" ht="30" customHeight="1">
      <c r="A33" s="9">
        <v>27</v>
      </c>
      <c r="B33" s="10" t="s">
        <v>283</v>
      </c>
      <c r="C33" s="12" t="s">
        <v>284</v>
      </c>
      <c r="D33" s="11">
        <v>1319.39</v>
      </c>
      <c r="E33" s="14" t="e">
        <f>ROUND(#REF!*13%,0)</f>
        <v>#REF!</v>
      </c>
      <c r="F33" s="14" t="e">
        <f>#REF!-E33</f>
        <v>#REF!</v>
      </c>
      <c r="G33" s="27">
        <v>36</v>
      </c>
      <c r="H33" s="11">
        <f t="shared" si="0"/>
        <v>47498.04</v>
      </c>
      <c r="I33" s="43">
        <f t="shared" si="1"/>
        <v>14344.408079999999</v>
      </c>
    </row>
    <row r="34" spans="1:9" ht="33.75" customHeight="1">
      <c r="A34" s="9">
        <v>28</v>
      </c>
      <c r="B34" s="10" t="s">
        <v>285</v>
      </c>
      <c r="C34" s="12" t="s">
        <v>260</v>
      </c>
      <c r="D34" s="11">
        <v>847.77</v>
      </c>
      <c r="E34" s="14"/>
      <c r="F34" s="14"/>
      <c r="G34" s="27"/>
      <c r="H34" s="11">
        <f t="shared" si="0"/>
        <v>0</v>
      </c>
      <c r="I34" s="43">
        <f t="shared" si="1"/>
        <v>0</v>
      </c>
    </row>
    <row r="35" spans="1:9" ht="30" customHeight="1">
      <c r="A35" s="9">
        <v>29</v>
      </c>
      <c r="B35" s="10" t="s">
        <v>286</v>
      </c>
      <c r="C35" s="12" t="s">
        <v>252</v>
      </c>
      <c r="D35" s="11">
        <v>1395.7</v>
      </c>
      <c r="E35" s="14" t="e">
        <f>ROUND(#REF!*13%,0)</f>
        <v>#REF!</v>
      </c>
      <c r="F35" s="14" t="e">
        <f>#REF!-E35</f>
        <v>#REF!</v>
      </c>
      <c r="G35" s="27">
        <v>47</v>
      </c>
      <c r="H35" s="11">
        <f t="shared" si="0"/>
        <v>65597.900000000009</v>
      </c>
      <c r="I35" s="43">
        <f t="shared" si="1"/>
        <v>19810.565800000004</v>
      </c>
    </row>
    <row r="36" spans="1:9" ht="30" customHeight="1">
      <c r="A36" s="9">
        <v>30</v>
      </c>
      <c r="B36" s="10" t="s">
        <v>287</v>
      </c>
      <c r="C36" s="12" t="s">
        <v>288</v>
      </c>
      <c r="D36" s="11">
        <v>744.38</v>
      </c>
      <c r="E36" s="14" t="e">
        <f>ROUND(#REF!*13%,0)</f>
        <v>#REF!</v>
      </c>
      <c r="F36" s="14" t="e">
        <f>#REF!-E36</f>
        <v>#REF!</v>
      </c>
      <c r="G36" s="27"/>
      <c r="H36" s="11">
        <f t="shared" si="0"/>
        <v>0</v>
      </c>
      <c r="I36" s="43">
        <f t="shared" si="1"/>
        <v>0</v>
      </c>
    </row>
    <row r="37" spans="1:9" ht="30" customHeight="1">
      <c r="A37" s="9">
        <v>31</v>
      </c>
      <c r="B37" s="10" t="s">
        <v>289</v>
      </c>
      <c r="C37" s="12" t="s">
        <v>258</v>
      </c>
      <c r="D37" s="11">
        <v>850.73</v>
      </c>
      <c r="E37" s="14" t="e">
        <f>ROUND(#REF!*13%,0)</f>
        <v>#REF!</v>
      </c>
      <c r="F37" s="14" t="e">
        <f>#REF!-E37</f>
        <v>#REF!</v>
      </c>
      <c r="G37" s="27">
        <v>44</v>
      </c>
      <c r="H37" s="11">
        <f t="shared" si="0"/>
        <v>37432.120000000003</v>
      </c>
      <c r="I37" s="43">
        <f t="shared" si="1"/>
        <v>11304.500239999999</v>
      </c>
    </row>
    <row r="38" spans="1:9" ht="33.75" customHeight="1">
      <c r="A38" s="9">
        <v>32</v>
      </c>
      <c r="B38" s="10" t="s">
        <v>290</v>
      </c>
      <c r="C38" s="12" t="s">
        <v>260</v>
      </c>
      <c r="D38" s="11">
        <v>1030.67</v>
      </c>
      <c r="E38" s="14"/>
      <c r="F38" s="14"/>
      <c r="G38" s="27">
        <v>44</v>
      </c>
      <c r="H38" s="11">
        <f t="shared" si="0"/>
        <v>45349.48</v>
      </c>
      <c r="I38" s="43">
        <f t="shared" si="1"/>
        <v>13695.542960000001</v>
      </c>
    </row>
    <row r="39" spans="1:9" ht="30" customHeight="1">
      <c r="A39" s="9">
        <v>33</v>
      </c>
      <c r="B39" s="10" t="s">
        <v>291</v>
      </c>
      <c r="C39" s="10" t="s">
        <v>258</v>
      </c>
      <c r="D39" s="11">
        <v>726.3</v>
      </c>
      <c r="E39" s="14"/>
      <c r="F39" s="14"/>
      <c r="G39" s="27">
        <v>44</v>
      </c>
      <c r="H39" s="11">
        <f t="shared" si="0"/>
        <v>31957.199999999997</v>
      </c>
      <c r="I39" s="43">
        <f t="shared" si="1"/>
        <v>9651.0743999999995</v>
      </c>
    </row>
    <row r="40" spans="1:9" ht="33.75" customHeight="1">
      <c r="A40" s="9">
        <v>34</v>
      </c>
      <c r="B40" s="10" t="s">
        <v>292</v>
      </c>
      <c r="C40" s="12" t="s">
        <v>260</v>
      </c>
      <c r="D40" s="11">
        <v>1002.78</v>
      </c>
      <c r="E40" s="14"/>
      <c r="F40" s="14"/>
      <c r="G40" s="27">
        <v>44</v>
      </c>
      <c r="H40" s="11">
        <f t="shared" si="0"/>
        <v>44122.32</v>
      </c>
      <c r="I40" s="43">
        <f t="shared" si="1"/>
        <v>13324.940640000001</v>
      </c>
    </row>
    <row r="41" spans="1:9" ht="30" customHeight="1">
      <c r="A41" s="9">
        <v>35</v>
      </c>
      <c r="B41" s="10" t="s">
        <v>293</v>
      </c>
      <c r="C41" s="12" t="s">
        <v>7</v>
      </c>
      <c r="D41" s="11">
        <v>1559.3</v>
      </c>
      <c r="E41" s="14" t="e">
        <f>ROUND(#REF!*13%,0)</f>
        <v>#REF!</v>
      </c>
      <c r="F41" s="14" t="e">
        <f>#REF!-E41</f>
        <v>#REF!</v>
      </c>
      <c r="G41" s="27">
        <v>47</v>
      </c>
      <c r="H41" s="11">
        <f t="shared" si="0"/>
        <v>73287.099999999991</v>
      </c>
      <c r="I41" s="43">
        <f t="shared" si="1"/>
        <v>22132.704199999993</v>
      </c>
    </row>
    <row r="42" spans="1:9" ht="30" customHeight="1">
      <c r="A42" s="9">
        <v>36</v>
      </c>
      <c r="B42" s="10" t="s">
        <v>294</v>
      </c>
      <c r="C42" s="12" t="s">
        <v>258</v>
      </c>
      <c r="D42" s="11">
        <v>953.81</v>
      </c>
      <c r="E42" s="14"/>
      <c r="F42" s="14"/>
      <c r="G42" s="27">
        <v>35</v>
      </c>
      <c r="H42" s="11">
        <f t="shared" si="0"/>
        <v>33383.35</v>
      </c>
      <c r="I42" s="43">
        <f t="shared" si="1"/>
        <v>10081.771699999999</v>
      </c>
    </row>
    <row r="43" spans="1:9" ht="30" customHeight="1">
      <c r="A43" s="9">
        <v>37</v>
      </c>
      <c r="B43" s="10" t="s">
        <v>295</v>
      </c>
      <c r="C43" s="12" t="s">
        <v>296</v>
      </c>
      <c r="D43" s="11">
        <v>1289.99</v>
      </c>
      <c r="E43" s="14"/>
      <c r="F43" s="14"/>
      <c r="G43" s="27">
        <v>47</v>
      </c>
      <c r="H43" s="11">
        <f t="shared" si="0"/>
        <v>60629.53</v>
      </c>
      <c r="I43" s="43">
        <f t="shared" si="1"/>
        <v>18310.118059999997</v>
      </c>
    </row>
    <row r="44" spans="1:9" ht="30" customHeight="1">
      <c r="A44" s="9">
        <v>38</v>
      </c>
      <c r="B44" s="10" t="s">
        <v>297</v>
      </c>
      <c r="C44" s="12" t="s">
        <v>252</v>
      </c>
      <c r="D44" s="11">
        <v>1339.96</v>
      </c>
      <c r="E44" s="14" t="e">
        <f>ROUND(#REF!*13%,0)</f>
        <v>#REF!</v>
      </c>
      <c r="F44" s="14" t="e">
        <f>#REF!-E44</f>
        <v>#REF!</v>
      </c>
      <c r="G44" s="27">
        <v>47</v>
      </c>
      <c r="H44" s="11">
        <f t="shared" si="0"/>
        <v>62978.12</v>
      </c>
      <c r="I44" s="43">
        <f t="shared" si="1"/>
        <v>19019.392240000001</v>
      </c>
    </row>
    <row r="45" spans="1:9" ht="30" customHeight="1">
      <c r="A45" s="9">
        <v>39</v>
      </c>
      <c r="B45" s="10" t="s">
        <v>298</v>
      </c>
      <c r="C45" s="12" t="s">
        <v>299</v>
      </c>
      <c r="D45" s="11">
        <v>1361.25</v>
      </c>
      <c r="E45" s="14" t="e">
        <f>ROUND(#REF!*13%,0)</f>
        <v>#REF!</v>
      </c>
      <c r="F45" s="14" t="e">
        <f>#REF!-E45</f>
        <v>#REF!</v>
      </c>
      <c r="G45" s="27">
        <v>47</v>
      </c>
      <c r="H45" s="11">
        <f t="shared" si="0"/>
        <v>63978.75</v>
      </c>
      <c r="I45" s="43">
        <f t="shared" si="1"/>
        <v>19321.5825</v>
      </c>
    </row>
    <row r="46" spans="1:9" ht="30" customHeight="1">
      <c r="A46" s="9">
        <v>40</v>
      </c>
      <c r="B46" s="10" t="s">
        <v>300</v>
      </c>
      <c r="C46" s="12" t="s">
        <v>7</v>
      </c>
      <c r="D46" s="11">
        <v>1843.97</v>
      </c>
      <c r="E46" s="14" t="e">
        <f>ROUND(#REF!*13%,0)</f>
        <v>#REF!</v>
      </c>
      <c r="F46" s="14" t="e">
        <f>#REF!-E46</f>
        <v>#REF!</v>
      </c>
      <c r="G46" s="27">
        <v>47</v>
      </c>
      <c r="H46" s="11">
        <f t="shared" si="0"/>
        <v>86666.59</v>
      </c>
      <c r="I46" s="43">
        <f t="shared" si="1"/>
        <v>26173.310179999997</v>
      </c>
    </row>
    <row r="47" spans="1:9" ht="30" customHeight="1">
      <c r="A47" s="9">
        <v>41</v>
      </c>
      <c r="B47" s="10" t="s">
        <v>301</v>
      </c>
      <c r="C47" s="12" t="s">
        <v>302</v>
      </c>
      <c r="D47" s="11">
        <v>1840.12</v>
      </c>
      <c r="E47" s="14" t="e">
        <f>ROUND(#REF!*13%,0)</f>
        <v>#REF!</v>
      </c>
      <c r="F47" s="14" t="e">
        <f>#REF!-E47</f>
        <v>#REF!</v>
      </c>
      <c r="G47" s="27">
        <v>47</v>
      </c>
      <c r="H47" s="11">
        <f t="shared" si="0"/>
        <v>86485.64</v>
      </c>
      <c r="I47" s="43">
        <f t="shared" si="1"/>
        <v>26118.663279999997</v>
      </c>
    </row>
    <row r="48" spans="1:9" ht="30" customHeight="1">
      <c r="A48" s="9">
        <v>42</v>
      </c>
      <c r="B48" s="10" t="s">
        <v>303</v>
      </c>
      <c r="C48" s="12" t="s">
        <v>252</v>
      </c>
      <c r="D48" s="11">
        <v>1454.78</v>
      </c>
      <c r="E48" s="14" t="e">
        <f>ROUND(#REF!*13%,0)</f>
        <v>#REF!</v>
      </c>
      <c r="F48" s="14" t="e">
        <f>#REF!-E48</f>
        <v>#REF!</v>
      </c>
      <c r="G48" s="27">
        <v>47</v>
      </c>
      <c r="H48" s="11">
        <f t="shared" si="0"/>
        <v>68374.66</v>
      </c>
      <c r="I48" s="43">
        <f t="shared" si="1"/>
        <v>20649.14732</v>
      </c>
    </row>
    <row r="49" spans="1:9" ht="30" customHeight="1">
      <c r="A49" s="9">
        <v>43</v>
      </c>
      <c r="B49" s="10" t="s">
        <v>304</v>
      </c>
      <c r="C49" s="12" t="s">
        <v>67</v>
      </c>
      <c r="D49" s="11">
        <v>1837.63</v>
      </c>
      <c r="E49" s="14" t="e">
        <f>ROUND(#REF!*13%,0)</f>
        <v>#REF!</v>
      </c>
      <c r="F49" s="14" t="e">
        <f>#REF!-E49</f>
        <v>#REF!</v>
      </c>
      <c r="G49" s="27">
        <v>47</v>
      </c>
      <c r="H49" s="11">
        <f t="shared" si="0"/>
        <v>86368.61</v>
      </c>
      <c r="I49" s="43">
        <f t="shared" si="1"/>
        <v>26083.320219999998</v>
      </c>
    </row>
    <row r="50" spans="1:9" ht="30" customHeight="1">
      <c r="A50" s="9">
        <v>44</v>
      </c>
      <c r="B50" s="10" t="s">
        <v>305</v>
      </c>
      <c r="C50" s="12" t="s">
        <v>306</v>
      </c>
      <c r="D50" s="11">
        <v>1740.73</v>
      </c>
      <c r="E50" s="14" t="e">
        <f>ROUND(#REF!*13%,0)</f>
        <v>#REF!</v>
      </c>
      <c r="F50" s="14" t="e">
        <f>#REF!-E50</f>
        <v>#REF!</v>
      </c>
      <c r="G50" s="27">
        <v>47</v>
      </c>
      <c r="H50" s="11">
        <f t="shared" si="0"/>
        <v>81814.31</v>
      </c>
      <c r="I50" s="43">
        <f t="shared" si="1"/>
        <v>24707.921620000001</v>
      </c>
    </row>
    <row r="51" spans="1:9" ht="30" customHeight="1">
      <c r="A51" s="9">
        <v>45</v>
      </c>
      <c r="B51" s="10" t="s">
        <v>307</v>
      </c>
      <c r="C51" s="12" t="s">
        <v>57</v>
      </c>
      <c r="D51" s="11">
        <v>792.81</v>
      </c>
      <c r="E51" s="14" t="e">
        <f>ROUND(#REF!*13%,0)</f>
        <v>#REF!</v>
      </c>
      <c r="F51" s="14" t="e">
        <f>#REF!-E51</f>
        <v>#REF!</v>
      </c>
      <c r="G51" s="27">
        <v>44</v>
      </c>
      <c r="H51" s="11">
        <f t="shared" si="0"/>
        <v>34883.64</v>
      </c>
      <c r="I51" s="43">
        <f t="shared" si="1"/>
        <v>10534.859280000001</v>
      </c>
    </row>
    <row r="52" spans="1:9" ht="30" customHeight="1">
      <c r="A52" s="9">
        <v>46</v>
      </c>
      <c r="B52" s="10" t="s">
        <v>308</v>
      </c>
      <c r="C52" s="12" t="s">
        <v>258</v>
      </c>
      <c r="D52" s="11">
        <v>744.38</v>
      </c>
      <c r="E52" s="14"/>
      <c r="F52" s="14"/>
      <c r="G52" s="27">
        <v>44</v>
      </c>
      <c r="H52" s="11">
        <f t="shared" si="0"/>
        <v>32752.720000000001</v>
      </c>
      <c r="I52" s="43">
        <f t="shared" si="1"/>
        <v>9891.3214399999997</v>
      </c>
    </row>
    <row r="53" spans="1:9" ht="39.75" customHeight="1">
      <c r="A53" s="9">
        <v>47</v>
      </c>
      <c r="B53" s="10" t="s">
        <v>309</v>
      </c>
      <c r="C53" s="12" t="s">
        <v>310</v>
      </c>
      <c r="D53" s="11">
        <v>1375.91</v>
      </c>
      <c r="E53" s="14"/>
      <c r="F53" s="14"/>
      <c r="G53" s="27">
        <v>55</v>
      </c>
      <c r="H53" s="11">
        <f t="shared" si="0"/>
        <v>75675.05</v>
      </c>
      <c r="I53" s="43">
        <f t="shared" si="1"/>
        <v>22853.865100000003</v>
      </c>
    </row>
    <row r="54" spans="1:9" ht="30" customHeight="1">
      <c r="A54" s="9">
        <v>48</v>
      </c>
      <c r="B54" s="10" t="s">
        <v>311</v>
      </c>
      <c r="C54" s="12" t="s">
        <v>258</v>
      </c>
      <c r="D54" s="11">
        <v>819.06</v>
      </c>
      <c r="E54" s="14"/>
      <c r="F54" s="14"/>
      <c r="G54" s="27">
        <v>44</v>
      </c>
      <c r="H54" s="11">
        <f t="shared" si="0"/>
        <v>36038.639999999999</v>
      </c>
      <c r="I54" s="43">
        <f t="shared" si="1"/>
        <v>10883.66928</v>
      </c>
    </row>
    <row r="55" spans="1:9" ht="30" customHeight="1">
      <c r="A55" s="9">
        <v>49</v>
      </c>
      <c r="B55" s="10" t="s">
        <v>312</v>
      </c>
      <c r="C55" s="12" t="s">
        <v>61</v>
      </c>
      <c r="D55" s="11">
        <v>1398.3</v>
      </c>
      <c r="E55" s="14" t="e">
        <f>ROUND(#REF!*13%,0)</f>
        <v>#REF!</v>
      </c>
      <c r="F55" s="14" t="e">
        <f>#REF!-E55</f>
        <v>#REF!</v>
      </c>
      <c r="G55" s="27">
        <v>47</v>
      </c>
      <c r="H55" s="11">
        <f t="shared" si="0"/>
        <v>65720.099999999991</v>
      </c>
      <c r="I55" s="43">
        <f t="shared" si="1"/>
        <v>19847.470199999996</v>
      </c>
    </row>
    <row r="56" spans="1:9" ht="30" customHeight="1">
      <c r="A56" s="9">
        <v>50</v>
      </c>
      <c r="B56" s="10" t="s">
        <v>313</v>
      </c>
      <c r="C56" s="12" t="s">
        <v>252</v>
      </c>
      <c r="D56" s="11">
        <v>1324.8</v>
      </c>
      <c r="E56" s="14" t="e">
        <f>ROUND(#REF!*13%,0)</f>
        <v>#REF!</v>
      </c>
      <c r="F56" s="14" t="e">
        <f>#REF!-E56</f>
        <v>#REF!</v>
      </c>
      <c r="G56" s="27">
        <v>47</v>
      </c>
      <c r="H56" s="11">
        <f t="shared" si="0"/>
        <v>62265.599999999999</v>
      </c>
      <c r="I56" s="43">
        <f t="shared" si="1"/>
        <v>18804.211199999998</v>
      </c>
    </row>
    <row r="57" spans="1:9" s="54" customFormat="1" ht="17.25" customHeight="1">
      <c r="A57" s="47"/>
      <c r="B57" s="48" t="s">
        <v>429</v>
      </c>
      <c r="C57" s="49"/>
      <c r="D57" s="50"/>
      <c r="E57" s="51"/>
      <c r="F57" s="51"/>
      <c r="G57" s="52"/>
      <c r="H57" s="53">
        <f>SUM(H32:H56)+SUM(H6:H30)</f>
        <v>2848744.9300000006</v>
      </c>
      <c r="I57" s="53">
        <f>SUM(I32:I56)+SUM(I6:I30)</f>
        <v>860320.96886000002</v>
      </c>
    </row>
    <row r="58" spans="1:9" ht="30" customHeight="1">
      <c r="A58" s="16"/>
      <c r="B58" s="46" t="s">
        <v>423</v>
      </c>
      <c r="C58" s="17"/>
      <c r="D58" s="45" t="s">
        <v>424</v>
      </c>
      <c r="E58" s="18"/>
      <c r="F58" s="18"/>
    </row>
    <row r="59" spans="1:9">
      <c r="B59" s="3"/>
      <c r="D59" s="20"/>
      <c r="E59" s="21" t="e">
        <f>ROUND(#REF!*13%,0)</f>
        <v>#REF!</v>
      </c>
      <c r="F59" s="21" t="e">
        <f>#REF!-E59</f>
        <v>#REF!</v>
      </c>
    </row>
    <row r="60" spans="1:9">
      <c r="B60" s="2" t="s">
        <v>10</v>
      </c>
      <c r="D60" s="22" t="s">
        <v>425</v>
      </c>
      <c r="E60" s="5" t="e">
        <f>ROUND(#REF!*13%,0)</f>
        <v>#REF!</v>
      </c>
      <c r="F60" s="5" t="e">
        <f>#REF!-E60</f>
        <v>#REF!</v>
      </c>
    </row>
    <row r="63" spans="1:9" s="22" customFormat="1">
      <c r="A63" s="2"/>
      <c r="B63" s="2" t="s">
        <v>314</v>
      </c>
      <c r="C63" s="23" t="s">
        <v>315</v>
      </c>
      <c r="E63" s="5"/>
      <c r="F63" s="5"/>
    </row>
    <row r="64" spans="1:9" s="22" customFormat="1">
      <c r="A64" s="2"/>
      <c r="B64" s="2"/>
      <c r="C64" s="24"/>
      <c r="E64" s="5"/>
      <c r="F64" s="5"/>
    </row>
    <row r="65" spans="1:6" s="22" customFormat="1">
      <c r="A65" s="2"/>
      <c r="B65" s="2"/>
      <c r="C65" s="19"/>
      <c r="D65" s="25"/>
      <c r="E65" s="5"/>
      <c r="F65" s="5"/>
    </row>
    <row r="67" spans="1:6" s="19" customFormat="1">
      <c r="A67" s="2"/>
      <c r="B67" s="2"/>
      <c r="D67" s="22"/>
      <c r="E67" s="5"/>
      <c r="F67" s="5"/>
    </row>
  </sheetData>
  <mergeCells count="2">
    <mergeCell ref="A3:D3"/>
    <mergeCell ref="D1:I1"/>
  </mergeCells>
  <pageMargins left="0.39370078740157483" right="0.39370078740157483" top="0.78740157480314965" bottom="0.78740157480314965" header="0.51181102362204722" footer="0.51181102362204722"/>
  <pageSetup paperSize="9" scale="70" fitToHeight="2" orientation="portrait" r:id="rId1"/>
  <rowBreaks count="1" manualBreakCount="1"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="85" zoomScaleNormal="100" zoomScaleSheetLayoutView="85" workbookViewId="0">
      <selection activeCell="D1" sqref="D1:G1"/>
    </sheetView>
  </sheetViews>
  <sheetFormatPr defaultRowHeight="15.75"/>
  <cols>
    <col min="1" max="1" width="3.140625" style="63" bestFit="1" customWidth="1"/>
    <col min="2" max="2" width="35" style="63" customWidth="1"/>
    <col min="3" max="3" width="25.7109375" style="63" customWidth="1"/>
    <col min="4" max="4" width="14" style="63" customWidth="1"/>
    <col min="5" max="5" width="12.28515625" style="63" customWidth="1"/>
    <col min="6" max="6" width="12.5703125" style="63" customWidth="1"/>
    <col min="7" max="7" width="12.85546875" style="63" customWidth="1"/>
    <col min="8" max="16384" width="9.140625" style="63"/>
  </cols>
  <sheetData>
    <row r="1" spans="1:7" ht="94.5" customHeight="1">
      <c r="D1" s="120" t="s">
        <v>427</v>
      </c>
      <c r="E1" s="120"/>
      <c r="F1" s="120"/>
      <c r="G1" s="120"/>
    </row>
    <row r="2" spans="1:7" ht="36.75" customHeight="1">
      <c r="A2" s="121" t="s">
        <v>426</v>
      </c>
      <c r="B2" s="121"/>
      <c r="C2" s="121"/>
      <c r="D2" s="121"/>
      <c r="E2" s="64"/>
      <c r="F2" s="64"/>
      <c r="G2" s="82" t="s">
        <v>430</v>
      </c>
    </row>
    <row r="3" spans="1:7" ht="54" customHeight="1">
      <c r="A3" s="65" t="s">
        <v>0</v>
      </c>
      <c r="B3" s="65" t="s">
        <v>243</v>
      </c>
      <c r="C3" s="65" t="s">
        <v>1</v>
      </c>
      <c r="D3" s="66" t="s">
        <v>244</v>
      </c>
      <c r="E3" s="67" t="s">
        <v>316</v>
      </c>
      <c r="F3" s="65" t="s">
        <v>317</v>
      </c>
      <c r="G3" s="67" t="s">
        <v>420</v>
      </c>
    </row>
    <row r="4" spans="1:7">
      <c r="A4" s="68">
        <v>1</v>
      </c>
      <c r="B4" s="68" t="s">
        <v>3</v>
      </c>
      <c r="C4" s="68" t="s">
        <v>4</v>
      </c>
      <c r="D4" s="69">
        <v>1689.81</v>
      </c>
      <c r="E4" s="68">
        <v>49</v>
      </c>
      <c r="F4" s="70">
        <f>D4*E4</f>
        <v>82800.69</v>
      </c>
      <c r="G4" s="70">
        <f>F4*30.2/100</f>
        <v>25005.808379999999</v>
      </c>
    </row>
    <row r="5" spans="1:7">
      <c r="A5" s="68">
        <v>2</v>
      </c>
      <c r="B5" s="68" t="s">
        <v>5</v>
      </c>
      <c r="C5" s="68" t="s">
        <v>4</v>
      </c>
      <c r="D5" s="69">
        <v>1593.55</v>
      </c>
      <c r="E5" s="68">
        <v>58</v>
      </c>
      <c r="F5" s="70">
        <f t="shared" ref="F5:F27" si="0">D5*E5</f>
        <v>92425.9</v>
      </c>
      <c r="G5" s="70">
        <f t="shared" ref="G5:G28" si="1">F5*30.2/100</f>
        <v>27912.621799999997</v>
      </c>
    </row>
    <row r="6" spans="1:7">
      <c r="A6" s="68">
        <v>3</v>
      </c>
      <c r="B6" s="68" t="s">
        <v>6</v>
      </c>
      <c r="C6" s="68" t="s">
        <v>7</v>
      </c>
      <c r="D6" s="69">
        <v>1712.34</v>
      </c>
      <c r="E6" s="68">
        <v>52</v>
      </c>
      <c r="F6" s="70">
        <f t="shared" si="0"/>
        <v>89041.68</v>
      </c>
      <c r="G6" s="70">
        <f t="shared" si="1"/>
        <v>26890.587359999994</v>
      </c>
    </row>
    <row r="7" spans="1:7">
      <c r="A7" s="68">
        <v>4</v>
      </c>
      <c r="B7" s="68" t="s">
        <v>8</v>
      </c>
      <c r="C7" s="68" t="s">
        <v>4</v>
      </c>
      <c r="D7" s="69">
        <v>1672.97</v>
      </c>
      <c r="E7" s="68">
        <v>48</v>
      </c>
      <c r="F7" s="70">
        <f t="shared" si="0"/>
        <v>80302.559999999998</v>
      </c>
      <c r="G7" s="70">
        <f t="shared" si="1"/>
        <v>24251.37312</v>
      </c>
    </row>
    <row r="8" spans="1:7">
      <c r="A8" s="68">
        <v>5</v>
      </c>
      <c r="B8" s="68" t="s">
        <v>9</v>
      </c>
      <c r="C8" s="68" t="s">
        <v>10</v>
      </c>
      <c r="D8" s="69">
        <v>3309.24</v>
      </c>
      <c r="E8" s="68">
        <v>50</v>
      </c>
      <c r="F8" s="70">
        <f t="shared" si="0"/>
        <v>165462</v>
      </c>
      <c r="G8" s="70">
        <f t="shared" si="1"/>
        <v>49969.523999999998</v>
      </c>
    </row>
    <row r="9" spans="1:7">
      <c r="A9" s="68">
        <v>6</v>
      </c>
      <c r="B9" s="68" t="s">
        <v>11</v>
      </c>
      <c r="C9" s="68" t="s">
        <v>12</v>
      </c>
      <c r="D9" s="69">
        <v>2464.5700000000002</v>
      </c>
      <c r="E9" s="68">
        <v>52</v>
      </c>
      <c r="F9" s="70">
        <f t="shared" si="0"/>
        <v>128157.64000000001</v>
      </c>
      <c r="G9" s="70">
        <f t="shared" si="1"/>
        <v>38703.607280000004</v>
      </c>
    </row>
    <row r="10" spans="1:7" ht="31.5">
      <c r="A10" s="68">
        <v>7</v>
      </c>
      <c r="B10" s="68" t="s">
        <v>13</v>
      </c>
      <c r="C10" s="71" t="s">
        <v>14</v>
      </c>
      <c r="D10" s="69">
        <v>3328.47</v>
      </c>
      <c r="E10" s="68">
        <v>52</v>
      </c>
      <c r="F10" s="70">
        <f t="shared" si="0"/>
        <v>173080.44</v>
      </c>
      <c r="G10" s="70">
        <f t="shared" si="1"/>
        <v>52270.292879999994</v>
      </c>
    </row>
    <row r="11" spans="1:7">
      <c r="A11" s="68">
        <v>8</v>
      </c>
      <c r="B11" s="68" t="s">
        <v>15</v>
      </c>
      <c r="C11" s="68" t="s">
        <v>12</v>
      </c>
      <c r="D11" s="69">
        <v>2580.7399999999998</v>
      </c>
      <c r="E11" s="68">
        <v>62</v>
      </c>
      <c r="F11" s="70">
        <f t="shared" si="0"/>
        <v>160005.87999999998</v>
      </c>
      <c r="G11" s="70">
        <f t="shared" si="1"/>
        <v>48321.775759999997</v>
      </c>
    </row>
    <row r="12" spans="1:7">
      <c r="A12" s="68">
        <v>9</v>
      </c>
      <c r="B12" s="68" t="s">
        <v>17</v>
      </c>
      <c r="C12" s="68" t="s">
        <v>18</v>
      </c>
      <c r="D12" s="69">
        <v>1682.06</v>
      </c>
      <c r="E12" s="68">
        <v>48</v>
      </c>
      <c r="F12" s="70">
        <f t="shared" si="0"/>
        <v>80738.880000000005</v>
      </c>
      <c r="G12" s="70">
        <f t="shared" si="1"/>
        <v>24383.141759999999</v>
      </c>
    </row>
    <row r="13" spans="1:7">
      <c r="A13" s="68">
        <v>10</v>
      </c>
      <c r="B13" s="68" t="s">
        <v>19</v>
      </c>
      <c r="C13" s="68" t="s">
        <v>12</v>
      </c>
      <c r="D13" s="69">
        <v>2574.7199999999998</v>
      </c>
      <c r="E13" s="68">
        <v>71</v>
      </c>
      <c r="F13" s="70">
        <f t="shared" si="0"/>
        <v>182805.12</v>
      </c>
      <c r="G13" s="70">
        <f t="shared" si="1"/>
        <v>55207.146240000002</v>
      </c>
    </row>
    <row r="14" spans="1:7" ht="47.25">
      <c r="A14" s="68">
        <v>11</v>
      </c>
      <c r="B14" s="68" t="s">
        <v>20</v>
      </c>
      <c r="C14" s="71" t="s">
        <v>21</v>
      </c>
      <c r="D14" s="69">
        <v>3054.93</v>
      </c>
      <c r="E14" s="68">
        <v>51</v>
      </c>
      <c r="F14" s="70">
        <f t="shared" si="0"/>
        <v>155801.43</v>
      </c>
      <c r="G14" s="70">
        <f t="shared" si="1"/>
        <v>47052.031859999996</v>
      </c>
    </row>
    <row r="15" spans="1:7">
      <c r="A15" s="68">
        <v>12</v>
      </c>
      <c r="B15" s="68" t="s">
        <v>22</v>
      </c>
      <c r="C15" s="68" t="s">
        <v>12</v>
      </c>
      <c r="D15" s="69">
        <v>2308.11</v>
      </c>
      <c r="E15" s="68">
        <v>61</v>
      </c>
      <c r="F15" s="70">
        <f t="shared" si="0"/>
        <v>140794.71000000002</v>
      </c>
      <c r="G15" s="70">
        <f t="shared" si="1"/>
        <v>42520.002420000004</v>
      </c>
    </row>
    <row r="16" spans="1:7">
      <c r="A16" s="68">
        <v>13</v>
      </c>
      <c r="B16" s="68" t="s">
        <v>23</v>
      </c>
      <c r="C16" s="68" t="s">
        <v>4</v>
      </c>
      <c r="D16" s="69">
        <v>1659.15</v>
      </c>
      <c r="E16" s="68">
        <v>48</v>
      </c>
      <c r="F16" s="70">
        <f t="shared" si="0"/>
        <v>79639.200000000012</v>
      </c>
      <c r="G16" s="70">
        <f t="shared" si="1"/>
        <v>24051.038400000005</v>
      </c>
    </row>
    <row r="17" spans="1:7">
      <c r="A17" s="68">
        <v>14</v>
      </c>
      <c r="B17" s="68" t="s">
        <v>24</v>
      </c>
      <c r="C17" s="68" t="s">
        <v>4</v>
      </c>
      <c r="D17" s="69">
        <v>958.88</v>
      </c>
      <c r="E17" s="68"/>
      <c r="F17" s="70">
        <f t="shared" si="0"/>
        <v>0</v>
      </c>
      <c r="G17" s="70">
        <f t="shared" si="1"/>
        <v>0</v>
      </c>
    </row>
    <row r="18" spans="1:7">
      <c r="A18" s="68">
        <v>15</v>
      </c>
      <c r="B18" s="68" t="s">
        <v>26</v>
      </c>
      <c r="C18" s="68" t="s">
        <v>16</v>
      </c>
      <c r="D18" s="69">
        <v>1558.01</v>
      </c>
      <c r="E18" s="68">
        <v>36</v>
      </c>
      <c r="F18" s="70">
        <f t="shared" si="0"/>
        <v>56088.36</v>
      </c>
      <c r="G18" s="70">
        <f t="shared" si="1"/>
        <v>16938.684720000001</v>
      </c>
    </row>
    <row r="19" spans="1:7">
      <c r="A19" s="68">
        <v>16</v>
      </c>
      <c r="B19" s="68" t="s">
        <v>27</v>
      </c>
      <c r="C19" s="68" t="s">
        <v>18</v>
      </c>
      <c r="D19" s="69">
        <v>1676.84</v>
      </c>
      <c r="E19" s="68">
        <v>48</v>
      </c>
      <c r="F19" s="70">
        <f t="shared" si="0"/>
        <v>80488.319999999992</v>
      </c>
      <c r="G19" s="70">
        <f t="shared" si="1"/>
        <v>24307.472639999996</v>
      </c>
    </row>
    <row r="20" spans="1:7">
      <c r="A20" s="68">
        <v>17</v>
      </c>
      <c r="B20" s="68" t="s">
        <v>28</v>
      </c>
      <c r="C20" s="68" t="s">
        <v>29</v>
      </c>
      <c r="D20" s="69">
        <v>3482.1</v>
      </c>
      <c r="E20" s="68">
        <v>52</v>
      </c>
      <c r="F20" s="70">
        <f t="shared" si="0"/>
        <v>181069.19999999998</v>
      </c>
      <c r="G20" s="70">
        <f t="shared" si="1"/>
        <v>54682.898399999991</v>
      </c>
    </row>
    <row r="21" spans="1:7">
      <c r="A21" s="68">
        <v>18</v>
      </c>
      <c r="B21" s="68" t="s">
        <v>30</v>
      </c>
      <c r="C21" s="68" t="s">
        <v>4</v>
      </c>
      <c r="D21" s="69">
        <v>1662.58</v>
      </c>
      <c r="E21" s="68">
        <v>70</v>
      </c>
      <c r="F21" s="70">
        <f t="shared" si="0"/>
        <v>116380.59999999999</v>
      </c>
      <c r="G21" s="70">
        <f t="shared" si="1"/>
        <v>35146.941199999994</v>
      </c>
    </row>
    <row r="22" spans="1:7" ht="47.25">
      <c r="A22" s="68">
        <v>19</v>
      </c>
      <c r="B22" s="68" t="s">
        <v>31</v>
      </c>
      <c r="C22" s="71" t="s">
        <v>32</v>
      </c>
      <c r="D22" s="69">
        <v>1588.52</v>
      </c>
      <c r="E22" s="68">
        <v>50</v>
      </c>
      <c r="F22" s="70">
        <f t="shared" si="0"/>
        <v>79426</v>
      </c>
      <c r="G22" s="70">
        <f t="shared" si="1"/>
        <v>23986.651999999998</v>
      </c>
    </row>
    <row r="23" spans="1:7">
      <c r="A23" s="68">
        <v>20</v>
      </c>
      <c r="B23" s="68" t="s">
        <v>33</v>
      </c>
      <c r="C23" s="68" t="s">
        <v>16</v>
      </c>
      <c r="D23" s="69">
        <v>1653.3</v>
      </c>
      <c r="E23" s="68">
        <v>63</v>
      </c>
      <c r="F23" s="70">
        <f t="shared" si="0"/>
        <v>104157.9</v>
      </c>
      <c r="G23" s="70">
        <f t="shared" si="1"/>
        <v>31455.685799999996</v>
      </c>
    </row>
    <row r="24" spans="1:7">
      <c r="A24" s="68">
        <v>21</v>
      </c>
      <c r="B24" s="68" t="s">
        <v>34</v>
      </c>
      <c r="C24" s="68" t="s">
        <v>25</v>
      </c>
      <c r="D24" s="69">
        <v>2304.88</v>
      </c>
      <c r="E24" s="68">
        <v>49</v>
      </c>
      <c r="F24" s="68">
        <f t="shared" si="0"/>
        <v>112939.12000000001</v>
      </c>
      <c r="G24" s="70">
        <f t="shared" si="1"/>
        <v>34107.614240000003</v>
      </c>
    </row>
    <row r="25" spans="1:7">
      <c r="A25" s="68">
        <v>22</v>
      </c>
      <c r="B25" s="68" t="s">
        <v>35</v>
      </c>
      <c r="C25" s="68" t="s">
        <v>16</v>
      </c>
      <c r="D25" s="69">
        <v>1675.59</v>
      </c>
      <c r="E25" s="68">
        <v>48</v>
      </c>
      <c r="F25" s="68">
        <f t="shared" si="0"/>
        <v>80428.319999999992</v>
      </c>
      <c r="G25" s="70">
        <f t="shared" si="1"/>
        <v>24289.352639999994</v>
      </c>
    </row>
    <row r="26" spans="1:7">
      <c r="A26" s="68">
        <v>23</v>
      </c>
      <c r="B26" s="68" t="s">
        <v>36</v>
      </c>
      <c r="C26" s="68" t="s">
        <v>4</v>
      </c>
      <c r="D26" s="69">
        <v>964.66</v>
      </c>
      <c r="E26" s="68">
        <v>47</v>
      </c>
      <c r="F26" s="68">
        <f t="shared" si="0"/>
        <v>45339.02</v>
      </c>
      <c r="G26" s="70">
        <f t="shared" si="1"/>
        <v>13692.384039999999</v>
      </c>
    </row>
    <row r="27" spans="1:7">
      <c r="A27" s="68">
        <v>24</v>
      </c>
      <c r="B27" s="68" t="s">
        <v>37</v>
      </c>
      <c r="C27" s="68" t="s">
        <v>38</v>
      </c>
      <c r="D27" s="69">
        <v>3613.55</v>
      </c>
      <c r="E27" s="68">
        <v>76</v>
      </c>
      <c r="F27" s="70">
        <f t="shared" si="0"/>
        <v>274629.8</v>
      </c>
      <c r="G27" s="70">
        <f t="shared" si="1"/>
        <v>82938.199599999993</v>
      </c>
    </row>
    <row r="28" spans="1:7">
      <c r="A28" s="72"/>
      <c r="B28" s="73" t="s">
        <v>429</v>
      </c>
      <c r="C28" s="74"/>
      <c r="D28" s="75"/>
      <c r="E28" s="76"/>
      <c r="F28" s="78">
        <f>SUM(F4:F27)</f>
        <v>2742002.77</v>
      </c>
      <c r="G28" s="78">
        <f t="shared" si="1"/>
        <v>828084.83654000005</v>
      </c>
    </row>
    <row r="30" spans="1:7">
      <c r="B30" s="63" t="s">
        <v>423</v>
      </c>
      <c r="D30" s="63" t="s">
        <v>432</v>
      </c>
    </row>
    <row r="32" spans="1:7">
      <c r="B32" s="63" t="s">
        <v>10</v>
      </c>
      <c r="D32" s="63" t="s">
        <v>425</v>
      </c>
    </row>
  </sheetData>
  <mergeCells count="2">
    <mergeCell ref="D1:G1"/>
    <mergeCell ref="A2:D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view="pageBreakPreview" zoomScaleNormal="100" zoomScaleSheetLayoutView="100" workbookViewId="0">
      <selection activeCell="A2" sqref="A2:E2"/>
    </sheetView>
  </sheetViews>
  <sheetFormatPr defaultRowHeight="15"/>
  <cols>
    <col min="1" max="1" width="4" style="55" bestFit="1" customWidth="1"/>
    <col min="2" max="2" width="38.7109375" style="55" customWidth="1"/>
    <col min="3" max="3" width="33.5703125" style="55" customWidth="1"/>
    <col min="4" max="4" width="18.5703125" style="55" customWidth="1"/>
    <col min="5" max="5" width="9.7109375" style="55" customWidth="1"/>
    <col min="6" max="6" width="12.7109375" style="55" bestFit="1" customWidth="1"/>
    <col min="7" max="7" width="11.85546875" style="55" customWidth="1"/>
    <col min="8" max="16384" width="9.140625" style="55"/>
  </cols>
  <sheetData>
    <row r="1" spans="1:7" ht="69.75" customHeight="1">
      <c r="D1" s="122" t="s">
        <v>434</v>
      </c>
      <c r="E1" s="122"/>
      <c r="F1" s="122"/>
      <c r="G1" s="122"/>
    </row>
    <row r="2" spans="1:7" ht="24" customHeight="1">
      <c r="A2" s="123" t="s">
        <v>433</v>
      </c>
      <c r="B2" s="123"/>
      <c r="C2" s="123"/>
      <c r="D2" s="123"/>
      <c r="E2" s="123"/>
      <c r="G2" s="83" t="s">
        <v>430</v>
      </c>
    </row>
    <row r="3" spans="1:7" s="81" customFormat="1" ht="51" customHeight="1">
      <c r="A3" s="77" t="s">
        <v>0</v>
      </c>
      <c r="B3" s="65" t="s">
        <v>243</v>
      </c>
      <c r="C3" s="65" t="s">
        <v>1</v>
      </c>
      <c r="D3" s="66" t="s">
        <v>431</v>
      </c>
      <c r="E3" s="66" t="s">
        <v>316</v>
      </c>
      <c r="F3" s="66" t="s">
        <v>317</v>
      </c>
      <c r="G3" s="84" t="s">
        <v>420</v>
      </c>
    </row>
    <row r="4" spans="1:7" ht="30">
      <c r="A4" s="56">
        <v>1</v>
      </c>
      <c r="B4" s="56" t="s">
        <v>157</v>
      </c>
      <c r="C4" s="58" t="s">
        <v>158</v>
      </c>
      <c r="D4" s="79">
        <v>651.04</v>
      </c>
      <c r="E4" s="56">
        <v>44</v>
      </c>
      <c r="F4" s="57">
        <f>D4*E4</f>
        <v>28645.759999999998</v>
      </c>
      <c r="G4" s="57">
        <f>F4*30.2/100</f>
        <v>8651.0195199999998</v>
      </c>
    </row>
    <row r="5" spans="1:7">
      <c r="A5" s="56">
        <v>2</v>
      </c>
      <c r="B5" s="56" t="s">
        <v>160</v>
      </c>
      <c r="C5" s="58" t="s">
        <v>159</v>
      </c>
      <c r="D5" s="79">
        <v>429.78</v>
      </c>
      <c r="E5" s="56">
        <v>44</v>
      </c>
      <c r="F5" s="57">
        <f t="shared" ref="F5:F66" si="0">D5*E5</f>
        <v>18910.32</v>
      </c>
      <c r="G5" s="57">
        <f t="shared" ref="G5:G66" si="1">F5*30.2/100</f>
        <v>5710.9166399999995</v>
      </c>
    </row>
    <row r="6" spans="1:7" ht="30.75" customHeight="1">
      <c r="A6" s="56">
        <v>3</v>
      </c>
      <c r="B6" s="56" t="s">
        <v>161</v>
      </c>
      <c r="C6" s="58" t="s">
        <v>162</v>
      </c>
      <c r="D6" s="79">
        <v>1170.68</v>
      </c>
      <c r="E6" s="56">
        <v>47</v>
      </c>
      <c r="F6" s="57">
        <f t="shared" si="0"/>
        <v>55021.960000000006</v>
      </c>
      <c r="G6" s="57">
        <f t="shared" si="1"/>
        <v>16616.63192</v>
      </c>
    </row>
    <row r="7" spans="1:7">
      <c r="A7" s="56">
        <v>4</v>
      </c>
      <c r="B7" s="56" t="s">
        <v>163</v>
      </c>
      <c r="C7" s="58" t="s">
        <v>159</v>
      </c>
      <c r="D7" s="79">
        <v>1271.9000000000001</v>
      </c>
      <c r="E7" s="56">
        <v>34</v>
      </c>
      <c r="F7" s="57">
        <f t="shared" si="0"/>
        <v>43244.600000000006</v>
      </c>
      <c r="G7" s="57">
        <f t="shared" si="1"/>
        <v>13059.869200000001</v>
      </c>
    </row>
    <row r="8" spans="1:7">
      <c r="A8" s="56">
        <v>5</v>
      </c>
      <c r="B8" s="56" t="s">
        <v>164</v>
      </c>
      <c r="C8" s="58" t="s">
        <v>126</v>
      </c>
      <c r="D8" s="79">
        <v>871.47</v>
      </c>
      <c r="E8" s="56">
        <v>44</v>
      </c>
      <c r="F8" s="57">
        <f t="shared" si="0"/>
        <v>38344.68</v>
      </c>
      <c r="G8" s="57">
        <f t="shared" si="1"/>
        <v>11580.093359999999</v>
      </c>
    </row>
    <row r="9" spans="1:7">
      <c r="A9" s="56">
        <v>6</v>
      </c>
      <c r="B9" s="56" t="s">
        <v>165</v>
      </c>
      <c r="C9" s="58" t="s">
        <v>159</v>
      </c>
      <c r="D9" s="79">
        <v>433.82</v>
      </c>
      <c r="E9" s="56">
        <v>44</v>
      </c>
      <c r="F9" s="57">
        <f t="shared" si="0"/>
        <v>19088.079999999998</v>
      </c>
      <c r="G9" s="57">
        <f t="shared" si="1"/>
        <v>5764.6001599999991</v>
      </c>
    </row>
    <row r="10" spans="1:7">
      <c r="A10" s="56">
        <v>7</v>
      </c>
      <c r="B10" s="56" t="s">
        <v>166</v>
      </c>
      <c r="C10" s="58" t="s">
        <v>67</v>
      </c>
      <c r="D10" s="79">
        <v>1602.62</v>
      </c>
      <c r="E10" s="56">
        <v>58</v>
      </c>
      <c r="F10" s="57">
        <f t="shared" si="0"/>
        <v>92951.959999999992</v>
      </c>
      <c r="G10" s="57">
        <f t="shared" si="1"/>
        <v>28071.491919999997</v>
      </c>
    </row>
    <row r="11" spans="1:7">
      <c r="A11" s="56">
        <v>8</v>
      </c>
      <c r="B11" s="56" t="s">
        <v>167</v>
      </c>
      <c r="C11" s="58" t="s">
        <v>168</v>
      </c>
      <c r="D11" s="79">
        <v>1860.12</v>
      </c>
      <c r="E11" s="56">
        <v>34</v>
      </c>
      <c r="F11" s="57">
        <f t="shared" si="0"/>
        <v>63244.079999999994</v>
      </c>
      <c r="G11" s="57">
        <f t="shared" si="1"/>
        <v>19099.712159999999</v>
      </c>
    </row>
    <row r="12" spans="1:7" ht="30">
      <c r="A12" s="56">
        <v>9</v>
      </c>
      <c r="B12" s="58" t="s">
        <v>435</v>
      </c>
      <c r="C12" s="58" t="s">
        <v>169</v>
      </c>
      <c r="D12" s="79">
        <v>1881.77</v>
      </c>
      <c r="E12" s="56">
        <v>47</v>
      </c>
      <c r="F12" s="57">
        <f t="shared" si="0"/>
        <v>88443.19</v>
      </c>
      <c r="G12" s="57">
        <f t="shared" si="1"/>
        <v>26709.843379999998</v>
      </c>
    </row>
    <row r="13" spans="1:7">
      <c r="A13" s="56">
        <v>10</v>
      </c>
      <c r="B13" s="56" t="s">
        <v>170</v>
      </c>
      <c r="C13" s="58" t="s">
        <v>67</v>
      </c>
      <c r="D13" s="79">
        <v>2223.2399999999998</v>
      </c>
      <c r="E13" s="56">
        <v>47</v>
      </c>
      <c r="F13" s="57">
        <f t="shared" si="0"/>
        <v>104492.27999999998</v>
      </c>
      <c r="G13" s="57">
        <f t="shared" si="1"/>
        <v>31556.668559999998</v>
      </c>
    </row>
    <row r="14" spans="1:7">
      <c r="A14" s="56">
        <v>11</v>
      </c>
      <c r="B14" s="56" t="s">
        <v>171</v>
      </c>
      <c r="C14" s="58" t="s">
        <v>172</v>
      </c>
      <c r="D14" s="79">
        <v>495.81</v>
      </c>
      <c r="E14" s="56">
        <v>44</v>
      </c>
      <c r="F14" s="57">
        <f t="shared" si="0"/>
        <v>21815.64</v>
      </c>
      <c r="G14" s="57">
        <f t="shared" si="1"/>
        <v>6588.3232799999996</v>
      </c>
    </row>
    <row r="15" spans="1:7">
      <c r="A15" s="56">
        <v>12</v>
      </c>
      <c r="B15" s="56" t="s">
        <v>173</v>
      </c>
      <c r="C15" s="58" t="s">
        <v>109</v>
      </c>
      <c r="D15" s="79">
        <v>1582.27</v>
      </c>
      <c r="E15" s="56">
        <v>34</v>
      </c>
      <c r="F15" s="57">
        <f t="shared" si="0"/>
        <v>53797.18</v>
      </c>
      <c r="G15" s="57">
        <f t="shared" si="1"/>
        <v>16246.74836</v>
      </c>
    </row>
    <row r="16" spans="1:7">
      <c r="A16" s="56">
        <v>13</v>
      </c>
      <c r="B16" s="56" t="s">
        <v>174</v>
      </c>
      <c r="C16" s="58" t="s">
        <v>159</v>
      </c>
      <c r="D16" s="79">
        <v>391.08</v>
      </c>
      <c r="E16" s="56">
        <v>29</v>
      </c>
      <c r="F16" s="57">
        <f t="shared" si="0"/>
        <v>11341.32</v>
      </c>
      <c r="G16" s="57">
        <f t="shared" si="1"/>
        <v>3425.0786400000002</v>
      </c>
    </row>
    <row r="17" spans="1:7">
      <c r="A17" s="56">
        <v>14</v>
      </c>
      <c r="B17" s="56" t="s">
        <v>175</v>
      </c>
      <c r="C17" s="58" t="s">
        <v>126</v>
      </c>
      <c r="D17" s="79">
        <v>937.18</v>
      </c>
      <c r="E17" s="56">
        <v>44</v>
      </c>
      <c r="F17" s="57">
        <f t="shared" si="0"/>
        <v>41235.919999999998</v>
      </c>
      <c r="G17" s="57">
        <f t="shared" si="1"/>
        <v>12453.24784</v>
      </c>
    </row>
    <row r="18" spans="1:7">
      <c r="A18" s="56">
        <v>15</v>
      </c>
      <c r="B18" s="56" t="s">
        <v>176</v>
      </c>
      <c r="C18" s="58" t="s">
        <v>159</v>
      </c>
      <c r="D18" s="79">
        <v>1084.3800000000001</v>
      </c>
      <c r="E18" s="56">
        <v>31</v>
      </c>
      <c r="F18" s="57">
        <f t="shared" si="0"/>
        <v>33615.780000000006</v>
      </c>
      <c r="G18" s="57">
        <f t="shared" si="1"/>
        <v>10151.965560000002</v>
      </c>
    </row>
    <row r="19" spans="1:7">
      <c r="A19" s="56">
        <v>16</v>
      </c>
      <c r="B19" s="56" t="s">
        <v>177</v>
      </c>
      <c r="C19" s="58" t="s">
        <v>178</v>
      </c>
      <c r="D19" s="79">
        <v>2032.61</v>
      </c>
      <c r="E19" s="56">
        <v>47</v>
      </c>
      <c r="F19" s="57">
        <f t="shared" si="0"/>
        <v>95532.67</v>
      </c>
      <c r="G19" s="57">
        <f t="shared" si="1"/>
        <v>28850.86634</v>
      </c>
    </row>
    <row r="20" spans="1:7" ht="30">
      <c r="A20" s="56">
        <v>17</v>
      </c>
      <c r="B20" s="56" t="s">
        <v>179</v>
      </c>
      <c r="C20" s="58" t="s">
        <v>180</v>
      </c>
      <c r="D20" s="79">
        <v>1760.08</v>
      </c>
      <c r="E20" s="56">
        <v>47</v>
      </c>
      <c r="F20" s="57">
        <f t="shared" si="0"/>
        <v>82723.759999999995</v>
      </c>
      <c r="G20" s="57">
        <f t="shared" si="1"/>
        <v>24982.575519999999</v>
      </c>
    </row>
    <row r="21" spans="1:7">
      <c r="A21" s="56">
        <v>18</v>
      </c>
      <c r="B21" s="56" t="s">
        <v>181</v>
      </c>
      <c r="C21" s="58" t="s">
        <v>159</v>
      </c>
      <c r="D21" s="79">
        <v>445.31</v>
      </c>
      <c r="E21" s="56">
        <v>24</v>
      </c>
      <c r="F21" s="57">
        <f t="shared" si="0"/>
        <v>10687.44</v>
      </c>
      <c r="G21" s="57">
        <f t="shared" si="1"/>
        <v>3227.6068800000003</v>
      </c>
    </row>
    <row r="22" spans="1:7">
      <c r="A22" s="56">
        <v>19</v>
      </c>
      <c r="B22" s="56" t="s">
        <v>182</v>
      </c>
      <c r="C22" s="58" t="s">
        <v>183</v>
      </c>
      <c r="D22" s="79">
        <v>1591.87</v>
      </c>
      <c r="E22" s="56">
        <v>47</v>
      </c>
      <c r="F22" s="57">
        <f t="shared" si="0"/>
        <v>74817.89</v>
      </c>
      <c r="G22" s="57">
        <f t="shared" si="1"/>
        <v>22595.002779999999</v>
      </c>
    </row>
    <row r="23" spans="1:7" ht="30">
      <c r="A23" s="56">
        <v>20</v>
      </c>
      <c r="B23" s="56" t="s">
        <v>184</v>
      </c>
      <c r="C23" s="58" t="s">
        <v>185</v>
      </c>
      <c r="D23" s="79">
        <v>818.92</v>
      </c>
      <c r="E23" s="56">
        <v>44</v>
      </c>
      <c r="F23" s="57">
        <f t="shared" si="0"/>
        <v>36032.479999999996</v>
      </c>
      <c r="G23" s="57">
        <f t="shared" si="1"/>
        <v>10881.80896</v>
      </c>
    </row>
    <row r="24" spans="1:7">
      <c r="A24" s="56">
        <v>21</v>
      </c>
      <c r="B24" s="56" t="s">
        <v>186</v>
      </c>
      <c r="C24" s="58" t="s">
        <v>67</v>
      </c>
      <c r="D24" s="79">
        <v>1716.68</v>
      </c>
      <c r="E24" s="56">
        <v>51</v>
      </c>
      <c r="F24" s="57">
        <f t="shared" si="0"/>
        <v>87550.680000000008</v>
      </c>
      <c r="G24" s="57">
        <f t="shared" si="1"/>
        <v>26440.305360000002</v>
      </c>
    </row>
    <row r="25" spans="1:7" ht="30">
      <c r="A25" s="56">
        <v>22</v>
      </c>
      <c r="B25" s="56" t="s">
        <v>187</v>
      </c>
      <c r="C25" s="58" t="s">
        <v>188</v>
      </c>
      <c r="D25" s="79">
        <v>1341.79</v>
      </c>
      <c r="E25" s="56">
        <v>35</v>
      </c>
      <c r="F25" s="57">
        <f t="shared" si="0"/>
        <v>46962.65</v>
      </c>
      <c r="G25" s="57">
        <f t="shared" si="1"/>
        <v>14182.720300000001</v>
      </c>
    </row>
    <row r="26" spans="1:7">
      <c r="A26" s="56">
        <v>23</v>
      </c>
      <c r="B26" s="56" t="s">
        <v>189</v>
      </c>
      <c r="C26" s="58" t="s">
        <v>159</v>
      </c>
      <c r="D26" s="79">
        <v>1059.23</v>
      </c>
      <c r="E26" s="56">
        <v>28</v>
      </c>
      <c r="F26" s="57">
        <f t="shared" si="0"/>
        <v>29658.440000000002</v>
      </c>
      <c r="G26" s="57">
        <f t="shared" si="1"/>
        <v>8956.8488799999996</v>
      </c>
    </row>
    <row r="27" spans="1:7">
      <c r="A27" s="56">
        <v>24</v>
      </c>
      <c r="B27" s="56" t="s">
        <v>190</v>
      </c>
      <c r="C27" s="58" t="s">
        <v>191</v>
      </c>
      <c r="D27" s="79">
        <v>496.42</v>
      </c>
      <c r="E27" s="56">
        <v>29</v>
      </c>
      <c r="F27" s="57">
        <f t="shared" si="0"/>
        <v>14396.18</v>
      </c>
      <c r="G27" s="57">
        <f t="shared" si="1"/>
        <v>4347.6463599999997</v>
      </c>
    </row>
    <row r="28" spans="1:7">
      <c r="A28" s="56">
        <v>25</v>
      </c>
      <c r="B28" s="56" t="s">
        <v>192</v>
      </c>
      <c r="C28" s="58" t="s">
        <v>126</v>
      </c>
      <c r="D28" s="79">
        <v>997.88</v>
      </c>
      <c r="E28" s="56">
        <v>44</v>
      </c>
      <c r="F28" s="57">
        <f t="shared" si="0"/>
        <v>43906.720000000001</v>
      </c>
      <c r="G28" s="57">
        <f t="shared" si="1"/>
        <v>13259.82944</v>
      </c>
    </row>
    <row r="29" spans="1:7" ht="45">
      <c r="A29" s="56">
        <v>26</v>
      </c>
      <c r="B29" s="86" t="s">
        <v>193</v>
      </c>
      <c r="C29" s="80" t="s">
        <v>194</v>
      </c>
      <c r="D29" s="79">
        <v>1561.97</v>
      </c>
      <c r="E29" s="56">
        <v>46</v>
      </c>
      <c r="F29" s="57">
        <f t="shared" si="0"/>
        <v>71850.62</v>
      </c>
      <c r="G29" s="57">
        <f t="shared" si="1"/>
        <v>21698.88724</v>
      </c>
    </row>
    <row r="30" spans="1:7">
      <c r="A30" s="56">
        <v>27</v>
      </c>
      <c r="B30" s="56" t="s">
        <v>195</v>
      </c>
      <c r="C30" s="58" t="s">
        <v>95</v>
      </c>
      <c r="D30" s="79">
        <v>3406.45</v>
      </c>
      <c r="E30" s="56">
        <v>59</v>
      </c>
      <c r="F30" s="57">
        <f t="shared" si="0"/>
        <v>200980.55</v>
      </c>
      <c r="G30" s="57">
        <f t="shared" si="1"/>
        <v>60696.126099999994</v>
      </c>
    </row>
    <row r="31" spans="1:7">
      <c r="A31" s="56">
        <v>28</v>
      </c>
      <c r="B31" s="56" t="s">
        <v>196</v>
      </c>
      <c r="C31" s="58" t="s">
        <v>197</v>
      </c>
      <c r="D31" s="79">
        <v>1376.01</v>
      </c>
      <c r="E31" s="56">
        <v>47</v>
      </c>
      <c r="F31" s="57">
        <f t="shared" si="0"/>
        <v>64672.47</v>
      </c>
      <c r="G31" s="57">
        <f t="shared" si="1"/>
        <v>19531.085940000001</v>
      </c>
    </row>
    <row r="32" spans="1:7" ht="30">
      <c r="A32" s="56">
        <v>29</v>
      </c>
      <c r="B32" s="56" t="s">
        <v>198</v>
      </c>
      <c r="C32" s="58" t="s">
        <v>180</v>
      </c>
      <c r="D32" s="79">
        <v>1691.23</v>
      </c>
      <c r="E32" s="56">
        <v>28</v>
      </c>
      <c r="F32" s="57">
        <f t="shared" si="0"/>
        <v>47354.44</v>
      </c>
      <c r="G32" s="57">
        <f t="shared" si="1"/>
        <v>14301.04088</v>
      </c>
    </row>
    <row r="33" spans="1:7">
      <c r="A33" s="56">
        <v>30</v>
      </c>
      <c r="B33" s="56" t="s">
        <v>199</v>
      </c>
      <c r="C33" s="58" t="s">
        <v>200</v>
      </c>
      <c r="D33" s="79">
        <v>1168</v>
      </c>
      <c r="E33" s="56">
        <v>44</v>
      </c>
      <c r="F33" s="57">
        <f t="shared" si="0"/>
        <v>51392</v>
      </c>
      <c r="G33" s="57">
        <f t="shared" si="1"/>
        <v>15520.383999999998</v>
      </c>
    </row>
    <row r="34" spans="1:7">
      <c r="A34" s="56">
        <v>31</v>
      </c>
      <c r="B34" s="56" t="s">
        <v>201</v>
      </c>
      <c r="C34" s="58" t="s">
        <v>159</v>
      </c>
      <c r="D34" s="79">
        <v>392.65</v>
      </c>
      <c r="E34" s="56">
        <v>29</v>
      </c>
      <c r="F34" s="57">
        <f t="shared" si="0"/>
        <v>11386.849999999999</v>
      </c>
      <c r="G34" s="57">
        <f t="shared" si="1"/>
        <v>3438.8286999999996</v>
      </c>
    </row>
    <row r="35" spans="1:7" ht="30">
      <c r="A35" s="56">
        <v>32</v>
      </c>
      <c r="B35" s="56" t="s">
        <v>202</v>
      </c>
      <c r="C35" s="58" t="s">
        <v>203</v>
      </c>
      <c r="D35" s="79">
        <v>1010.29</v>
      </c>
      <c r="E35" s="56">
        <v>40</v>
      </c>
      <c r="F35" s="57">
        <f t="shared" si="0"/>
        <v>40411.599999999999</v>
      </c>
      <c r="G35" s="57">
        <f t="shared" si="1"/>
        <v>12204.303199999998</v>
      </c>
    </row>
    <row r="36" spans="1:7" ht="30">
      <c r="A36" s="56">
        <v>33</v>
      </c>
      <c r="B36" s="56" t="s">
        <v>204</v>
      </c>
      <c r="C36" s="58" t="s">
        <v>180</v>
      </c>
      <c r="D36" s="79">
        <v>1723.64</v>
      </c>
      <c r="E36" s="56">
        <v>47</v>
      </c>
      <c r="F36" s="57">
        <f t="shared" si="0"/>
        <v>81011.08</v>
      </c>
      <c r="G36" s="57">
        <f t="shared" si="1"/>
        <v>24465.346160000001</v>
      </c>
    </row>
    <row r="37" spans="1:7">
      <c r="A37" s="56">
        <v>34</v>
      </c>
      <c r="B37" s="56" t="s">
        <v>205</v>
      </c>
      <c r="C37" s="58" t="s">
        <v>61</v>
      </c>
      <c r="D37" s="79">
        <v>848.31</v>
      </c>
      <c r="E37" s="56">
        <v>47</v>
      </c>
      <c r="F37" s="57">
        <f t="shared" si="0"/>
        <v>39870.57</v>
      </c>
      <c r="G37" s="57">
        <f t="shared" si="1"/>
        <v>12040.912139999999</v>
      </c>
    </row>
    <row r="38" spans="1:7">
      <c r="A38" s="56">
        <v>35</v>
      </c>
      <c r="B38" s="56" t="s">
        <v>206</v>
      </c>
      <c r="C38" s="58" t="s">
        <v>159</v>
      </c>
      <c r="D38" s="79">
        <v>479.62</v>
      </c>
      <c r="E38" s="56">
        <v>44</v>
      </c>
      <c r="F38" s="57">
        <f t="shared" si="0"/>
        <v>21103.279999999999</v>
      </c>
      <c r="G38" s="57">
        <f t="shared" si="1"/>
        <v>6373.19056</v>
      </c>
    </row>
    <row r="39" spans="1:7">
      <c r="A39" s="56">
        <v>36</v>
      </c>
      <c r="B39" s="56" t="s">
        <v>207</v>
      </c>
      <c r="C39" s="58" t="s">
        <v>159</v>
      </c>
      <c r="D39" s="79">
        <v>519.24</v>
      </c>
      <c r="E39" s="56">
        <v>47</v>
      </c>
      <c r="F39" s="57">
        <f t="shared" si="0"/>
        <v>24404.28</v>
      </c>
      <c r="G39" s="57">
        <f t="shared" si="1"/>
        <v>7370.0925599999991</v>
      </c>
    </row>
    <row r="40" spans="1:7">
      <c r="A40" s="56">
        <v>37</v>
      </c>
      <c r="B40" s="56" t="s">
        <v>208</v>
      </c>
      <c r="C40" s="58" t="s">
        <v>159</v>
      </c>
      <c r="D40" s="79">
        <v>1194.25</v>
      </c>
      <c r="E40" s="56">
        <v>31</v>
      </c>
      <c r="F40" s="57">
        <f t="shared" si="0"/>
        <v>37021.75</v>
      </c>
      <c r="G40" s="57">
        <f t="shared" si="1"/>
        <v>11180.568499999999</v>
      </c>
    </row>
    <row r="41" spans="1:7">
      <c r="A41" s="56">
        <v>38</v>
      </c>
      <c r="B41" s="56" t="s">
        <v>209</v>
      </c>
      <c r="C41" s="58" t="s">
        <v>210</v>
      </c>
      <c r="D41" s="79">
        <v>923.67</v>
      </c>
      <c r="E41" s="56">
        <v>47</v>
      </c>
      <c r="F41" s="57">
        <f t="shared" si="0"/>
        <v>43412.49</v>
      </c>
      <c r="G41" s="57">
        <f t="shared" si="1"/>
        <v>13110.571979999999</v>
      </c>
    </row>
    <row r="42" spans="1:7">
      <c r="A42" s="56">
        <v>39</v>
      </c>
      <c r="B42" s="56" t="s">
        <v>211</v>
      </c>
      <c r="C42" s="58" t="s">
        <v>159</v>
      </c>
      <c r="D42" s="79">
        <v>393.37</v>
      </c>
      <c r="E42" s="56">
        <v>22</v>
      </c>
      <c r="F42" s="57">
        <f t="shared" si="0"/>
        <v>8654.14</v>
      </c>
      <c r="G42" s="57">
        <f t="shared" si="1"/>
        <v>2613.5502799999995</v>
      </c>
    </row>
    <row r="43" spans="1:7" ht="30">
      <c r="A43" s="56">
        <v>40</v>
      </c>
      <c r="B43" s="56" t="s">
        <v>212</v>
      </c>
      <c r="C43" s="58" t="s">
        <v>180</v>
      </c>
      <c r="D43" s="79">
        <v>1741.75</v>
      </c>
      <c r="E43" s="56">
        <v>28</v>
      </c>
      <c r="F43" s="57">
        <f t="shared" si="0"/>
        <v>48769</v>
      </c>
      <c r="G43" s="57">
        <f t="shared" si="1"/>
        <v>14728.238000000001</v>
      </c>
    </row>
    <row r="44" spans="1:7">
      <c r="A44" s="56">
        <v>41</v>
      </c>
      <c r="B44" s="56" t="s">
        <v>213</v>
      </c>
      <c r="C44" s="58" t="s">
        <v>214</v>
      </c>
      <c r="D44" s="79">
        <v>316.27999999999997</v>
      </c>
      <c r="E44" s="56">
        <v>44</v>
      </c>
      <c r="F44" s="57">
        <f t="shared" si="0"/>
        <v>13916.32</v>
      </c>
      <c r="G44" s="57">
        <f t="shared" si="1"/>
        <v>4202.7286400000003</v>
      </c>
    </row>
    <row r="45" spans="1:7">
      <c r="A45" s="56">
        <v>42</v>
      </c>
      <c r="B45" s="56" t="s">
        <v>215</v>
      </c>
      <c r="C45" s="58" t="s">
        <v>216</v>
      </c>
      <c r="D45" s="79">
        <v>1133.24</v>
      </c>
      <c r="E45" s="56">
        <v>47</v>
      </c>
      <c r="F45" s="57">
        <f t="shared" si="0"/>
        <v>53262.28</v>
      </c>
      <c r="G45" s="57">
        <f t="shared" si="1"/>
        <v>16085.208559999999</v>
      </c>
    </row>
    <row r="46" spans="1:7">
      <c r="A46" s="56">
        <v>43</v>
      </c>
      <c r="B46" s="56" t="s">
        <v>217</v>
      </c>
      <c r="C46" s="58" t="s">
        <v>159</v>
      </c>
      <c r="D46" s="79">
        <v>405.33</v>
      </c>
      <c r="E46" s="56">
        <v>44</v>
      </c>
      <c r="F46" s="57">
        <f t="shared" si="0"/>
        <v>17834.52</v>
      </c>
      <c r="G46" s="57">
        <f t="shared" si="1"/>
        <v>5386.0250399999995</v>
      </c>
    </row>
    <row r="47" spans="1:7">
      <c r="A47" s="56">
        <v>44</v>
      </c>
      <c r="B47" s="56" t="s">
        <v>218</v>
      </c>
      <c r="C47" s="58" t="s">
        <v>126</v>
      </c>
      <c r="D47" s="79">
        <v>854.27</v>
      </c>
      <c r="E47" s="56">
        <v>44</v>
      </c>
      <c r="F47" s="57">
        <f t="shared" si="0"/>
        <v>37587.879999999997</v>
      </c>
      <c r="G47" s="57">
        <f t="shared" si="1"/>
        <v>11351.539759999998</v>
      </c>
    </row>
    <row r="48" spans="1:7">
      <c r="A48" s="56">
        <v>45</v>
      </c>
      <c r="B48" s="56" t="s">
        <v>219</v>
      </c>
      <c r="C48" s="58" t="s">
        <v>126</v>
      </c>
      <c r="D48" s="79">
        <v>892.98</v>
      </c>
      <c r="E48" s="56">
        <v>44</v>
      </c>
      <c r="F48" s="57">
        <f t="shared" si="0"/>
        <v>39291.120000000003</v>
      </c>
      <c r="G48" s="57">
        <f t="shared" si="1"/>
        <v>11865.918240000001</v>
      </c>
    </row>
    <row r="49" spans="1:7">
      <c r="A49" s="56">
        <v>46</v>
      </c>
      <c r="B49" s="56" t="s">
        <v>220</v>
      </c>
      <c r="C49" s="58" t="s">
        <v>29</v>
      </c>
      <c r="D49" s="79">
        <v>3573.36</v>
      </c>
      <c r="E49" s="56">
        <v>47</v>
      </c>
      <c r="F49" s="57">
        <f t="shared" si="0"/>
        <v>167947.92</v>
      </c>
      <c r="G49" s="57">
        <f t="shared" si="1"/>
        <v>50720.271840000001</v>
      </c>
    </row>
    <row r="50" spans="1:7" ht="30">
      <c r="A50" s="56">
        <v>47</v>
      </c>
      <c r="B50" s="56" t="s">
        <v>221</v>
      </c>
      <c r="C50" s="58" t="s">
        <v>180</v>
      </c>
      <c r="D50" s="79">
        <v>1588.98</v>
      </c>
      <c r="E50" s="56">
        <v>47</v>
      </c>
      <c r="F50" s="57">
        <f t="shared" si="0"/>
        <v>74682.06</v>
      </c>
      <c r="G50" s="57">
        <f t="shared" si="1"/>
        <v>22553.982119999997</v>
      </c>
    </row>
    <row r="51" spans="1:7">
      <c r="A51" s="56">
        <v>48</v>
      </c>
      <c r="B51" s="56" t="s">
        <v>222</v>
      </c>
      <c r="C51" s="58" t="s">
        <v>223</v>
      </c>
      <c r="D51" s="79">
        <v>1361.54</v>
      </c>
      <c r="E51" s="56">
        <v>44</v>
      </c>
      <c r="F51" s="57">
        <f t="shared" si="0"/>
        <v>59907.759999999995</v>
      </c>
      <c r="G51" s="57">
        <f t="shared" si="1"/>
        <v>18092.143519999998</v>
      </c>
    </row>
    <row r="52" spans="1:7">
      <c r="A52" s="56">
        <v>49</v>
      </c>
      <c r="B52" s="56" t="s">
        <v>224</v>
      </c>
      <c r="C52" s="58" t="s">
        <v>159</v>
      </c>
      <c r="D52" s="79">
        <v>366.13</v>
      </c>
      <c r="E52" s="56">
        <v>44</v>
      </c>
      <c r="F52" s="57">
        <f t="shared" si="0"/>
        <v>16109.72</v>
      </c>
      <c r="G52" s="57">
        <f t="shared" si="1"/>
        <v>4865.13544</v>
      </c>
    </row>
    <row r="53" spans="1:7">
      <c r="A53" s="56">
        <v>50</v>
      </c>
      <c r="B53" s="56" t="s">
        <v>225</v>
      </c>
      <c r="C53" s="58" t="s">
        <v>63</v>
      </c>
      <c r="D53" s="79">
        <v>1595.36</v>
      </c>
      <c r="E53" s="56">
        <v>41</v>
      </c>
      <c r="F53" s="57">
        <f t="shared" si="0"/>
        <v>65409.759999999995</v>
      </c>
      <c r="G53" s="57">
        <f t="shared" si="1"/>
        <v>19753.747519999997</v>
      </c>
    </row>
    <row r="54" spans="1:7">
      <c r="A54" s="56">
        <v>51</v>
      </c>
      <c r="B54" s="56" t="s">
        <v>226</v>
      </c>
      <c r="C54" s="58" t="s">
        <v>227</v>
      </c>
      <c r="D54" s="79">
        <v>1364.93</v>
      </c>
      <c r="E54" s="56">
        <v>47</v>
      </c>
      <c r="F54" s="57">
        <f t="shared" si="0"/>
        <v>64151.710000000006</v>
      </c>
      <c r="G54" s="57">
        <f t="shared" si="1"/>
        <v>19373.816420000003</v>
      </c>
    </row>
    <row r="55" spans="1:7">
      <c r="A55" s="56">
        <v>52</v>
      </c>
      <c r="B55" s="56" t="s">
        <v>228</v>
      </c>
      <c r="C55" s="58" t="s">
        <v>159</v>
      </c>
      <c r="D55" s="79">
        <v>671.98</v>
      </c>
      <c r="E55" s="56">
        <v>29</v>
      </c>
      <c r="F55" s="57">
        <f t="shared" si="0"/>
        <v>19487.420000000002</v>
      </c>
      <c r="G55" s="57">
        <f t="shared" si="1"/>
        <v>5885.2008400000004</v>
      </c>
    </row>
    <row r="56" spans="1:7">
      <c r="A56" s="56">
        <v>53</v>
      </c>
      <c r="B56" s="56" t="s">
        <v>229</v>
      </c>
      <c r="C56" s="58" t="s">
        <v>159</v>
      </c>
      <c r="D56" s="79">
        <v>464.68</v>
      </c>
      <c r="E56" s="56">
        <v>44</v>
      </c>
      <c r="F56" s="57">
        <f t="shared" si="0"/>
        <v>20445.920000000002</v>
      </c>
      <c r="G56" s="57">
        <f t="shared" si="1"/>
        <v>6174.6678400000001</v>
      </c>
    </row>
    <row r="57" spans="1:7">
      <c r="A57" s="56">
        <v>54</v>
      </c>
      <c r="B57" s="56" t="s">
        <v>230</v>
      </c>
      <c r="C57" s="58" t="s">
        <v>159</v>
      </c>
      <c r="D57" s="79">
        <v>334.81</v>
      </c>
      <c r="E57" s="56">
        <v>44</v>
      </c>
      <c r="F57" s="57">
        <f t="shared" si="0"/>
        <v>14731.64</v>
      </c>
      <c r="G57" s="57">
        <f t="shared" si="1"/>
        <v>4448.9552800000001</v>
      </c>
    </row>
    <row r="58" spans="1:7">
      <c r="A58" s="56">
        <v>55</v>
      </c>
      <c r="B58" s="56" t="s">
        <v>231</v>
      </c>
      <c r="C58" s="58" t="s">
        <v>126</v>
      </c>
      <c r="D58" s="79">
        <v>999.82</v>
      </c>
      <c r="E58" s="56">
        <v>44</v>
      </c>
      <c r="F58" s="57">
        <f t="shared" si="0"/>
        <v>43992.08</v>
      </c>
      <c r="G58" s="57">
        <f t="shared" si="1"/>
        <v>13285.608160000002</v>
      </c>
    </row>
    <row r="59" spans="1:7">
      <c r="A59" s="56">
        <v>56</v>
      </c>
      <c r="B59" s="56" t="s">
        <v>232</v>
      </c>
      <c r="C59" s="58" t="s">
        <v>159</v>
      </c>
      <c r="D59" s="79">
        <v>1427.41</v>
      </c>
      <c r="E59" s="56">
        <v>47</v>
      </c>
      <c r="F59" s="57">
        <f t="shared" si="0"/>
        <v>67088.27</v>
      </c>
      <c r="G59" s="57">
        <f t="shared" si="1"/>
        <v>20260.65754</v>
      </c>
    </row>
    <row r="60" spans="1:7" ht="30">
      <c r="A60" s="56">
        <v>57</v>
      </c>
      <c r="B60" s="56" t="s">
        <v>233</v>
      </c>
      <c r="C60" s="58" t="s">
        <v>158</v>
      </c>
      <c r="D60" s="79">
        <v>751.12</v>
      </c>
      <c r="E60" s="56">
        <v>44</v>
      </c>
      <c r="F60" s="57">
        <f t="shared" si="0"/>
        <v>33049.279999999999</v>
      </c>
      <c r="G60" s="57">
        <f t="shared" si="1"/>
        <v>9980.88256</v>
      </c>
    </row>
    <row r="61" spans="1:7">
      <c r="A61" s="56">
        <v>58</v>
      </c>
      <c r="B61" s="56" t="s">
        <v>234</v>
      </c>
      <c r="C61" s="58" t="s">
        <v>159</v>
      </c>
      <c r="D61" s="79">
        <v>420.67</v>
      </c>
      <c r="E61" s="56">
        <v>44</v>
      </c>
      <c r="F61" s="57">
        <f t="shared" si="0"/>
        <v>18509.48</v>
      </c>
      <c r="G61" s="57">
        <f t="shared" si="1"/>
        <v>5589.8629599999995</v>
      </c>
    </row>
    <row r="62" spans="1:7">
      <c r="A62" s="56">
        <v>59</v>
      </c>
      <c r="B62" s="56" t="s">
        <v>235</v>
      </c>
      <c r="C62" s="58" t="s">
        <v>236</v>
      </c>
      <c r="D62" s="79">
        <v>252.71</v>
      </c>
      <c r="E62" s="56">
        <v>44</v>
      </c>
      <c r="F62" s="57">
        <f t="shared" si="0"/>
        <v>11119.24</v>
      </c>
      <c r="G62" s="57">
        <f t="shared" si="1"/>
        <v>3358.0104799999999</v>
      </c>
    </row>
    <row r="63" spans="1:7">
      <c r="A63" s="56">
        <v>60</v>
      </c>
      <c r="B63" s="56" t="s">
        <v>237</v>
      </c>
      <c r="C63" s="58" t="s">
        <v>238</v>
      </c>
      <c r="D63" s="79">
        <v>1047.54</v>
      </c>
      <c r="E63" s="56">
        <v>44</v>
      </c>
      <c r="F63" s="57">
        <f t="shared" si="0"/>
        <v>46091.759999999995</v>
      </c>
      <c r="G63" s="57">
        <f t="shared" si="1"/>
        <v>13919.711519999997</v>
      </c>
    </row>
    <row r="64" spans="1:7">
      <c r="A64" s="56">
        <v>61</v>
      </c>
      <c r="B64" s="56" t="s">
        <v>239</v>
      </c>
      <c r="C64" s="58" t="s">
        <v>159</v>
      </c>
      <c r="D64" s="79">
        <v>532.70000000000005</v>
      </c>
      <c r="E64" s="56">
        <v>44</v>
      </c>
      <c r="F64" s="57">
        <f t="shared" si="0"/>
        <v>23438.800000000003</v>
      </c>
      <c r="G64" s="57">
        <f t="shared" si="1"/>
        <v>7078.517600000001</v>
      </c>
    </row>
    <row r="65" spans="1:7">
      <c r="A65" s="56">
        <v>62</v>
      </c>
      <c r="B65" s="56" t="s">
        <v>240</v>
      </c>
      <c r="C65" s="58" t="s">
        <v>159</v>
      </c>
      <c r="D65" s="79">
        <v>1565.44</v>
      </c>
      <c r="E65" s="56">
        <v>28</v>
      </c>
      <c r="F65" s="57">
        <f t="shared" si="0"/>
        <v>43832.32</v>
      </c>
      <c r="G65" s="57">
        <f t="shared" si="1"/>
        <v>13237.360640000001</v>
      </c>
    </row>
    <row r="66" spans="1:7">
      <c r="A66" s="56">
        <v>63</v>
      </c>
      <c r="B66" s="56" t="s">
        <v>241</v>
      </c>
      <c r="C66" s="58" t="s">
        <v>159</v>
      </c>
      <c r="D66" s="79">
        <v>415.16</v>
      </c>
      <c r="E66" s="56">
        <v>44</v>
      </c>
      <c r="F66" s="57">
        <f t="shared" si="0"/>
        <v>18267.04</v>
      </c>
      <c r="G66" s="57">
        <f t="shared" si="1"/>
        <v>5516.6460800000004</v>
      </c>
    </row>
    <row r="67" spans="1:7" s="81" customFormat="1" ht="14.25">
      <c r="A67" s="59"/>
      <c r="B67" s="85" t="s">
        <v>429</v>
      </c>
      <c r="C67" s="60"/>
      <c r="D67" s="62"/>
      <c r="E67" s="61"/>
      <c r="F67" s="62">
        <f>SUM(F4:F66)</f>
        <v>2998911.0799999991</v>
      </c>
      <c r="G67" s="62">
        <f>SUM(G4:G66)</f>
        <v>905671.14616000012</v>
      </c>
    </row>
    <row r="69" spans="1:7">
      <c r="B69" s="55" t="s">
        <v>423</v>
      </c>
      <c r="D69" s="55" t="s">
        <v>424</v>
      </c>
    </row>
    <row r="71" spans="1:7">
      <c r="B71" s="55" t="s">
        <v>10</v>
      </c>
      <c r="D71" s="55" t="s">
        <v>425</v>
      </c>
    </row>
  </sheetData>
  <mergeCells count="2">
    <mergeCell ref="D1:G1"/>
    <mergeCell ref="A2:E2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rowBreaks count="1" manualBreakCount="1">
    <brk id="5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="85" zoomScaleNormal="85" zoomScaleSheetLayoutView="85" workbookViewId="0">
      <selection activeCell="A3" sqref="A3:XFD3"/>
    </sheetView>
  </sheetViews>
  <sheetFormatPr defaultRowHeight="15.75"/>
  <cols>
    <col min="1" max="1" width="6.140625" style="63" customWidth="1"/>
    <col min="2" max="2" width="44.7109375" style="63" customWidth="1"/>
    <col min="3" max="3" width="45.42578125" style="63" customWidth="1"/>
    <col min="4" max="4" width="18.7109375" style="63" customWidth="1"/>
    <col min="5" max="5" width="13.7109375" style="63" customWidth="1"/>
    <col min="6" max="6" width="15.140625" style="63" customWidth="1"/>
    <col min="7" max="7" width="13.28515625" style="63" customWidth="1"/>
    <col min="8" max="16384" width="9.140625" style="63"/>
  </cols>
  <sheetData>
    <row r="1" spans="1:7" ht="98.25" customHeight="1">
      <c r="E1" s="120" t="s">
        <v>438</v>
      </c>
      <c r="F1" s="125"/>
      <c r="G1" s="125"/>
    </row>
    <row r="2" spans="1:7">
      <c r="A2" s="124" t="s">
        <v>436</v>
      </c>
      <c r="B2" s="124"/>
      <c r="C2" s="124"/>
      <c r="D2" s="124"/>
      <c r="G2" s="82" t="s">
        <v>430</v>
      </c>
    </row>
    <row r="3" spans="1:7" s="91" customFormat="1" ht="31.5" customHeight="1">
      <c r="A3" s="65" t="s">
        <v>0</v>
      </c>
      <c r="B3" s="65" t="s">
        <v>243</v>
      </c>
      <c r="C3" s="65" t="s">
        <v>1</v>
      </c>
      <c r="D3" s="66" t="s">
        <v>437</v>
      </c>
      <c r="E3" s="66" t="s">
        <v>319</v>
      </c>
      <c r="F3" s="66" t="s">
        <v>317</v>
      </c>
      <c r="G3" s="66" t="s">
        <v>428</v>
      </c>
    </row>
    <row r="4" spans="1:7">
      <c r="A4" s="68">
        <v>1</v>
      </c>
      <c r="B4" s="87" t="s">
        <v>39</v>
      </c>
      <c r="C4" s="88" t="s">
        <v>40</v>
      </c>
      <c r="D4" s="89">
        <v>2396.6</v>
      </c>
      <c r="E4" s="89">
        <v>48</v>
      </c>
      <c r="F4" s="70">
        <f>E4*D4</f>
        <v>115036.79999999999</v>
      </c>
      <c r="G4" s="70">
        <f>F4*30.2/100</f>
        <v>34741.113599999997</v>
      </c>
    </row>
    <row r="5" spans="1:7">
      <c r="A5" s="68">
        <v>2</v>
      </c>
      <c r="B5" s="87" t="s">
        <v>41</v>
      </c>
      <c r="C5" s="88" t="s">
        <v>42</v>
      </c>
      <c r="D5" s="89">
        <v>2148.31</v>
      </c>
      <c r="E5" s="89">
        <v>33</v>
      </c>
      <c r="F5" s="70">
        <f t="shared" ref="F5:F41" si="0">E5*D5</f>
        <v>70894.23</v>
      </c>
      <c r="G5" s="70">
        <f t="shared" ref="G5:G41" si="1">F5*30.2/100</f>
        <v>21410.057459999996</v>
      </c>
    </row>
    <row r="6" spans="1:7" ht="31.5">
      <c r="A6" s="68">
        <v>3</v>
      </c>
      <c r="B6" s="87" t="s">
        <v>43</v>
      </c>
      <c r="C6" s="88" t="s">
        <v>44</v>
      </c>
      <c r="D6" s="89">
        <v>2155.84</v>
      </c>
      <c r="E6" s="89">
        <v>40</v>
      </c>
      <c r="F6" s="70">
        <f t="shared" si="0"/>
        <v>86233.600000000006</v>
      </c>
      <c r="G6" s="70">
        <f t="shared" si="1"/>
        <v>26042.547200000001</v>
      </c>
    </row>
    <row r="7" spans="1:7" ht="31.5">
      <c r="A7" s="68">
        <v>4</v>
      </c>
      <c r="B7" s="87" t="s">
        <v>45</v>
      </c>
      <c r="C7" s="88" t="s">
        <v>46</v>
      </c>
      <c r="D7" s="89">
        <v>2423.08</v>
      </c>
      <c r="E7" s="89">
        <v>44</v>
      </c>
      <c r="F7" s="70">
        <f t="shared" si="0"/>
        <v>106615.51999999999</v>
      </c>
      <c r="G7" s="70">
        <f t="shared" si="1"/>
        <v>32197.887039999994</v>
      </c>
    </row>
    <row r="8" spans="1:7" ht="31.5">
      <c r="A8" s="68">
        <v>5</v>
      </c>
      <c r="B8" s="87" t="s">
        <v>47</v>
      </c>
      <c r="C8" s="88" t="s">
        <v>48</v>
      </c>
      <c r="D8" s="89">
        <v>1641.03</v>
      </c>
      <c r="E8" s="89">
        <v>35</v>
      </c>
      <c r="F8" s="70">
        <f t="shared" si="0"/>
        <v>57436.049999999996</v>
      </c>
      <c r="G8" s="70">
        <f t="shared" si="1"/>
        <v>17345.687099999996</v>
      </c>
    </row>
    <row r="9" spans="1:7">
      <c r="A9" s="68">
        <v>6</v>
      </c>
      <c r="B9" s="87" t="s">
        <v>49</v>
      </c>
      <c r="C9" s="88" t="s">
        <v>50</v>
      </c>
      <c r="D9" s="89">
        <v>1360.05</v>
      </c>
      <c r="E9" s="89">
        <v>34</v>
      </c>
      <c r="F9" s="70">
        <f t="shared" si="0"/>
        <v>46241.7</v>
      </c>
      <c r="G9" s="70">
        <f t="shared" si="1"/>
        <v>13964.993399999999</v>
      </c>
    </row>
    <row r="10" spans="1:7">
      <c r="A10" s="68">
        <v>7</v>
      </c>
      <c r="B10" s="87" t="s">
        <v>51</v>
      </c>
      <c r="C10" s="88" t="s">
        <v>52</v>
      </c>
      <c r="D10" s="89">
        <v>2246.2399999999998</v>
      </c>
      <c r="E10" s="89">
        <v>37</v>
      </c>
      <c r="F10" s="70">
        <f t="shared" si="0"/>
        <v>83110.87999999999</v>
      </c>
      <c r="G10" s="70">
        <f t="shared" si="1"/>
        <v>25099.485759999996</v>
      </c>
    </row>
    <row r="11" spans="1:7">
      <c r="A11" s="68">
        <v>8</v>
      </c>
      <c r="B11" s="87" t="s">
        <v>53</v>
      </c>
      <c r="C11" s="88" t="s">
        <v>42</v>
      </c>
      <c r="D11" s="89">
        <v>1958.94</v>
      </c>
      <c r="E11" s="89">
        <v>44</v>
      </c>
      <c r="F11" s="70">
        <f t="shared" si="0"/>
        <v>86193.36</v>
      </c>
      <c r="G11" s="70">
        <f t="shared" si="1"/>
        <v>26030.39472</v>
      </c>
    </row>
    <row r="12" spans="1:7">
      <c r="A12" s="68">
        <v>9</v>
      </c>
      <c r="B12" s="87" t="s">
        <v>54</v>
      </c>
      <c r="C12" s="88" t="s">
        <v>55</v>
      </c>
      <c r="D12" s="89">
        <v>1768.17</v>
      </c>
      <c r="E12" s="89">
        <v>66</v>
      </c>
      <c r="F12" s="70">
        <f t="shared" si="0"/>
        <v>116699.22</v>
      </c>
      <c r="G12" s="70">
        <f t="shared" si="1"/>
        <v>35243.16444</v>
      </c>
    </row>
    <row r="13" spans="1:7">
      <c r="A13" s="68">
        <v>10</v>
      </c>
      <c r="B13" s="87" t="s">
        <v>56</v>
      </c>
      <c r="C13" s="88" t="s">
        <v>57</v>
      </c>
      <c r="D13" s="89">
        <v>1064.0999999999999</v>
      </c>
      <c r="E13" s="89">
        <v>4</v>
      </c>
      <c r="F13" s="70">
        <f t="shared" si="0"/>
        <v>4256.3999999999996</v>
      </c>
      <c r="G13" s="70">
        <f t="shared" si="1"/>
        <v>1285.4327999999998</v>
      </c>
    </row>
    <row r="14" spans="1:7">
      <c r="A14" s="68">
        <v>11</v>
      </c>
      <c r="B14" s="87" t="s">
        <v>58</v>
      </c>
      <c r="C14" s="88" t="s">
        <v>59</v>
      </c>
      <c r="D14" s="89">
        <v>1769.65</v>
      </c>
      <c r="E14" s="89">
        <v>22</v>
      </c>
      <c r="F14" s="70">
        <f t="shared" si="0"/>
        <v>38932.300000000003</v>
      </c>
      <c r="G14" s="70">
        <f t="shared" si="1"/>
        <v>11757.554599999999</v>
      </c>
    </row>
    <row r="15" spans="1:7">
      <c r="A15" s="68">
        <v>12</v>
      </c>
      <c r="B15" s="87" t="s">
        <v>60</v>
      </c>
      <c r="C15" s="88" t="s">
        <v>29</v>
      </c>
      <c r="D15" s="89">
        <v>4181.22</v>
      </c>
      <c r="E15" s="89">
        <v>59</v>
      </c>
      <c r="F15" s="70">
        <f t="shared" si="0"/>
        <v>246691.98</v>
      </c>
      <c r="G15" s="70">
        <f t="shared" si="1"/>
        <v>74500.977960000004</v>
      </c>
    </row>
    <row r="16" spans="1:7">
      <c r="A16" s="68">
        <v>14</v>
      </c>
      <c r="B16" s="87" t="s">
        <v>62</v>
      </c>
      <c r="C16" s="88" t="s">
        <v>63</v>
      </c>
      <c r="D16" s="89">
        <v>2080.2800000000002</v>
      </c>
      <c r="E16" s="89">
        <v>41</v>
      </c>
      <c r="F16" s="70">
        <f t="shared" si="0"/>
        <v>85291.48000000001</v>
      </c>
      <c r="G16" s="70">
        <f t="shared" si="1"/>
        <v>25758.026960000003</v>
      </c>
    </row>
    <row r="17" spans="1:7">
      <c r="A17" s="68">
        <v>15</v>
      </c>
      <c r="B17" s="87" t="s">
        <v>64</v>
      </c>
      <c r="C17" s="88" t="s">
        <v>57</v>
      </c>
      <c r="D17" s="89">
        <v>1135.69</v>
      </c>
      <c r="E17" s="89">
        <v>4</v>
      </c>
      <c r="F17" s="70">
        <f t="shared" si="0"/>
        <v>4542.76</v>
      </c>
      <c r="G17" s="70">
        <f t="shared" si="1"/>
        <v>1371.9135200000001</v>
      </c>
    </row>
    <row r="18" spans="1:7">
      <c r="A18" s="68">
        <v>16</v>
      </c>
      <c r="B18" s="87" t="s">
        <v>65</v>
      </c>
      <c r="C18" s="88" t="s">
        <v>57</v>
      </c>
      <c r="D18" s="89">
        <v>1103.43</v>
      </c>
      <c r="E18" s="89">
        <v>4</v>
      </c>
      <c r="F18" s="70">
        <f t="shared" si="0"/>
        <v>4413.72</v>
      </c>
      <c r="G18" s="70">
        <f t="shared" si="1"/>
        <v>1332.94344</v>
      </c>
    </row>
    <row r="19" spans="1:7">
      <c r="A19" s="68">
        <v>17</v>
      </c>
      <c r="B19" s="87" t="s">
        <v>66</v>
      </c>
      <c r="C19" s="88" t="s">
        <v>67</v>
      </c>
      <c r="D19" s="89">
        <v>1576.52</v>
      </c>
      <c r="E19" s="89">
        <v>51</v>
      </c>
      <c r="F19" s="70">
        <f t="shared" si="0"/>
        <v>80402.52</v>
      </c>
      <c r="G19" s="70">
        <f t="shared" si="1"/>
        <v>24281.561040000004</v>
      </c>
    </row>
    <row r="20" spans="1:7" ht="31.5">
      <c r="A20" s="68">
        <v>18</v>
      </c>
      <c r="B20" s="87" t="s">
        <v>68</v>
      </c>
      <c r="C20" s="88" t="s">
        <v>48</v>
      </c>
      <c r="D20" s="89">
        <v>1439.24</v>
      </c>
      <c r="E20" s="89">
        <v>36</v>
      </c>
      <c r="F20" s="70">
        <f t="shared" si="0"/>
        <v>51812.639999999999</v>
      </c>
      <c r="G20" s="70">
        <f t="shared" si="1"/>
        <v>15647.41728</v>
      </c>
    </row>
    <row r="21" spans="1:7">
      <c r="A21" s="68">
        <v>19</v>
      </c>
      <c r="B21" s="87" t="s">
        <v>69</v>
      </c>
      <c r="C21" s="88" t="s">
        <v>70</v>
      </c>
      <c r="D21" s="89">
        <v>1243.8</v>
      </c>
      <c r="E21" s="89">
        <v>43</v>
      </c>
      <c r="F21" s="70">
        <f t="shared" si="0"/>
        <v>53483.4</v>
      </c>
      <c r="G21" s="70">
        <f t="shared" si="1"/>
        <v>16151.986799999999</v>
      </c>
    </row>
    <row r="22" spans="1:7">
      <c r="A22" s="68">
        <v>20</v>
      </c>
      <c r="B22" s="87" t="s">
        <v>71</v>
      </c>
      <c r="C22" s="88" t="s">
        <v>72</v>
      </c>
      <c r="D22" s="89">
        <v>1765.84</v>
      </c>
      <c r="E22" s="89">
        <v>35</v>
      </c>
      <c r="F22" s="70">
        <f t="shared" si="0"/>
        <v>61804.399999999994</v>
      </c>
      <c r="G22" s="70">
        <f t="shared" si="1"/>
        <v>18664.928799999998</v>
      </c>
    </row>
    <row r="23" spans="1:7" ht="31.5">
      <c r="A23" s="68">
        <v>21</v>
      </c>
      <c r="B23" s="87" t="s">
        <v>73</v>
      </c>
      <c r="C23" s="88" t="s">
        <v>46</v>
      </c>
      <c r="D23" s="89">
        <v>2510.65</v>
      </c>
      <c r="E23" s="89">
        <v>26</v>
      </c>
      <c r="F23" s="70">
        <f t="shared" si="0"/>
        <v>65276.9</v>
      </c>
      <c r="G23" s="70">
        <f t="shared" si="1"/>
        <v>19713.623799999998</v>
      </c>
    </row>
    <row r="24" spans="1:7">
      <c r="A24" s="68">
        <v>22</v>
      </c>
      <c r="B24" s="87" t="s">
        <v>74</v>
      </c>
      <c r="C24" s="88" t="s">
        <v>75</v>
      </c>
      <c r="D24" s="89">
        <v>2623.06</v>
      </c>
      <c r="E24" s="89">
        <v>34</v>
      </c>
      <c r="F24" s="70">
        <f t="shared" si="0"/>
        <v>89184.04</v>
      </c>
      <c r="G24" s="70">
        <f t="shared" si="1"/>
        <v>26933.58008</v>
      </c>
    </row>
    <row r="25" spans="1:7" ht="31.5">
      <c r="A25" s="68">
        <v>23</v>
      </c>
      <c r="B25" s="87" t="s">
        <v>76</v>
      </c>
      <c r="C25" s="88" t="s">
        <v>77</v>
      </c>
      <c r="D25" s="89">
        <v>1918.52</v>
      </c>
      <c r="E25" s="89">
        <v>58</v>
      </c>
      <c r="F25" s="70">
        <f t="shared" si="0"/>
        <v>111274.16</v>
      </c>
      <c r="G25" s="70">
        <f t="shared" si="1"/>
        <v>33604.796320000001</v>
      </c>
    </row>
    <row r="26" spans="1:7">
      <c r="A26" s="68">
        <v>24</v>
      </c>
      <c r="B26" s="87" t="s">
        <v>78</v>
      </c>
      <c r="C26" s="88" t="s">
        <v>79</v>
      </c>
      <c r="D26" s="89">
        <v>1797.02</v>
      </c>
      <c r="E26" s="89">
        <v>41</v>
      </c>
      <c r="F26" s="70">
        <f t="shared" si="0"/>
        <v>73677.819999999992</v>
      </c>
      <c r="G26" s="70">
        <f t="shared" si="1"/>
        <v>22250.701639999999</v>
      </c>
    </row>
    <row r="27" spans="1:7">
      <c r="A27" s="68">
        <v>25</v>
      </c>
      <c r="B27" s="87" t="s">
        <v>80</v>
      </c>
      <c r="C27" s="88" t="s">
        <v>81</v>
      </c>
      <c r="D27" s="89">
        <v>1655.55</v>
      </c>
      <c r="E27" s="89">
        <v>52</v>
      </c>
      <c r="F27" s="70">
        <f t="shared" si="0"/>
        <v>86088.599999999991</v>
      </c>
      <c r="G27" s="70">
        <f t="shared" si="1"/>
        <v>25998.757199999996</v>
      </c>
    </row>
    <row r="28" spans="1:7" ht="31.5">
      <c r="A28" s="68">
        <v>26</v>
      </c>
      <c r="B28" s="87" t="s">
        <v>82</v>
      </c>
      <c r="C28" s="88" t="s">
        <v>83</v>
      </c>
      <c r="D28" s="89">
        <v>1674.98</v>
      </c>
      <c r="E28" s="89">
        <v>31</v>
      </c>
      <c r="F28" s="70">
        <f t="shared" si="0"/>
        <v>51924.38</v>
      </c>
      <c r="G28" s="70">
        <f t="shared" si="1"/>
        <v>15681.162759999999</v>
      </c>
    </row>
    <row r="29" spans="1:7">
      <c r="A29" s="68">
        <v>27</v>
      </c>
      <c r="B29" s="87" t="s">
        <v>84</v>
      </c>
      <c r="C29" s="88" t="s">
        <v>50</v>
      </c>
      <c r="D29" s="89">
        <v>1328.08</v>
      </c>
      <c r="E29" s="89">
        <v>33</v>
      </c>
      <c r="F29" s="70">
        <f t="shared" si="0"/>
        <v>43826.64</v>
      </c>
      <c r="G29" s="70">
        <f t="shared" si="1"/>
        <v>13235.645279999999</v>
      </c>
    </row>
    <row r="30" spans="1:7">
      <c r="A30" s="68">
        <v>28</v>
      </c>
      <c r="B30" s="87" t="s">
        <v>85</v>
      </c>
      <c r="C30" s="88" t="s">
        <v>42</v>
      </c>
      <c r="D30" s="89">
        <v>1827.62</v>
      </c>
      <c r="E30" s="89">
        <v>32</v>
      </c>
      <c r="F30" s="70">
        <f t="shared" si="0"/>
        <v>58483.839999999997</v>
      </c>
      <c r="G30" s="70">
        <f t="shared" si="1"/>
        <v>17662.11968</v>
      </c>
    </row>
    <row r="31" spans="1:7">
      <c r="A31" s="68">
        <v>29</v>
      </c>
      <c r="B31" s="87" t="s">
        <v>86</v>
      </c>
      <c r="C31" s="88" t="s">
        <v>87</v>
      </c>
      <c r="D31" s="89">
        <v>2864.5</v>
      </c>
      <c r="E31" s="89">
        <v>47</v>
      </c>
      <c r="F31" s="70">
        <f t="shared" si="0"/>
        <v>134631.5</v>
      </c>
      <c r="G31" s="70">
        <f t="shared" si="1"/>
        <v>40658.712999999996</v>
      </c>
    </row>
    <row r="32" spans="1:7" ht="31.5">
      <c r="A32" s="68">
        <v>30</v>
      </c>
      <c r="B32" s="87" t="s">
        <v>88</v>
      </c>
      <c r="C32" s="88" t="s">
        <v>89</v>
      </c>
      <c r="D32" s="89">
        <v>1773.54</v>
      </c>
      <c r="E32" s="89">
        <v>44</v>
      </c>
      <c r="F32" s="70">
        <f t="shared" si="0"/>
        <v>78035.759999999995</v>
      </c>
      <c r="G32" s="70">
        <f t="shared" si="1"/>
        <v>23566.799519999997</v>
      </c>
    </row>
    <row r="33" spans="1:7" ht="31.5">
      <c r="A33" s="68">
        <v>31</v>
      </c>
      <c r="B33" s="87" t="s">
        <v>90</v>
      </c>
      <c r="C33" s="88" t="s">
        <v>89</v>
      </c>
      <c r="D33" s="89">
        <v>1754.01</v>
      </c>
      <c r="E33" s="89">
        <v>44</v>
      </c>
      <c r="F33" s="70">
        <f t="shared" si="0"/>
        <v>77176.44</v>
      </c>
      <c r="G33" s="70">
        <f t="shared" si="1"/>
        <v>23307.284879999999</v>
      </c>
    </row>
    <row r="34" spans="1:7" ht="31.5">
      <c r="A34" s="68">
        <v>32</v>
      </c>
      <c r="B34" s="87" t="s">
        <v>91</v>
      </c>
      <c r="C34" s="88" t="s">
        <v>46</v>
      </c>
      <c r="D34" s="89">
        <v>2605.4</v>
      </c>
      <c r="E34" s="89">
        <v>44</v>
      </c>
      <c r="F34" s="70">
        <f t="shared" si="0"/>
        <v>114637.6</v>
      </c>
      <c r="G34" s="70">
        <f t="shared" si="1"/>
        <v>34620.555200000003</v>
      </c>
    </row>
    <row r="35" spans="1:7" ht="31.5">
      <c r="A35" s="68">
        <v>33</v>
      </c>
      <c r="B35" s="87" t="s">
        <v>92</v>
      </c>
      <c r="C35" s="88" t="s">
        <v>93</v>
      </c>
      <c r="D35" s="89">
        <v>1621.93</v>
      </c>
      <c r="E35" s="89">
        <v>37</v>
      </c>
      <c r="F35" s="70">
        <f t="shared" si="0"/>
        <v>60011.41</v>
      </c>
      <c r="G35" s="70">
        <f t="shared" si="1"/>
        <v>18123.445820000001</v>
      </c>
    </row>
    <row r="36" spans="1:7">
      <c r="A36" s="68">
        <v>34</v>
      </c>
      <c r="B36" s="87" t="s">
        <v>94</v>
      </c>
      <c r="C36" s="88" t="s">
        <v>95</v>
      </c>
      <c r="D36" s="89">
        <v>3562.22</v>
      </c>
      <c r="E36" s="89">
        <v>46</v>
      </c>
      <c r="F36" s="70">
        <f t="shared" si="0"/>
        <v>163862.12</v>
      </c>
      <c r="G36" s="70">
        <f t="shared" si="1"/>
        <v>49486.360240000002</v>
      </c>
    </row>
    <row r="37" spans="1:7">
      <c r="A37" s="68">
        <v>35</v>
      </c>
      <c r="B37" s="87" t="s">
        <v>96</v>
      </c>
      <c r="C37" s="88" t="s">
        <v>97</v>
      </c>
      <c r="D37" s="89">
        <v>1993.78</v>
      </c>
      <c r="E37" s="89">
        <v>42</v>
      </c>
      <c r="F37" s="70">
        <f t="shared" si="0"/>
        <v>83738.759999999995</v>
      </c>
      <c r="G37" s="70">
        <f t="shared" si="1"/>
        <v>25289.105519999997</v>
      </c>
    </row>
    <row r="38" spans="1:7">
      <c r="A38" s="68">
        <v>36</v>
      </c>
      <c r="B38" s="87" t="s">
        <v>98</v>
      </c>
      <c r="C38" s="88" t="s">
        <v>50</v>
      </c>
      <c r="D38" s="89">
        <v>1262.72</v>
      </c>
      <c r="E38" s="89">
        <v>44</v>
      </c>
      <c r="F38" s="70">
        <f t="shared" si="0"/>
        <v>55559.68</v>
      </c>
      <c r="G38" s="70">
        <f t="shared" si="1"/>
        <v>16779.023359999999</v>
      </c>
    </row>
    <row r="39" spans="1:7">
      <c r="A39" s="68">
        <v>37</v>
      </c>
      <c r="B39" s="87" t="s">
        <v>99</v>
      </c>
      <c r="C39" s="88" t="s">
        <v>42</v>
      </c>
      <c r="D39" s="89">
        <v>2262.36</v>
      </c>
      <c r="E39" s="89">
        <v>32</v>
      </c>
      <c r="F39" s="70">
        <f t="shared" si="0"/>
        <v>72395.520000000004</v>
      </c>
      <c r="G39" s="70">
        <f t="shared" si="1"/>
        <v>21863.447039999999</v>
      </c>
    </row>
    <row r="40" spans="1:7">
      <c r="A40" s="68">
        <v>38</v>
      </c>
      <c r="B40" s="87" t="s">
        <v>100</v>
      </c>
      <c r="C40" s="88" t="s">
        <v>87</v>
      </c>
      <c r="D40" s="89">
        <v>2727.23</v>
      </c>
      <c r="E40" s="89">
        <v>33</v>
      </c>
      <c r="F40" s="70">
        <f t="shared" si="0"/>
        <v>89998.59</v>
      </c>
      <c r="G40" s="70">
        <f t="shared" si="1"/>
        <v>27179.574179999996</v>
      </c>
    </row>
    <row r="41" spans="1:7" ht="31.5">
      <c r="A41" s="68">
        <v>39</v>
      </c>
      <c r="B41" s="87" t="s">
        <v>101</v>
      </c>
      <c r="C41" s="88" t="s">
        <v>89</v>
      </c>
      <c r="D41" s="89">
        <v>1814.01</v>
      </c>
      <c r="E41" s="89">
        <v>35</v>
      </c>
      <c r="F41" s="70">
        <f t="shared" si="0"/>
        <v>63490.35</v>
      </c>
      <c r="G41" s="70">
        <f t="shared" si="1"/>
        <v>19174.0857</v>
      </c>
    </row>
    <row r="42" spans="1:7" s="92" customFormat="1">
      <c r="A42" s="72"/>
      <c r="B42" s="90" t="s">
        <v>429</v>
      </c>
      <c r="C42" s="74"/>
      <c r="D42" s="77"/>
      <c r="E42" s="77"/>
      <c r="F42" s="78">
        <f>SUM(F4:F41)</f>
        <v>2973367.07</v>
      </c>
      <c r="G42" s="78">
        <f>SUM(G4:G41)</f>
        <v>897956.85514000012</v>
      </c>
    </row>
    <row r="44" spans="1:7">
      <c r="B44" s="63" t="s">
        <v>423</v>
      </c>
      <c r="D44" s="63" t="s">
        <v>424</v>
      </c>
    </row>
    <row r="46" spans="1:7">
      <c r="B46" s="63" t="s">
        <v>10</v>
      </c>
      <c r="D46" s="63" t="s">
        <v>425</v>
      </c>
    </row>
  </sheetData>
  <mergeCells count="2">
    <mergeCell ref="A2:D2"/>
    <mergeCell ref="E1:G1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topLeftCell="A19" zoomScale="85" zoomScaleNormal="100" zoomScaleSheetLayoutView="85" workbookViewId="0">
      <selection activeCell="F39" sqref="F39"/>
    </sheetView>
  </sheetViews>
  <sheetFormatPr defaultRowHeight="11.25"/>
  <cols>
    <col min="1" max="1" width="4.7109375" style="28" customWidth="1"/>
    <col min="2" max="2" width="38.28515625" style="28" bestFit="1" customWidth="1"/>
    <col min="3" max="3" width="27.85546875" style="28" customWidth="1"/>
    <col min="4" max="4" width="16.85546875" style="28" customWidth="1"/>
    <col min="5" max="5" width="16.28515625" style="28" customWidth="1"/>
    <col min="6" max="6" width="18" style="28" customWidth="1"/>
    <col min="7" max="7" width="19.42578125" style="28" customWidth="1"/>
    <col min="8" max="16384" width="9.140625" style="28"/>
  </cols>
  <sheetData>
    <row r="1" spans="1:7" ht="15.75">
      <c r="B1" s="3"/>
    </row>
    <row r="2" spans="1:7" ht="123" customHeight="1">
      <c r="F2" s="126" t="s">
        <v>438</v>
      </c>
      <c r="G2" s="126"/>
    </row>
    <row r="3" spans="1:7" ht="43.5" customHeight="1">
      <c r="B3" s="118" t="s">
        <v>441</v>
      </c>
      <c r="C3" s="118"/>
      <c r="D3" s="118"/>
      <c r="E3" s="118"/>
      <c r="F3" s="102"/>
      <c r="G3" s="102"/>
    </row>
    <row r="4" spans="1:7" ht="21" customHeight="1">
      <c r="B4" s="26"/>
      <c r="C4" s="26"/>
      <c r="D4" s="26"/>
      <c r="E4" s="26"/>
      <c r="F4" s="26"/>
      <c r="G4" s="94" t="s">
        <v>430</v>
      </c>
    </row>
    <row r="5" spans="1:7" ht="31.5">
      <c r="A5" s="7" t="s">
        <v>242</v>
      </c>
      <c r="B5" s="7" t="s">
        <v>243</v>
      </c>
      <c r="C5" s="7" t="s">
        <v>1</v>
      </c>
      <c r="D5" s="7" t="s">
        <v>244</v>
      </c>
      <c r="E5" s="7" t="s">
        <v>316</v>
      </c>
      <c r="F5" s="7" t="s">
        <v>317</v>
      </c>
      <c r="G5" s="7" t="s">
        <v>428</v>
      </c>
    </row>
    <row r="6" spans="1:7" ht="15.75">
      <c r="A6" s="32">
        <v>1</v>
      </c>
      <c r="B6" s="31" t="s">
        <v>359</v>
      </c>
      <c r="C6" s="31" t="s">
        <v>358</v>
      </c>
      <c r="D6" s="29">
        <v>2153.15</v>
      </c>
      <c r="E6" s="30">
        <v>47</v>
      </c>
      <c r="F6" s="29">
        <f t="shared" ref="F6:F33" si="0">D6*E6</f>
        <v>101198.05</v>
      </c>
      <c r="G6" s="43">
        <f>F6*30.2/100</f>
        <v>30561.811099999999</v>
      </c>
    </row>
    <row r="7" spans="1:7" ht="15.75">
      <c r="A7" s="32">
        <v>2</v>
      </c>
      <c r="B7" s="31" t="s">
        <v>357</v>
      </c>
      <c r="C7" s="31" t="s">
        <v>38</v>
      </c>
      <c r="D7" s="29">
        <v>3619.52</v>
      </c>
      <c r="E7" s="30">
        <v>47</v>
      </c>
      <c r="F7" s="29">
        <f t="shared" si="0"/>
        <v>170117.44</v>
      </c>
      <c r="G7" s="43">
        <f t="shared" ref="G7:G34" si="1">F7*30.2/100</f>
        <v>51375.46688</v>
      </c>
    </row>
    <row r="8" spans="1:7" ht="15.75">
      <c r="A8" s="32">
        <v>3</v>
      </c>
      <c r="B8" s="31" t="s">
        <v>356</v>
      </c>
      <c r="C8" s="31" t="s">
        <v>266</v>
      </c>
      <c r="D8" s="29">
        <v>798.99</v>
      </c>
      <c r="E8" s="30">
        <v>47</v>
      </c>
      <c r="F8" s="29">
        <f t="shared" si="0"/>
        <v>37552.53</v>
      </c>
      <c r="G8" s="43">
        <f t="shared" si="1"/>
        <v>11340.86406</v>
      </c>
    </row>
    <row r="9" spans="1:7" ht="15.75">
      <c r="A9" s="32">
        <v>4</v>
      </c>
      <c r="B9" s="31" t="s">
        <v>355</v>
      </c>
      <c r="C9" s="31" t="s">
        <v>323</v>
      </c>
      <c r="D9" s="29">
        <v>2189.85</v>
      </c>
      <c r="E9" s="30">
        <v>47</v>
      </c>
      <c r="F9" s="29">
        <f t="shared" si="0"/>
        <v>102922.95</v>
      </c>
      <c r="G9" s="43">
        <f t="shared" si="1"/>
        <v>31082.730899999999</v>
      </c>
    </row>
    <row r="10" spans="1:7" ht="15.75">
      <c r="A10" s="32">
        <v>5</v>
      </c>
      <c r="B10" s="31" t="s">
        <v>354</v>
      </c>
      <c r="C10" s="31" t="s">
        <v>338</v>
      </c>
      <c r="D10" s="29">
        <v>1590.74</v>
      </c>
      <c r="E10" s="30">
        <v>47</v>
      </c>
      <c r="F10" s="29">
        <f t="shared" si="0"/>
        <v>74764.78</v>
      </c>
      <c r="G10" s="43">
        <f t="shared" si="1"/>
        <v>22578.963559999997</v>
      </c>
    </row>
    <row r="11" spans="1:7" ht="15.75">
      <c r="A11" s="32">
        <v>6</v>
      </c>
      <c r="B11" s="31" t="s">
        <v>353</v>
      </c>
      <c r="C11" s="31" t="s">
        <v>352</v>
      </c>
      <c r="D11" s="29">
        <v>1774.53</v>
      </c>
      <c r="E11" s="30">
        <v>47</v>
      </c>
      <c r="F11" s="29">
        <f t="shared" si="0"/>
        <v>83402.91</v>
      </c>
      <c r="G11" s="43">
        <f t="shared" si="1"/>
        <v>25187.678820000001</v>
      </c>
    </row>
    <row r="12" spans="1:7" ht="15.75">
      <c r="A12" s="32">
        <v>7</v>
      </c>
      <c r="B12" s="31" t="s">
        <v>351</v>
      </c>
      <c r="C12" s="31" t="s">
        <v>350</v>
      </c>
      <c r="D12" s="29">
        <v>1814.88</v>
      </c>
      <c r="E12" s="30">
        <v>47</v>
      </c>
      <c r="F12" s="29">
        <f t="shared" si="0"/>
        <v>85299.36</v>
      </c>
      <c r="G12" s="43">
        <f t="shared" si="1"/>
        <v>25760.406719999999</v>
      </c>
    </row>
    <row r="13" spans="1:7" ht="15.75">
      <c r="A13" s="32">
        <v>8</v>
      </c>
      <c r="B13" s="31" t="s">
        <v>349</v>
      </c>
      <c r="C13" s="31" t="s">
        <v>334</v>
      </c>
      <c r="D13" s="29">
        <v>1697.13</v>
      </c>
      <c r="E13" s="30">
        <v>54</v>
      </c>
      <c r="F13" s="29">
        <f t="shared" si="0"/>
        <v>91645.02</v>
      </c>
      <c r="G13" s="43">
        <f t="shared" si="1"/>
        <v>27676.796040000001</v>
      </c>
    </row>
    <row r="14" spans="1:7" ht="15.75">
      <c r="A14" s="32">
        <v>9</v>
      </c>
      <c r="B14" s="31" t="s">
        <v>348</v>
      </c>
      <c r="C14" s="31" t="s">
        <v>323</v>
      </c>
      <c r="D14" s="29">
        <v>2029.26</v>
      </c>
      <c r="E14" s="30">
        <v>59</v>
      </c>
      <c r="F14" s="29">
        <f t="shared" si="0"/>
        <v>119726.34</v>
      </c>
      <c r="G14" s="43">
        <f t="shared" si="1"/>
        <v>36157.354679999997</v>
      </c>
    </row>
    <row r="15" spans="1:7" ht="15.75">
      <c r="A15" s="32">
        <v>10</v>
      </c>
      <c r="B15" s="31" t="s">
        <v>347</v>
      </c>
      <c r="C15" s="31" t="s">
        <v>346</v>
      </c>
      <c r="D15" s="29">
        <v>2165.63</v>
      </c>
      <c r="E15" s="30">
        <v>47</v>
      </c>
      <c r="F15" s="29">
        <f t="shared" si="0"/>
        <v>101784.61</v>
      </c>
      <c r="G15" s="43">
        <f t="shared" si="1"/>
        <v>30738.952219999999</v>
      </c>
    </row>
    <row r="16" spans="1:7" ht="15.75">
      <c r="A16" s="32">
        <v>11</v>
      </c>
      <c r="B16" s="31" t="s">
        <v>345</v>
      </c>
      <c r="C16" s="31" t="s">
        <v>344</v>
      </c>
      <c r="D16" s="29">
        <v>1718.89</v>
      </c>
      <c r="E16" s="30">
        <v>47</v>
      </c>
      <c r="F16" s="29">
        <f t="shared" si="0"/>
        <v>80787.83</v>
      </c>
      <c r="G16" s="43">
        <f t="shared" si="1"/>
        <v>24397.924660000001</v>
      </c>
    </row>
    <row r="17" spans="1:7" ht="15.75">
      <c r="A17" s="32">
        <v>12</v>
      </c>
      <c r="B17" s="31" t="s">
        <v>343</v>
      </c>
      <c r="C17" s="31" t="s">
        <v>329</v>
      </c>
      <c r="D17" s="29">
        <v>1487.8</v>
      </c>
      <c r="E17" s="30">
        <v>60</v>
      </c>
      <c r="F17" s="29">
        <f t="shared" si="0"/>
        <v>89268</v>
      </c>
      <c r="G17" s="43">
        <f t="shared" si="1"/>
        <v>26958.936000000002</v>
      </c>
    </row>
    <row r="18" spans="1:7" ht="15.75">
      <c r="A18" s="32">
        <v>13</v>
      </c>
      <c r="B18" s="31" t="s">
        <v>342</v>
      </c>
      <c r="C18" s="31" t="s">
        <v>338</v>
      </c>
      <c r="D18" s="29">
        <v>1361.81</v>
      </c>
      <c r="E18" s="30">
        <v>51</v>
      </c>
      <c r="F18" s="29">
        <f t="shared" si="0"/>
        <v>69452.31</v>
      </c>
      <c r="G18" s="43">
        <f t="shared" si="1"/>
        <v>20974.59762</v>
      </c>
    </row>
    <row r="19" spans="1:7" ht="15.75">
      <c r="A19" s="32">
        <v>14</v>
      </c>
      <c r="B19" s="31" t="s">
        <v>341</v>
      </c>
      <c r="C19" s="31" t="s">
        <v>112</v>
      </c>
      <c r="D19" s="29">
        <v>1016.46</v>
      </c>
      <c r="E19" s="30">
        <v>47</v>
      </c>
      <c r="F19" s="29">
        <f t="shared" si="0"/>
        <v>47773.62</v>
      </c>
      <c r="G19" s="43">
        <f t="shared" si="1"/>
        <v>14427.633240000001</v>
      </c>
    </row>
    <row r="20" spans="1:7" ht="31.5">
      <c r="A20" s="32">
        <v>15</v>
      </c>
      <c r="B20" s="93" t="s">
        <v>442</v>
      </c>
      <c r="C20" s="31" t="s">
        <v>306</v>
      </c>
      <c r="D20" s="29">
        <v>522.36</v>
      </c>
      <c r="E20" s="30">
        <v>47</v>
      </c>
      <c r="F20" s="29">
        <f t="shared" si="0"/>
        <v>24550.920000000002</v>
      </c>
      <c r="G20" s="43">
        <f t="shared" si="1"/>
        <v>7414.3778400000001</v>
      </c>
    </row>
    <row r="21" spans="1:7" ht="15.75">
      <c r="A21" s="32">
        <v>16</v>
      </c>
      <c r="B21" s="31" t="s">
        <v>340</v>
      </c>
      <c r="C21" s="31" t="s">
        <v>338</v>
      </c>
      <c r="D21" s="29">
        <v>847.38</v>
      </c>
      <c r="E21" s="30">
        <v>47</v>
      </c>
      <c r="F21" s="29">
        <f t="shared" si="0"/>
        <v>39826.86</v>
      </c>
      <c r="G21" s="43">
        <f t="shared" si="1"/>
        <v>12027.711719999999</v>
      </c>
    </row>
    <row r="22" spans="1:7" ht="15.75">
      <c r="A22" s="32">
        <v>17</v>
      </c>
      <c r="B22" s="31" t="s">
        <v>339</v>
      </c>
      <c r="C22" s="31" t="s">
        <v>338</v>
      </c>
      <c r="D22" s="29">
        <v>1818.66</v>
      </c>
      <c r="E22" s="30">
        <v>47</v>
      </c>
      <c r="F22" s="29">
        <f t="shared" si="0"/>
        <v>85477.02</v>
      </c>
      <c r="G22" s="43">
        <f t="shared" si="1"/>
        <v>25814.06004</v>
      </c>
    </row>
    <row r="23" spans="1:7" ht="15.75">
      <c r="A23" s="32">
        <v>18</v>
      </c>
      <c r="B23" s="31" t="s">
        <v>337</v>
      </c>
      <c r="C23" s="31" t="s">
        <v>336</v>
      </c>
      <c r="D23" s="29">
        <v>2288.25</v>
      </c>
      <c r="E23" s="30">
        <v>53</v>
      </c>
      <c r="F23" s="29">
        <f t="shared" si="0"/>
        <v>121277.25</v>
      </c>
      <c r="G23" s="43">
        <f t="shared" si="1"/>
        <v>36625.729499999994</v>
      </c>
    </row>
    <row r="24" spans="1:7" ht="15.75">
      <c r="A24" s="32">
        <v>19</v>
      </c>
      <c r="B24" s="31" t="s">
        <v>335</v>
      </c>
      <c r="C24" s="31" t="s">
        <v>334</v>
      </c>
      <c r="D24" s="29">
        <v>1640.4</v>
      </c>
      <c r="E24" s="30">
        <v>47</v>
      </c>
      <c r="F24" s="29">
        <f t="shared" si="0"/>
        <v>77098.8</v>
      </c>
      <c r="G24" s="43">
        <f t="shared" si="1"/>
        <v>23283.837600000003</v>
      </c>
    </row>
    <row r="25" spans="1:7" ht="15.75">
      <c r="A25" s="32">
        <v>20</v>
      </c>
      <c r="B25" s="31" t="s">
        <v>333</v>
      </c>
      <c r="C25" s="31" t="s">
        <v>332</v>
      </c>
      <c r="D25" s="29">
        <v>1790.89</v>
      </c>
      <c r="E25" s="30">
        <v>49</v>
      </c>
      <c r="F25" s="29">
        <f t="shared" si="0"/>
        <v>87753.61</v>
      </c>
      <c r="G25" s="43">
        <f t="shared" si="1"/>
        <v>26501.590219999998</v>
      </c>
    </row>
    <row r="26" spans="1:7" ht="47.25">
      <c r="A26" s="32">
        <v>21</v>
      </c>
      <c r="B26" s="31" t="s">
        <v>331</v>
      </c>
      <c r="C26" s="93" t="s">
        <v>439</v>
      </c>
      <c r="D26" s="29">
        <v>2141.89</v>
      </c>
      <c r="E26" s="30">
        <v>56</v>
      </c>
      <c r="F26" s="29">
        <f t="shared" si="0"/>
        <v>119945.84</v>
      </c>
      <c r="G26" s="43">
        <f t="shared" si="1"/>
        <v>36223.643680000001</v>
      </c>
    </row>
    <row r="27" spans="1:7" ht="15.75">
      <c r="A27" s="32">
        <v>22</v>
      </c>
      <c r="B27" s="31" t="s">
        <v>330</v>
      </c>
      <c r="C27" s="31" t="s">
        <v>329</v>
      </c>
      <c r="D27" s="29">
        <v>1632.33</v>
      </c>
      <c r="E27" s="30">
        <v>47</v>
      </c>
      <c r="F27" s="29">
        <f t="shared" si="0"/>
        <v>76719.509999999995</v>
      </c>
      <c r="G27" s="43">
        <f t="shared" si="1"/>
        <v>23169.292019999997</v>
      </c>
    </row>
    <row r="28" spans="1:7" ht="31.5">
      <c r="A28" s="32">
        <v>23</v>
      </c>
      <c r="B28" s="31" t="s">
        <v>328</v>
      </c>
      <c r="C28" s="93" t="s">
        <v>443</v>
      </c>
      <c r="D28" s="29">
        <v>2578.08</v>
      </c>
      <c r="E28" s="30">
        <v>47</v>
      </c>
      <c r="F28" s="29">
        <f t="shared" si="0"/>
        <v>121169.76</v>
      </c>
      <c r="G28" s="43">
        <f t="shared" si="1"/>
        <v>36593.267520000001</v>
      </c>
    </row>
    <row r="29" spans="1:7" ht="15.75">
      <c r="A29" s="32">
        <v>24</v>
      </c>
      <c r="B29" s="31" t="s">
        <v>327</v>
      </c>
      <c r="C29" s="31" t="s">
        <v>326</v>
      </c>
      <c r="D29" s="29">
        <v>1865.23</v>
      </c>
      <c r="E29" s="30">
        <v>47</v>
      </c>
      <c r="F29" s="29">
        <f t="shared" si="0"/>
        <v>87665.81</v>
      </c>
      <c r="G29" s="43">
        <f t="shared" si="1"/>
        <v>26475.074619999999</v>
      </c>
    </row>
    <row r="30" spans="1:7" ht="15.75">
      <c r="A30" s="32">
        <v>25</v>
      </c>
      <c r="B30" s="31" t="s">
        <v>325</v>
      </c>
      <c r="C30" s="31" t="s">
        <v>29</v>
      </c>
      <c r="D30" s="29">
        <v>3592.47</v>
      </c>
      <c r="E30" s="30">
        <v>56</v>
      </c>
      <c r="F30" s="29">
        <f t="shared" si="0"/>
        <v>201178.31999999998</v>
      </c>
      <c r="G30" s="43">
        <f t="shared" si="1"/>
        <v>60755.852639999997</v>
      </c>
    </row>
    <row r="31" spans="1:7" ht="15.75">
      <c r="A31" s="32">
        <v>26</v>
      </c>
      <c r="B31" s="31" t="s">
        <v>324</v>
      </c>
      <c r="C31" s="31" t="s">
        <v>323</v>
      </c>
      <c r="D31" s="29">
        <v>1582.55</v>
      </c>
      <c r="E31" s="30">
        <v>47</v>
      </c>
      <c r="F31" s="29">
        <f t="shared" si="0"/>
        <v>74379.849999999991</v>
      </c>
      <c r="G31" s="43">
        <f t="shared" si="1"/>
        <v>22462.714699999997</v>
      </c>
    </row>
    <row r="32" spans="1:7" ht="15.75">
      <c r="A32" s="32">
        <v>27</v>
      </c>
      <c r="B32" s="31" t="s">
        <v>322</v>
      </c>
      <c r="C32" s="31" t="s">
        <v>321</v>
      </c>
      <c r="D32" s="29">
        <v>491.05</v>
      </c>
      <c r="E32" s="30">
        <v>10</v>
      </c>
      <c r="F32" s="29">
        <f t="shared" si="0"/>
        <v>4910.5</v>
      </c>
      <c r="G32" s="43">
        <f t="shared" si="1"/>
        <v>1482.971</v>
      </c>
    </row>
    <row r="33" spans="1:7" ht="31.5">
      <c r="A33" s="32">
        <v>28</v>
      </c>
      <c r="B33" s="31" t="s">
        <v>320</v>
      </c>
      <c r="C33" s="93" t="s">
        <v>440</v>
      </c>
      <c r="D33" s="29">
        <v>2790.76</v>
      </c>
      <c r="E33" s="30">
        <v>47</v>
      </c>
      <c r="F33" s="29">
        <f t="shared" si="0"/>
        <v>131165.72</v>
      </c>
      <c r="G33" s="43">
        <f t="shared" si="1"/>
        <v>39612.047440000002</v>
      </c>
    </row>
    <row r="34" spans="1:7" s="101" customFormat="1" ht="15.75">
      <c r="A34" s="52"/>
      <c r="B34" s="52" t="s">
        <v>429</v>
      </c>
      <c r="C34" s="98"/>
      <c r="D34" s="99"/>
      <c r="E34" s="98"/>
      <c r="F34" s="99">
        <f>SUM(F6:F33)</f>
        <v>2508815.5200000005</v>
      </c>
      <c r="G34" s="100">
        <f t="shared" si="1"/>
        <v>757662.28704000008</v>
      </c>
    </row>
    <row r="36" spans="1:7" ht="15.75">
      <c r="B36" s="5" t="s">
        <v>423</v>
      </c>
      <c r="C36" s="5"/>
      <c r="D36" s="103"/>
      <c r="E36" s="5" t="s">
        <v>424</v>
      </c>
      <c r="F36" s="5"/>
      <c r="G36" s="5"/>
    </row>
    <row r="37" spans="1:7" ht="15.75">
      <c r="B37" s="5"/>
      <c r="C37" s="5"/>
      <c r="D37" s="5"/>
      <c r="E37" s="5"/>
      <c r="F37" s="5"/>
      <c r="G37" s="5"/>
    </row>
    <row r="38" spans="1:7" ht="15.75">
      <c r="B38" s="5"/>
      <c r="C38" s="5"/>
      <c r="D38" s="5"/>
      <c r="E38" s="5"/>
      <c r="F38" s="5"/>
      <c r="G38" s="5"/>
    </row>
    <row r="39" spans="1:7" ht="15.75">
      <c r="B39" s="2" t="s">
        <v>10</v>
      </c>
      <c r="C39" s="23"/>
      <c r="D39" s="5"/>
      <c r="E39" s="5" t="s">
        <v>425</v>
      </c>
      <c r="F39" s="5"/>
      <c r="G39" s="5"/>
    </row>
    <row r="40" spans="1:7" ht="15.75">
      <c r="B40" s="5"/>
      <c r="C40" s="5"/>
      <c r="D40" s="5"/>
      <c r="E40" s="5"/>
      <c r="F40" s="5"/>
      <c r="G40" s="5"/>
    </row>
  </sheetData>
  <mergeCells count="2">
    <mergeCell ref="F2:G2"/>
    <mergeCell ref="B3:E3"/>
  </mergeCells>
  <pageMargins left="0.25" right="0.25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view="pageBreakPreview" zoomScale="85" zoomScaleNormal="70" zoomScaleSheetLayoutView="85" workbookViewId="0">
      <selection activeCell="E1" sqref="E1:G1"/>
    </sheetView>
  </sheetViews>
  <sheetFormatPr defaultRowHeight="15.75"/>
  <cols>
    <col min="1" max="1" width="4.28515625" style="63" customWidth="1"/>
    <col min="2" max="2" width="46.5703125" style="63" customWidth="1"/>
    <col min="3" max="3" width="34.28515625" style="63" customWidth="1"/>
    <col min="4" max="4" width="19.140625" style="63" customWidth="1"/>
    <col min="5" max="5" width="13.140625" style="63" customWidth="1"/>
    <col min="6" max="6" width="12.140625" style="63" bestFit="1" customWidth="1"/>
    <col min="7" max="7" width="15.42578125" style="63" customWidth="1"/>
    <col min="8" max="16384" width="9.140625" style="63"/>
  </cols>
  <sheetData>
    <row r="1" spans="1:7" ht="95.25" customHeight="1">
      <c r="E1" s="120" t="s">
        <v>438</v>
      </c>
      <c r="F1" s="125"/>
      <c r="G1" s="125"/>
    </row>
    <row r="3" spans="1:7" ht="36" customHeight="1">
      <c r="A3" s="127" t="s">
        <v>444</v>
      </c>
      <c r="B3" s="128"/>
      <c r="C3" s="128"/>
      <c r="D3" s="128"/>
      <c r="E3" s="111"/>
      <c r="G3" s="82" t="s">
        <v>430</v>
      </c>
    </row>
    <row r="4" spans="1:7">
      <c r="A4" s="112"/>
      <c r="B4" s="112"/>
      <c r="C4" s="112"/>
      <c r="D4" s="112"/>
      <c r="E4" s="111"/>
      <c r="G4" s="82"/>
    </row>
    <row r="5" spans="1:7" s="91" customFormat="1" ht="52.5" customHeight="1">
      <c r="A5" s="65" t="s">
        <v>0</v>
      </c>
      <c r="B5" s="65" t="s">
        <v>243</v>
      </c>
      <c r="C5" s="65" t="s">
        <v>1</v>
      </c>
      <c r="D5" s="66" t="s">
        <v>437</v>
      </c>
      <c r="E5" s="66" t="s">
        <v>319</v>
      </c>
      <c r="F5" s="66" t="s">
        <v>317</v>
      </c>
      <c r="G5" s="66" t="s">
        <v>428</v>
      </c>
    </row>
    <row r="6" spans="1:7" ht="31.5">
      <c r="A6" s="104">
        <v>1</v>
      </c>
      <c r="B6" s="105" t="s">
        <v>102</v>
      </c>
      <c r="C6" s="106" t="s">
        <v>103</v>
      </c>
      <c r="D6" s="107">
        <v>2572.5</v>
      </c>
      <c r="E6" s="68">
        <v>28</v>
      </c>
      <c r="F6" s="70">
        <f>D6*E6</f>
        <v>72030</v>
      </c>
      <c r="G6" s="68">
        <f>F6*30.2/100</f>
        <v>21753.06</v>
      </c>
    </row>
    <row r="7" spans="1:7" ht="31.5">
      <c r="A7" s="108">
        <v>2</v>
      </c>
      <c r="B7" s="109" t="s">
        <v>106</v>
      </c>
      <c r="C7" s="110" t="s">
        <v>107</v>
      </c>
      <c r="D7" s="107">
        <v>2891.62</v>
      </c>
      <c r="E7" s="68">
        <f>14+33</f>
        <v>47</v>
      </c>
      <c r="F7" s="70">
        <f t="shared" ref="F7:F40" si="0">D7*E7</f>
        <v>135906.13999999998</v>
      </c>
      <c r="G7" s="68">
        <f t="shared" ref="G7:G40" si="1">F7*30.2/100</f>
        <v>41043.654279999995</v>
      </c>
    </row>
    <row r="8" spans="1:7">
      <c r="A8" s="108">
        <v>3</v>
      </c>
      <c r="B8" s="109" t="s">
        <v>108</v>
      </c>
      <c r="C8" s="110" t="s">
        <v>109</v>
      </c>
      <c r="D8" s="107">
        <v>548.34</v>
      </c>
      <c r="E8" s="68">
        <v>44</v>
      </c>
      <c r="F8" s="70">
        <f t="shared" si="0"/>
        <v>24126.960000000003</v>
      </c>
      <c r="G8" s="68">
        <f t="shared" si="1"/>
        <v>7286.3419200000008</v>
      </c>
    </row>
    <row r="9" spans="1:7" ht="31.5">
      <c r="A9" s="108">
        <v>4</v>
      </c>
      <c r="B9" s="109" t="s">
        <v>110</v>
      </c>
      <c r="C9" s="110" t="s">
        <v>103</v>
      </c>
      <c r="D9" s="107">
        <v>2753.41</v>
      </c>
      <c r="E9" s="68">
        <v>28</v>
      </c>
      <c r="F9" s="70">
        <f t="shared" si="0"/>
        <v>77095.48</v>
      </c>
      <c r="G9" s="68">
        <f t="shared" si="1"/>
        <v>23282.834959999996</v>
      </c>
    </row>
    <row r="10" spans="1:7">
      <c r="A10" s="108">
        <v>5</v>
      </c>
      <c r="B10" s="109" t="s">
        <v>111</v>
      </c>
      <c r="C10" s="110" t="s">
        <v>112</v>
      </c>
      <c r="D10" s="107">
        <v>1573.92</v>
      </c>
      <c r="E10" s="68">
        <f>30+10</f>
        <v>40</v>
      </c>
      <c r="F10" s="70">
        <f t="shared" si="0"/>
        <v>62956.800000000003</v>
      </c>
      <c r="G10" s="68">
        <f t="shared" si="1"/>
        <v>19012.953600000001</v>
      </c>
    </row>
    <row r="11" spans="1:7">
      <c r="A11" s="108">
        <v>6</v>
      </c>
      <c r="B11" s="109" t="s">
        <v>113</v>
      </c>
      <c r="C11" s="110" t="s">
        <v>114</v>
      </c>
      <c r="D11" s="107">
        <v>2151.12</v>
      </c>
      <c r="E11" s="68">
        <v>47</v>
      </c>
      <c r="F11" s="70">
        <f t="shared" si="0"/>
        <v>101102.64</v>
      </c>
      <c r="G11" s="68">
        <f t="shared" si="1"/>
        <v>30532.99728</v>
      </c>
    </row>
    <row r="12" spans="1:7">
      <c r="A12" s="108">
        <v>7</v>
      </c>
      <c r="B12" s="109" t="s">
        <v>115</v>
      </c>
      <c r="C12" s="110" t="s">
        <v>67</v>
      </c>
      <c r="D12" s="107">
        <v>2429.1999999999998</v>
      </c>
      <c r="E12" s="68">
        <f>14+19</f>
        <v>33</v>
      </c>
      <c r="F12" s="70">
        <f t="shared" si="0"/>
        <v>80163.599999999991</v>
      </c>
      <c r="G12" s="68">
        <f t="shared" si="1"/>
        <v>24209.407199999998</v>
      </c>
    </row>
    <row r="13" spans="1:7" ht="31.5">
      <c r="A13" s="108">
        <v>8</v>
      </c>
      <c r="B13" s="109" t="s">
        <v>116</v>
      </c>
      <c r="C13" s="110" t="s">
        <v>32</v>
      </c>
      <c r="D13" s="107">
        <v>1575.95</v>
      </c>
      <c r="E13" s="68">
        <f>17+12+18</f>
        <v>47</v>
      </c>
      <c r="F13" s="70">
        <f t="shared" si="0"/>
        <v>74069.650000000009</v>
      </c>
      <c r="G13" s="68">
        <f t="shared" si="1"/>
        <v>22369.034300000003</v>
      </c>
    </row>
    <row r="14" spans="1:7">
      <c r="A14" s="108">
        <v>9</v>
      </c>
      <c r="B14" s="109" t="s">
        <v>117</v>
      </c>
      <c r="C14" s="110" t="s">
        <v>118</v>
      </c>
      <c r="D14" s="107">
        <v>560.36</v>
      </c>
      <c r="E14" s="68">
        <v>29</v>
      </c>
      <c r="F14" s="70">
        <f t="shared" si="0"/>
        <v>16250.44</v>
      </c>
      <c r="G14" s="68">
        <f t="shared" si="1"/>
        <v>4907.6328800000001</v>
      </c>
    </row>
    <row r="15" spans="1:7">
      <c r="A15" s="108">
        <v>10</v>
      </c>
      <c r="B15" s="109" t="s">
        <v>119</v>
      </c>
      <c r="C15" s="110" t="s">
        <v>105</v>
      </c>
      <c r="D15" s="107">
        <v>1461.3</v>
      </c>
      <c r="E15" s="68">
        <f>14+33</f>
        <v>47</v>
      </c>
      <c r="F15" s="70">
        <f t="shared" si="0"/>
        <v>68681.099999999991</v>
      </c>
      <c r="G15" s="68">
        <f t="shared" si="1"/>
        <v>20741.692199999998</v>
      </c>
    </row>
    <row r="16" spans="1:7" ht="31.5">
      <c r="A16" s="108">
        <v>11</v>
      </c>
      <c r="B16" s="109" t="s">
        <v>120</v>
      </c>
      <c r="C16" s="110" t="s">
        <v>104</v>
      </c>
      <c r="D16" s="107">
        <v>2831.38</v>
      </c>
      <c r="E16" s="68">
        <v>46</v>
      </c>
      <c r="F16" s="70">
        <f t="shared" si="0"/>
        <v>130243.48000000001</v>
      </c>
      <c r="G16" s="68">
        <f t="shared" si="1"/>
        <v>39333.530960000004</v>
      </c>
    </row>
    <row r="17" spans="1:7">
      <c r="A17" s="108">
        <v>12</v>
      </c>
      <c r="B17" s="109" t="s">
        <v>121</v>
      </c>
      <c r="C17" s="110" t="s">
        <v>118</v>
      </c>
      <c r="D17" s="107">
        <v>603.38</v>
      </c>
      <c r="E17" s="68">
        <f>14+30</f>
        <v>44</v>
      </c>
      <c r="F17" s="70">
        <f t="shared" si="0"/>
        <v>26548.720000000001</v>
      </c>
      <c r="G17" s="68">
        <f t="shared" si="1"/>
        <v>8017.7134400000004</v>
      </c>
    </row>
    <row r="18" spans="1:7">
      <c r="A18" s="108">
        <v>13</v>
      </c>
      <c r="B18" s="109" t="s">
        <v>122</v>
      </c>
      <c r="C18" s="110" t="s">
        <v>123</v>
      </c>
      <c r="D18" s="107">
        <v>1644.39</v>
      </c>
      <c r="E18" s="68">
        <f>14+33</f>
        <v>47</v>
      </c>
      <c r="F18" s="70">
        <f t="shared" si="0"/>
        <v>77286.33</v>
      </c>
      <c r="G18" s="68">
        <f t="shared" si="1"/>
        <v>23340.471660000003</v>
      </c>
    </row>
    <row r="19" spans="1:7">
      <c r="A19" s="108">
        <v>14</v>
      </c>
      <c r="B19" s="109" t="s">
        <v>124</v>
      </c>
      <c r="C19" s="110" t="s">
        <v>12</v>
      </c>
      <c r="D19" s="107">
        <v>1883.88</v>
      </c>
      <c r="E19" s="68">
        <f>12+19+16</f>
        <v>47</v>
      </c>
      <c r="F19" s="70">
        <f t="shared" si="0"/>
        <v>88542.36</v>
      </c>
      <c r="G19" s="68">
        <f t="shared" si="1"/>
        <v>26739.792719999998</v>
      </c>
    </row>
    <row r="20" spans="1:7">
      <c r="A20" s="108">
        <v>15</v>
      </c>
      <c r="B20" s="109" t="s">
        <v>125</v>
      </c>
      <c r="C20" s="110" t="s">
        <v>126</v>
      </c>
      <c r="D20" s="107">
        <v>1383.41</v>
      </c>
      <c r="E20" s="68">
        <f>14+29</f>
        <v>43</v>
      </c>
      <c r="F20" s="70">
        <f t="shared" si="0"/>
        <v>59486.630000000005</v>
      </c>
      <c r="G20" s="68">
        <f t="shared" si="1"/>
        <v>17964.96226</v>
      </c>
    </row>
    <row r="21" spans="1:7">
      <c r="A21" s="108">
        <v>16</v>
      </c>
      <c r="B21" s="109" t="s">
        <v>127</v>
      </c>
      <c r="C21" s="110" t="s">
        <v>128</v>
      </c>
      <c r="D21" s="107">
        <v>2122.33</v>
      </c>
      <c r="E21" s="68">
        <f>14+23</f>
        <v>37</v>
      </c>
      <c r="F21" s="70">
        <f t="shared" si="0"/>
        <v>78526.209999999992</v>
      </c>
      <c r="G21" s="68">
        <f t="shared" si="1"/>
        <v>23714.915419999998</v>
      </c>
    </row>
    <row r="22" spans="1:7">
      <c r="A22" s="108">
        <v>17</v>
      </c>
      <c r="B22" s="109" t="s">
        <v>129</v>
      </c>
      <c r="C22" s="110" t="s">
        <v>38</v>
      </c>
      <c r="D22" s="107">
        <v>6060.75</v>
      </c>
      <c r="E22" s="68">
        <f>14+33</f>
        <v>47</v>
      </c>
      <c r="F22" s="70">
        <f t="shared" si="0"/>
        <v>284855.25</v>
      </c>
      <c r="G22" s="68">
        <f t="shared" si="1"/>
        <v>86026.285499999984</v>
      </c>
    </row>
    <row r="23" spans="1:7" ht="31.5">
      <c r="A23" s="108">
        <v>18</v>
      </c>
      <c r="B23" s="109" t="s">
        <v>130</v>
      </c>
      <c r="C23" s="110" t="s">
        <v>103</v>
      </c>
      <c r="D23" s="107">
        <v>2651.92</v>
      </c>
      <c r="E23" s="68">
        <f>33+14</f>
        <v>47</v>
      </c>
      <c r="F23" s="70">
        <f t="shared" si="0"/>
        <v>124640.24</v>
      </c>
      <c r="G23" s="68">
        <f t="shared" si="1"/>
        <v>37641.352480000001</v>
      </c>
    </row>
    <row r="24" spans="1:7">
      <c r="A24" s="108">
        <v>19</v>
      </c>
      <c r="B24" s="109" t="s">
        <v>131</v>
      </c>
      <c r="C24" s="110" t="s">
        <v>132</v>
      </c>
      <c r="D24" s="107">
        <v>1568.98</v>
      </c>
      <c r="E24" s="68">
        <v>47</v>
      </c>
      <c r="F24" s="70">
        <f t="shared" si="0"/>
        <v>73742.06</v>
      </c>
      <c r="G24" s="68">
        <f t="shared" si="1"/>
        <v>22270.10212</v>
      </c>
    </row>
    <row r="25" spans="1:7">
      <c r="A25" s="108">
        <v>20</v>
      </c>
      <c r="B25" s="109" t="s">
        <v>133</v>
      </c>
      <c r="C25" s="110" t="s">
        <v>38</v>
      </c>
      <c r="D25" s="107">
        <v>5838.87</v>
      </c>
      <c r="E25" s="68">
        <f>17+30</f>
        <v>47</v>
      </c>
      <c r="F25" s="70">
        <f t="shared" si="0"/>
        <v>274426.89</v>
      </c>
      <c r="G25" s="68">
        <f t="shared" si="1"/>
        <v>82876.92078</v>
      </c>
    </row>
    <row r="26" spans="1:7" ht="31.5">
      <c r="A26" s="108">
        <v>21</v>
      </c>
      <c r="B26" s="109" t="s">
        <v>134</v>
      </c>
      <c r="C26" s="110" t="s">
        <v>135</v>
      </c>
      <c r="D26" s="107">
        <v>2189.8000000000002</v>
      </c>
      <c r="E26" s="68">
        <f>30+17</f>
        <v>47</v>
      </c>
      <c r="F26" s="70">
        <f t="shared" si="0"/>
        <v>102920.6</v>
      </c>
      <c r="G26" s="68">
        <f t="shared" si="1"/>
        <v>31082.021200000003</v>
      </c>
    </row>
    <row r="27" spans="1:7">
      <c r="A27" s="108">
        <v>22</v>
      </c>
      <c r="B27" s="109" t="s">
        <v>156</v>
      </c>
      <c r="C27" s="110" t="s">
        <v>70</v>
      </c>
      <c r="D27" s="107">
        <v>582.11</v>
      </c>
      <c r="E27" s="68">
        <v>40</v>
      </c>
      <c r="F27" s="70">
        <f t="shared" si="0"/>
        <v>23284.400000000001</v>
      </c>
      <c r="G27" s="68">
        <f t="shared" si="1"/>
        <v>7031.8887999999997</v>
      </c>
    </row>
    <row r="28" spans="1:7" ht="31.5">
      <c r="A28" s="108">
        <v>23</v>
      </c>
      <c r="B28" s="109" t="s">
        <v>136</v>
      </c>
      <c r="C28" s="110" t="s">
        <v>137</v>
      </c>
      <c r="D28" s="107">
        <v>1702.67</v>
      </c>
      <c r="E28" s="68">
        <f>14+33</f>
        <v>47</v>
      </c>
      <c r="F28" s="70">
        <f t="shared" si="0"/>
        <v>80025.490000000005</v>
      </c>
      <c r="G28" s="68">
        <f t="shared" si="1"/>
        <v>24167.697980000001</v>
      </c>
    </row>
    <row r="29" spans="1:7" ht="31.5">
      <c r="A29" s="108">
        <v>24</v>
      </c>
      <c r="B29" s="109" t="s">
        <v>138</v>
      </c>
      <c r="C29" s="110" t="s">
        <v>104</v>
      </c>
      <c r="D29" s="107">
        <v>2578.31</v>
      </c>
      <c r="E29" s="68">
        <f>31+12</f>
        <v>43</v>
      </c>
      <c r="F29" s="70">
        <f t="shared" si="0"/>
        <v>110867.33</v>
      </c>
      <c r="G29" s="68">
        <f t="shared" si="1"/>
        <v>33481.933660000002</v>
      </c>
    </row>
    <row r="30" spans="1:7">
      <c r="A30" s="108">
        <v>25</v>
      </c>
      <c r="B30" s="109" t="s">
        <v>139</v>
      </c>
      <c r="C30" s="110" t="s">
        <v>67</v>
      </c>
      <c r="D30" s="107">
        <v>1980.71</v>
      </c>
      <c r="E30" s="68">
        <f>33+14</f>
        <v>47</v>
      </c>
      <c r="F30" s="70">
        <f t="shared" si="0"/>
        <v>93093.37</v>
      </c>
      <c r="G30" s="68">
        <f t="shared" si="1"/>
        <v>28114.197739999996</v>
      </c>
    </row>
    <row r="31" spans="1:7" ht="31.5">
      <c r="A31" s="108">
        <v>26</v>
      </c>
      <c r="B31" s="109" t="s">
        <v>140</v>
      </c>
      <c r="C31" s="110" t="s">
        <v>141</v>
      </c>
      <c r="D31" s="107">
        <v>2623.37</v>
      </c>
      <c r="E31" s="68">
        <f>14+33</f>
        <v>47</v>
      </c>
      <c r="F31" s="70">
        <f t="shared" si="0"/>
        <v>123298.39</v>
      </c>
      <c r="G31" s="68">
        <f t="shared" si="1"/>
        <v>37236.11378</v>
      </c>
    </row>
    <row r="32" spans="1:7">
      <c r="A32" s="108">
        <v>27</v>
      </c>
      <c r="B32" s="109" t="s">
        <v>142</v>
      </c>
      <c r="C32" s="110" t="s">
        <v>143</v>
      </c>
      <c r="D32" s="107">
        <v>3137.29</v>
      </c>
      <c r="E32" s="68">
        <f>33+14</f>
        <v>47</v>
      </c>
      <c r="F32" s="70">
        <f t="shared" si="0"/>
        <v>147452.63</v>
      </c>
      <c r="G32" s="68">
        <f t="shared" si="1"/>
        <v>44530.694259999997</v>
      </c>
    </row>
    <row r="33" spans="1:7" ht="47.25">
      <c r="A33" s="108">
        <v>28</v>
      </c>
      <c r="B33" s="109" t="s">
        <v>144</v>
      </c>
      <c r="C33" s="110" t="s">
        <v>145</v>
      </c>
      <c r="D33" s="107">
        <v>3092.02</v>
      </c>
      <c r="E33" s="68">
        <f>33+14</f>
        <v>47</v>
      </c>
      <c r="F33" s="70">
        <f t="shared" si="0"/>
        <v>145324.94</v>
      </c>
      <c r="G33" s="68">
        <f t="shared" si="1"/>
        <v>43888.131880000001</v>
      </c>
    </row>
    <row r="34" spans="1:7" ht="31.5">
      <c r="A34" s="108">
        <v>29</v>
      </c>
      <c r="B34" s="109" t="s">
        <v>146</v>
      </c>
      <c r="C34" s="110" t="s">
        <v>147</v>
      </c>
      <c r="D34" s="107">
        <v>2411.3000000000002</v>
      </c>
      <c r="E34" s="68">
        <v>19</v>
      </c>
      <c r="F34" s="70">
        <f t="shared" si="0"/>
        <v>45814.700000000004</v>
      </c>
      <c r="G34" s="68">
        <f t="shared" si="1"/>
        <v>13836.039400000001</v>
      </c>
    </row>
    <row r="35" spans="1:7">
      <c r="A35" s="108">
        <v>30</v>
      </c>
      <c r="B35" s="109" t="s">
        <v>148</v>
      </c>
      <c r="C35" s="110" t="s">
        <v>29</v>
      </c>
      <c r="D35" s="107">
        <v>6029.52</v>
      </c>
      <c r="E35" s="68">
        <f>31+16</f>
        <v>47</v>
      </c>
      <c r="F35" s="70">
        <f t="shared" si="0"/>
        <v>283387.44</v>
      </c>
      <c r="G35" s="68">
        <f t="shared" si="1"/>
        <v>85583.006879999986</v>
      </c>
    </row>
    <row r="36" spans="1:7">
      <c r="A36" s="108">
        <v>31</v>
      </c>
      <c r="B36" s="109" t="s">
        <v>149</v>
      </c>
      <c r="C36" s="110" t="s">
        <v>143</v>
      </c>
      <c r="D36" s="107">
        <v>2857.19</v>
      </c>
      <c r="E36" s="68">
        <f>33+14</f>
        <v>47</v>
      </c>
      <c r="F36" s="70">
        <f t="shared" si="0"/>
        <v>134287.93</v>
      </c>
      <c r="G36" s="68">
        <f t="shared" si="1"/>
        <v>40554.954859999998</v>
      </c>
    </row>
    <row r="37" spans="1:7">
      <c r="A37" s="108">
        <v>32</v>
      </c>
      <c r="B37" s="109" t="s">
        <v>150</v>
      </c>
      <c r="C37" s="110" t="s">
        <v>151</v>
      </c>
      <c r="D37" s="107">
        <v>1946.21</v>
      </c>
      <c r="E37" s="68">
        <f>12+27</f>
        <v>39</v>
      </c>
      <c r="F37" s="70">
        <f t="shared" si="0"/>
        <v>75902.19</v>
      </c>
      <c r="G37" s="68">
        <f t="shared" si="1"/>
        <v>22922.461379999997</v>
      </c>
    </row>
    <row r="38" spans="1:7">
      <c r="A38" s="108">
        <v>33</v>
      </c>
      <c r="B38" s="109" t="s">
        <v>153</v>
      </c>
      <c r="C38" s="110" t="s">
        <v>105</v>
      </c>
      <c r="D38" s="107">
        <v>1687.13</v>
      </c>
      <c r="E38" s="68">
        <f>10+37</f>
        <v>47</v>
      </c>
      <c r="F38" s="70">
        <f t="shared" si="0"/>
        <v>79295.11</v>
      </c>
      <c r="G38" s="68">
        <f t="shared" si="1"/>
        <v>23947.123220000001</v>
      </c>
    </row>
    <row r="39" spans="1:7">
      <c r="A39" s="108">
        <v>34</v>
      </c>
      <c r="B39" s="109" t="s">
        <v>154</v>
      </c>
      <c r="C39" s="110" t="s">
        <v>152</v>
      </c>
      <c r="D39" s="107">
        <v>919.32</v>
      </c>
      <c r="E39" s="68">
        <v>47</v>
      </c>
      <c r="F39" s="70">
        <f t="shared" si="0"/>
        <v>43208.04</v>
      </c>
      <c r="G39" s="68">
        <f t="shared" si="1"/>
        <v>13048.828079999999</v>
      </c>
    </row>
    <row r="40" spans="1:7" ht="31.5">
      <c r="A40" s="108">
        <v>35</v>
      </c>
      <c r="B40" s="109" t="s">
        <v>155</v>
      </c>
      <c r="C40" s="110" t="s">
        <v>103</v>
      </c>
      <c r="D40" s="107">
        <v>2960.96</v>
      </c>
      <c r="E40" s="68">
        <f>12+28</f>
        <v>40</v>
      </c>
      <c r="F40" s="70">
        <f t="shared" si="0"/>
        <v>118438.39999999999</v>
      </c>
      <c r="G40" s="68">
        <f t="shared" si="1"/>
        <v>35768.396799999995</v>
      </c>
    </row>
    <row r="41" spans="1:7" s="92" customFormat="1">
      <c r="A41" s="72"/>
      <c r="B41" s="90" t="s">
        <v>429</v>
      </c>
      <c r="C41" s="74"/>
      <c r="D41" s="113"/>
      <c r="E41" s="77"/>
      <c r="F41" s="78">
        <f>SUM(F6:F40)</f>
        <v>3537281.9400000004</v>
      </c>
      <c r="G41" s="78">
        <f>SUM(G6:G40)</f>
        <v>1068259.14588</v>
      </c>
    </row>
    <row r="43" spans="1:7">
      <c r="B43" s="63" t="s">
        <v>445</v>
      </c>
      <c r="D43" s="63" t="s">
        <v>424</v>
      </c>
    </row>
    <row r="45" spans="1:7">
      <c r="B45" s="63" t="s">
        <v>446</v>
      </c>
      <c r="D45" s="63" t="s">
        <v>447</v>
      </c>
    </row>
  </sheetData>
  <mergeCells count="2">
    <mergeCell ref="A3:D3"/>
    <mergeCell ref="E1:G1"/>
  </mergeCells>
  <pageMargins left="0.25" right="0.25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13" zoomScale="98" zoomScaleNormal="70" zoomScaleSheetLayoutView="98" workbookViewId="0">
      <selection activeCell="A13" sqref="A1:XFD1048576"/>
    </sheetView>
  </sheetViews>
  <sheetFormatPr defaultRowHeight="11.25"/>
  <cols>
    <col min="1" max="1" width="5.5703125" style="115" customWidth="1"/>
    <col min="2" max="2" width="40.5703125" style="115" bestFit="1" customWidth="1"/>
    <col min="3" max="3" width="45.140625" style="115" customWidth="1"/>
    <col min="4" max="4" width="17.42578125" style="115" customWidth="1"/>
    <col min="5" max="5" width="16.28515625" style="115" customWidth="1"/>
    <col min="6" max="6" width="15" style="115" bestFit="1" customWidth="1"/>
    <col min="7" max="7" width="16" style="116" customWidth="1"/>
    <col min="8" max="16384" width="9.140625" style="115"/>
  </cols>
  <sheetData>
    <row r="1" spans="1:7" ht="102.75" customHeight="1">
      <c r="A1" s="5"/>
      <c r="B1" s="3"/>
      <c r="C1" s="5"/>
      <c r="D1" s="5"/>
      <c r="E1" s="126" t="s">
        <v>438</v>
      </c>
      <c r="F1" s="130"/>
      <c r="G1" s="130"/>
    </row>
    <row r="2" spans="1:7" ht="15.75">
      <c r="A2" s="5"/>
      <c r="B2" s="3"/>
      <c r="C2" s="5"/>
      <c r="D2" s="5"/>
      <c r="E2" s="5"/>
      <c r="F2" s="5"/>
      <c r="G2" s="95"/>
    </row>
    <row r="3" spans="1:7" ht="15.75">
      <c r="A3" s="5"/>
      <c r="B3" s="3"/>
      <c r="C3" s="5"/>
      <c r="D3" s="5"/>
      <c r="E3" s="5"/>
      <c r="F3" s="5"/>
      <c r="G3" s="95"/>
    </row>
    <row r="4" spans="1:7" ht="38.25" customHeight="1">
      <c r="A4" s="5"/>
      <c r="B4" s="129" t="s">
        <v>448</v>
      </c>
      <c r="C4" s="129"/>
      <c r="D4" s="129"/>
      <c r="E4" s="5"/>
      <c r="F4" s="5"/>
      <c r="G4" s="95"/>
    </row>
    <row r="5" spans="1:7" ht="15.75">
      <c r="A5" s="5"/>
      <c r="B5" s="3"/>
      <c r="C5" s="5"/>
      <c r="D5" s="5"/>
      <c r="E5" s="5"/>
      <c r="F5" s="5"/>
      <c r="G5" s="95"/>
    </row>
    <row r="6" spans="1:7" ht="15.75">
      <c r="A6" s="5"/>
      <c r="B6" s="5"/>
      <c r="C6" s="5"/>
      <c r="D6" s="5"/>
      <c r="E6" s="5"/>
      <c r="F6" s="5"/>
      <c r="G6" s="117" t="s">
        <v>430</v>
      </c>
    </row>
    <row r="7" spans="1:7" ht="39.75" customHeight="1">
      <c r="A7" s="7" t="s">
        <v>242</v>
      </c>
      <c r="B7" s="7" t="s">
        <v>243</v>
      </c>
      <c r="C7" s="7" t="s">
        <v>1</v>
      </c>
      <c r="D7" s="7" t="s">
        <v>244</v>
      </c>
      <c r="E7" s="7" t="s">
        <v>316</v>
      </c>
      <c r="F7" s="7" t="s">
        <v>317</v>
      </c>
      <c r="G7" s="114" t="s">
        <v>428</v>
      </c>
    </row>
    <row r="8" spans="1:7" ht="31.5">
      <c r="A8" s="33">
        <v>1</v>
      </c>
      <c r="B8" s="34" t="s">
        <v>360</v>
      </c>
      <c r="C8" s="34" t="s">
        <v>361</v>
      </c>
      <c r="D8" s="35">
        <v>292.73</v>
      </c>
      <c r="E8" s="40">
        <v>44</v>
      </c>
      <c r="F8" s="35">
        <f>D8*E8</f>
        <v>12880.12</v>
      </c>
      <c r="G8" s="43">
        <f>F8*30.2/100</f>
        <v>3889.7962400000001</v>
      </c>
    </row>
    <row r="9" spans="1:7" ht="15.75">
      <c r="A9" s="33">
        <v>2</v>
      </c>
      <c r="B9" s="34" t="s">
        <v>362</v>
      </c>
      <c r="C9" s="34" t="s">
        <v>223</v>
      </c>
      <c r="D9" s="35">
        <v>2113.67</v>
      </c>
      <c r="E9" s="40">
        <v>44</v>
      </c>
      <c r="F9" s="35">
        <f t="shared" ref="F9:F43" si="0">D9*E9</f>
        <v>93001.48000000001</v>
      </c>
      <c r="G9" s="43">
        <f t="shared" ref="G9:G44" si="1">F9*30.2/100</f>
        <v>28086.446960000005</v>
      </c>
    </row>
    <row r="10" spans="1:7" ht="15.75">
      <c r="A10" s="33">
        <v>3</v>
      </c>
      <c r="B10" s="34" t="s">
        <v>363</v>
      </c>
      <c r="C10" s="34" t="s">
        <v>364</v>
      </c>
      <c r="D10" s="35">
        <v>2180.63</v>
      </c>
      <c r="E10" s="40">
        <f>35+12</f>
        <v>47</v>
      </c>
      <c r="F10" s="35">
        <f t="shared" si="0"/>
        <v>102489.61</v>
      </c>
      <c r="G10" s="43">
        <f t="shared" si="1"/>
        <v>30951.862219999999</v>
      </c>
    </row>
    <row r="11" spans="1:7" ht="31.5">
      <c r="A11" s="33">
        <v>4</v>
      </c>
      <c r="B11" s="34" t="s">
        <v>365</v>
      </c>
      <c r="C11" s="34" t="s">
        <v>366</v>
      </c>
      <c r="D11" s="35">
        <v>1993.84</v>
      </c>
      <c r="E11" s="40">
        <f>31+16</f>
        <v>47</v>
      </c>
      <c r="F11" s="35">
        <f t="shared" si="0"/>
        <v>93710.48</v>
      </c>
      <c r="G11" s="43">
        <f t="shared" si="1"/>
        <v>28300.56496</v>
      </c>
    </row>
    <row r="12" spans="1:7" ht="15.75">
      <c r="A12" s="33">
        <v>5</v>
      </c>
      <c r="B12" s="34" t="s">
        <v>367</v>
      </c>
      <c r="C12" s="34" t="s">
        <v>126</v>
      </c>
      <c r="D12" s="35">
        <v>1902.21</v>
      </c>
      <c r="E12" s="40">
        <f>22+22</f>
        <v>44</v>
      </c>
      <c r="F12" s="35">
        <f t="shared" si="0"/>
        <v>83697.240000000005</v>
      </c>
      <c r="G12" s="43">
        <f t="shared" si="1"/>
        <v>25276.566480000001</v>
      </c>
    </row>
    <row r="13" spans="1:7" ht="31.5">
      <c r="A13" s="33">
        <v>6</v>
      </c>
      <c r="B13" s="34" t="s">
        <v>368</v>
      </c>
      <c r="C13" s="34" t="s">
        <v>104</v>
      </c>
      <c r="D13" s="35">
        <v>1419.47</v>
      </c>
      <c r="E13" s="40">
        <v>0</v>
      </c>
      <c r="F13" s="35">
        <f t="shared" si="0"/>
        <v>0</v>
      </c>
      <c r="G13" s="43">
        <f t="shared" si="1"/>
        <v>0</v>
      </c>
    </row>
    <row r="14" spans="1:7" ht="31.5">
      <c r="A14" s="33">
        <v>7</v>
      </c>
      <c r="B14" s="34" t="s">
        <v>369</v>
      </c>
      <c r="C14" s="34" t="s">
        <v>361</v>
      </c>
      <c r="D14" s="35">
        <v>292.73</v>
      </c>
      <c r="E14" s="40">
        <v>44</v>
      </c>
      <c r="F14" s="35">
        <f t="shared" si="0"/>
        <v>12880.12</v>
      </c>
      <c r="G14" s="43">
        <f t="shared" si="1"/>
        <v>3889.7962400000001</v>
      </c>
    </row>
    <row r="15" spans="1:7" ht="31.5">
      <c r="A15" s="33">
        <v>8</v>
      </c>
      <c r="B15" s="34" t="s">
        <v>370</v>
      </c>
      <c r="C15" s="34" t="s">
        <v>103</v>
      </c>
      <c r="D15" s="35">
        <v>658.89</v>
      </c>
      <c r="E15" s="40">
        <v>44</v>
      </c>
      <c r="F15" s="35">
        <f t="shared" si="0"/>
        <v>28991.16</v>
      </c>
      <c r="G15" s="43">
        <f t="shared" si="1"/>
        <v>8755.3303200000009</v>
      </c>
    </row>
    <row r="16" spans="1:7" ht="31.5">
      <c r="A16" s="33">
        <v>9</v>
      </c>
      <c r="B16" s="34" t="s">
        <v>371</v>
      </c>
      <c r="C16" s="34" t="s">
        <v>372</v>
      </c>
      <c r="D16" s="35">
        <v>3305.81</v>
      </c>
      <c r="E16" s="40">
        <v>20</v>
      </c>
      <c r="F16" s="35">
        <f t="shared" si="0"/>
        <v>66116.2</v>
      </c>
      <c r="G16" s="43">
        <f t="shared" si="1"/>
        <v>19967.092399999998</v>
      </c>
    </row>
    <row r="17" spans="1:7" ht="31.5">
      <c r="A17" s="33">
        <v>10</v>
      </c>
      <c r="B17" s="34" t="s">
        <v>373</v>
      </c>
      <c r="C17" s="34" t="s">
        <v>374</v>
      </c>
      <c r="D17" s="35">
        <v>311.49</v>
      </c>
      <c r="E17" s="40">
        <v>44</v>
      </c>
      <c r="F17" s="35">
        <f t="shared" si="0"/>
        <v>13705.560000000001</v>
      </c>
      <c r="G17" s="43">
        <f t="shared" si="1"/>
        <v>4139.0791200000003</v>
      </c>
    </row>
    <row r="18" spans="1:7" ht="15.75">
      <c r="A18" s="33">
        <v>11</v>
      </c>
      <c r="B18" s="34" t="s">
        <v>375</v>
      </c>
      <c r="C18" s="34" t="s">
        <v>376</v>
      </c>
      <c r="D18" s="35">
        <v>4258.21</v>
      </c>
      <c r="E18" s="40">
        <v>47</v>
      </c>
      <c r="F18" s="35">
        <f t="shared" si="0"/>
        <v>200135.87</v>
      </c>
      <c r="G18" s="43">
        <f t="shared" si="1"/>
        <v>60441.032739999995</v>
      </c>
    </row>
    <row r="19" spans="1:7" ht="31.5">
      <c r="A19" s="33">
        <v>12</v>
      </c>
      <c r="B19" s="34" t="s">
        <v>377</v>
      </c>
      <c r="C19" s="34" t="s">
        <v>374</v>
      </c>
      <c r="D19" s="35">
        <v>317.14</v>
      </c>
      <c r="E19" s="40">
        <v>44</v>
      </c>
      <c r="F19" s="35">
        <f t="shared" si="0"/>
        <v>13954.16</v>
      </c>
      <c r="G19" s="43">
        <f t="shared" si="1"/>
        <v>4214.1563200000001</v>
      </c>
    </row>
    <row r="20" spans="1:7" ht="15.75">
      <c r="A20" s="33">
        <v>13</v>
      </c>
      <c r="B20" s="34" t="s">
        <v>378</v>
      </c>
      <c r="C20" s="34" t="s">
        <v>379</v>
      </c>
      <c r="D20" s="35">
        <v>2720.54</v>
      </c>
      <c r="E20" s="40">
        <v>47</v>
      </c>
      <c r="F20" s="35">
        <f t="shared" si="0"/>
        <v>127865.38</v>
      </c>
      <c r="G20" s="43">
        <f t="shared" si="1"/>
        <v>38615.34476</v>
      </c>
    </row>
    <row r="21" spans="1:7" ht="15.75">
      <c r="A21" s="33">
        <v>14</v>
      </c>
      <c r="B21" s="34" t="s">
        <v>380</v>
      </c>
      <c r="C21" s="34" t="s">
        <v>29</v>
      </c>
      <c r="D21" s="35">
        <v>4536.66</v>
      </c>
      <c r="E21" s="40">
        <v>51</v>
      </c>
      <c r="F21" s="35">
        <f t="shared" si="0"/>
        <v>231369.66</v>
      </c>
      <c r="G21" s="43">
        <f t="shared" si="1"/>
        <v>69873.637319999994</v>
      </c>
    </row>
    <row r="22" spans="1:7" ht="31.5">
      <c r="A22" s="33">
        <v>15</v>
      </c>
      <c r="B22" s="34" t="s">
        <v>381</v>
      </c>
      <c r="C22" s="34" t="s">
        <v>104</v>
      </c>
      <c r="D22" s="35">
        <v>1273.82</v>
      </c>
      <c r="E22" s="40"/>
      <c r="F22" s="35">
        <f t="shared" si="0"/>
        <v>0</v>
      </c>
      <c r="G22" s="43">
        <f t="shared" si="1"/>
        <v>0</v>
      </c>
    </row>
    <row r="23" spans="1:7" ht="15.75">
      <c r="A23" s="33">
        <v>16</v>
      </c>
      <c r="B23" s="34" t="s">
        <v>382</v>
      </c>
      <c r="C23" s="34" t="s">
        <v>114</v>
      </c>
      <c r="D23" s="35">
        <v>2452.4699999999998</v>
      </c>
      <c r="E23" s="40">
        <f>16+31</f>
        <v>47</v>
      </c>
      <c r="F23" s="35">
        <f t="shared" si="0"/>
        <v>115266.09</v>
      </c>
      <c r="G23" s="43">
        <f t="shared" si="1"/>
        <v>34810.359179999999</v>
      </c>
    </row>
    <row r="24" spans="1:7" ht="31.5">
      <c r="A24" s="33">
        <v>17</v>
      </c>
      <c r="B24" s="34" t="s">
        <v>383</v>
      </c>
      <c r="C24" s="34" t="s">
        <v>104</v>
      </c>
      <c r="D24" s="35">
        <v>1788.14</v>
      </c>
      <c r="E24" s="40">
        <v>47</v>
      </c>
      <c r="F24" s="35">
        <f t="shared" si="0"/>
        <v>84042.58</v>
      </c>
      <c r="G24" s="43">
        <f t="shared" si="1"/>
        <v>25380.859160000004</v>
      </c>
    </row>
    <row r="25" spans="1:7" ht="31.5">
      <c r="A25" s="33">
        <v>18</v>
      </c>
      <c r="B25" s="34" t="s">
        <v>384</v>
      </c>
      <c r="C25" s="34" t="s">
        <v>361</v>
      </c>
      <c r="D25" s="35">
        <v>264.38</v>
      </c>
      <c r="E25" s="40">
        <v>44</v>
      </c>
      <c r="F25" s="35">
        <f t="shared" si="0"/>
        <v>11632.72</v>
      </c>
      <c r="G25" s="43">
        <f t="shared" si="1"/>
        <v>3513.0814399999999</v>
      </c>
    </row>
    <row r="26" spans="1:7" ht="31.5">
      <c r="A26" s="33">
        <v>19</v>
      </c>
      <c r="B26" s="34" t="s">
        <v>385</v>
      </c>
      <c r="C26" s="34" t="s">
        <v>103</v>
      </c>
      <c r="D26" s="35">
        <v>689.16</v>
      </c>
      <c r="E26" s="40">
        <v>44</v>
      </c>
      <c r="F26" s="35">
        <f t="shared" si="0"/>
        <v>30323.039999999997</v>
      </c>
      <c r="G26" s="43">
        <f t="shared" si="1"/>
        <v>9157.5580799999989</v>
      </c>
    </row>
    <row r="27" spans="1:7" ht="15.75">
      <c r="A27" s="33">
        <v>20</v>
      </c>
      <c r="B27" s="34" t="s">
        <v>386</v>
      </c>
      <c r="C27" s="34" t="s">
        <v>387</v>
      </c>
      <c r="D27" s="35">
        <v>3692.66</v>
      </c>
      <c r="E27" s="40">
        <f>10+37</f>
        <v>47</v>
      </c>
      <c r="F27" s="35">
        <f t="shared" si="0"/>
        <v>173555.02</v>
      </c>
      <c r="G27" s="43">
        <f t="shared" si="1"/>
        <v>52413.616039999994</v>
      </c>
    </row>
    <row r="28" spans="1:7" ht="15.75">
      <c r="A28" s="33">
        <v>21</v>
      </c>
      <c r="B28" s="34" t="s">
        <v>388</v>
      </c>
      <c r="C28" s="34" t="s">
        <v>87</v>
      </c>
      <c r="D28" s="35">
        <v>3100.98</v>
      </c>
      <c r="E28" s="40">
        <f>32+15</f>
        <v>47</v>
      </c>
      <c r="F28" s="35">
        <f t="shared" si="0"/>
        <v>145746.06</v>
      </c>
      <c r="G28" s="43">
        <f t="shared" si="1"/>
        <v>44015.310120000002</v>
      </c>
    </row>
    <row r="29" spans="1:7" ht="15.75">
      <c r="A29" s="33">
        <v>22</v>
      </c>
      <c r="B29" s="34" t="s">
        <v>389</v>
      </c>
      <c r="C29" s="34" t="s">
        <v>390</v>
      </c>
      <c r="D29" s="35">
        <v>1296.82</v>
      </c>
      <c r="E29" s="40">
        <f>10+37</f>
        <v>47</v>
      </c>
      <c r="F29" s="35">
        <f t="shared" si="0"/>
        <v>60950.539999999994</v>
      </c>
      <c r="G29" s="43">
        <f t="shared" si="1"/>
        <v>18407.063079999996</v>
      </c>
    </row>
    <row r="30" spans="1:7" ht="15.75">
      <c r="A30" s="33">
        <v>23</v>
      </c>
      <c r="B30" s="34" t="s">
        <v>391</v>
      </c>
      <c r="C30" s="34" t="s">
        <v>392</v>
      </c>
      <c r="D30" s="35">
        <v>3471.27</v>
      </c>
      <c r="E30" s="40">
        <v>47</v>
      </c>
      <c r="F30" s="35">
        <f t="shared" si="0"/>
        <v>163149.69</v>
      </c>
      <c r="G30" s="43">
        <f t="shared" si="1"/>
        <v>49271.206380000003</v>
      </c>
    </row>
    <row r="31" spans="1:7" ht="15.75">
      <c r="A31" s="33">
        <v>24</v>
      </c>
      <c r="B31" s="34" t="s">
        <v>393</v>
      </c>
      <c r="C31" s="34" t="s">
        <v>394</v>
      </c>
      <c r="D31" s="35">
        <v>2505.17</v>
      </c>
      <c r="E31" s="40">
        <v>47</v>
      </c>
      <c r="F31" s="35">
        <f t="shared" si="0"/>
        <v>117742.99</v>
      </c>
      <c r="G31" s="43">
        <f t="shared" si="1"/>
        <v>35558.382980000002</v>
      </c>
    </row>
    <row r="32" spans="1:7" ht="31.5">
      <c r="A32" s="33">
        <v>25</v>
      </c>
      <c r="B32" s="34" t="s">
        <v>395</v>
      </c>
      <c r="C32" s="34" t="s">
        <v>361</v>
      </c>
      <c r="D32" s="35">
        <v>276.26</v>
      </c>
      <c r="E32" s="40">
        <v>44</v>
      </c>
      <c r="F32" s="35">
        <f t="shared" si="0"/>
        <v>12155.439999999999</v>
      </c>
      <c r="G32" s="43">
        <f t="shared" si="1"/>
        <v>3670.9428799999996</v>
      </c>
    </row>
    <row r="33" spans="1:7" ht="31.5">
      <c r="A33" s="33">
        <v>26</v>
      </c>
      <c r="B33" s="34" t="s">
        <v>396</v>
      </c>
      <c r="C33" s="34" t="s">
        <v>103</v>
      </c>
      <c r="D33" s="35">
        <v>687.63</v>
      </c>
      <c r="E33" s="40">
        <v>44</v>
      </c>
      <c r="F33" s="35">
        <f t="shared" si="0"/>
        <v>30255.72</v>
      </c>
      <c r="G33" s="43">
        <f t="shared" si="1"/>
        <v>9137.2274400000006</v>
      </c>
    </row>
    <row r="34" spans="1:7" ht="15.75">
      <c r="A34" s="33">
        <v>27</v>
      </c>
      <c r="B34" s="34" t="s">
        <v>397</v>
      </c>
      <c r="C34" s="34" t="s">
        <v>398</v>
      </c>
      <c r="D34" s="35">
        <v>2426.5500000000002</v>
      </c>
      <c r="E34" s="40">
        <f>15+32</f>
        <v>47</v>
      </c>
      <c r="F34" s="35">
        <f t="shared" si="0"/>
        <v>114047.85</v>
      </c>
      <c r="G34" s="43">
        <f t="shared" si="1"/>
        <v>34442.450700000001</v>
      </c>
    </row>
    <row r="35" spans="1:7" ht="15.75">
      <c r="A35" s="33">
        <v>28</v>
      </c>
      <c r="B35" s="34" t="s">
        <v>399</v>
      </c>
      <c r="C35" s="34" t="s">
        <v>400</v>
      </c>
      <c r="D35" s="35">
        <v>968.24</v>
      </c>
      <c r="E35" s="40">
        <v>44</v>
      </c>
      <c r="F35" s="35">
        <f t="shared" si="0"/>
        <v>42602.559999999998</v>
      </c>
      <c r="G35" s="43">
        <f t="shared" si="1"/>
        <v>12865.973119999999</v>
      </c>
    </row>
    <row r="36" spans="1:7" ht="15.75">
      <c r="A36" s="33">
        <v>29</v>
      </c>
      <c r="B36" s="34" t="s">
        <v>401</v>
      </c>
      <c r="C36" s="34" t="s">
        <v>12</v>
      </c>
      <c r="D36" s="35">
        <v>2032.13</v>
      </c>
      <c r="E36" s="40">
        <f>14+33</f>
        <v>47</v>
      </c>
      <c r="F36" s="35">
        <f t="shared" si="0"/>
        <v>95510.11</v>
      </c>
      <c r="G36" s="43">
        <f t="shared" si="1"/>
        <v>28844.053220000002</v>
      </c>
    </row>
    <row r="37" spans="1:7" ht="15.75">
      <c r="A37" s="33">
        <v>30</v>
      </c>
      <c r="B37" s="34" t="s">
        <v>402</v>
      </c>
      <c r="C37" s="34" t="s">
        <v>87</v>
      </c>
      <c r="D37" s="35">
        <v>3144.74</v>
      </c>
      <c r="E37" s="40">
        <v>47</v>
      </c>
      <c r="F37" s="35">
        <f t="shared" si="0"/>
        <v>147802.78</v>
      </c>
      <c r="G37" s="43">
        <f t="shared" si="1"/>
        <v>44636.439559999999</v>
      </c>
    </row>
    <row r="38" spans="1:7" ht="15.75">
      <c r="A38" s="33">
        <v>31</v>
      </c>
      <c r="B38" s="34" t="s">
        <v>403</v>
      </c>
      <c r="C38" s="34" t="s">
        <v>404</v>
      </c>
      <c r="D38" s="35">
        <v>1542.1</v>
      </c>
      <c r="E38" s="40">
        <v>47</v>
      </c>
      <c r="F38" s="35">
        <f t="shared" si="0"/>
        <v>72478.7</v>
      </c>
      <c r="G38" s="43">
        <f t="shared" si="1"/>
        <v>21888.567399999996</v>
      </c>
    </row>
    <row r="39" spans="1:7" ht="31.5">
      <c r="A39" s="33">
        <v>32</v>
      </c>
      <c r="B39" s="34" t="s">
        <v>405</v>
      </c>
      <c r="C39" s="34" t="s">
        <v>104</v>
      </c>
      <c r="D39" s="35">
        <v>1073.99</v>
      </c>
      <c r="E39" s="40">
        <v>22</v>
      </c>
      <c r="F39" s="35">
        <f t="shared" si="0"/>
        <v>23627.78</v>
      </c>
      <c r="G39" s="43">
        <f t="shared" si="1"/>
        <v>7135.5895600000003</v>
      </c>
    </row>
    <row r="40" spans="1:7" ht="31.5">
      <c r="A40" s="33">
        <v>33</v>
      </c>
      <c r="B40" s="34" t="s">
        <v>406</v>
      </c>
      <c r="C40" s="34" t="s">
        <v>103</v>
      </c>
      <c r="D40" s="35">
        <v>638.96</v>
      </c>
      <c r="E40" s="40">
        <v>44</v>
      </c>
      <c r="F40" s="35">
        <f t="shared" si="0"/>
        <v>28114.240000000002</v>
      </c>
      <c r="G40" s="43">
        <f t="shared" si="1"/>
        <v>8490.5004800000006</v>
      </c>
    </row>
    <row r="41" spans="1:7" ht="31.5">
      <c r="A41" s="33">
        <v>34</v>
      </c>
      <c r="B41" s="34" t="s">
        <v>407</v>
      </c>
      <c r="C41" s="34" t="s">
        <v>361</v>
      </c>
      <c r="D41" s="35">
        <v>292.73</v>
      </c>
      <c r="E41" s="40">
        <v>44</v>
      </c>
      <c r="F41" s="35">
        <f t="shared" si="0"/>
        <v>12880.12</v>
      </c>
      <c r="G41" s="43">
        <f t="shared" si="1"/>
        <v>3889.7962400000001</v>
      </c>
    </row>
    <row r="42" spans="1:7" ht="15.75">
      <c r="A42" s="33">
        <v>35</v>
      </c>
      <c r="B42" s="34" t="s">
        <v>408</v>
      </c>
      <c r="C42" s="34" t="s">
        <v>409</v>
      </c>
      <c r="D42" s="35">
        <v>1231.44</v>
      </c>
      <c r="E42" s="40">
        <f>25+22</f>
        <v>47</v>
      </c>
      <c r="F42" s="35">
        <f t="shared" si="0"/>
        <v>57877.68</v>
      </c>
      <c r="G42" s="43">
        <f t="shared" si="1"/>
        <v>17479.059359999999</v>
      </c>
    </row>
    <row r="43" spans="1:7" ht="15.75">
      <c r="A43" s="33">
        <v>36</v>
      </c>
      <c r="B43" s="34" t="s">
        <v>410</v>
      </c>
      <c r="C43" s="33" t="s">
        <v>398</v>
      </c>
      <c r="D43" s="35">
        <v>2831.94</v>
      </c>
      <c r="E43" s="40">
        <v>47</v>
      </c>
      <c r="F43" s="35">
        <f t="shared" si="0"/>
        <v>133101.18</v>
      </c>
      <c r="G43" s="43">
        <f t="shared" si="1"/>
        <v>40196.556359999995</v>
      </c>
    </row>
    <row r="44" spans="1:7" ht="15.75">
      <c r="A44" s="33"/>
      <c r="B44" s="33" t="s">
        <v>429</v>
      </c>
      <c r="C44" s="33"/>
      <c r="D44" s="35"/>
      <c r="E44" s="35"/>
      <c r="F44" s="35">
        <f>SUM(F8:F43)</f>
        <v>2753659.9300000006</v>
      </c>
      <c r="G44" s="43">
        <f t="shared" si="1"/>
        <v>831605.29886000021</v>
      </c>
    </row>
    <row r="45" spans="1:7" ht="15.75">
      <c r="A45" s="5"/>
      <c r="B45" s="5"/>
      <c r="C45" s="5"/>
      <c r="D45" s="5"/>
      <c r="E45" s="5"/>
      <c r="F45" s="5"/>
      <c r="G45" s="95"/>
    </row>
    <row r="46" spans="1:7" ht="15.75">
      <c r="A46" s="5"/>
      <c r="B46" s="5" t="s">
        <v>423</v>
      </c>
      <c r="C46" s="5"/>
      <c r="D46" s="5" t="s">
        <v>424</v>
      </c>
      <c r="E46" s="5"/>
      <c r="F46" s="5"/>
      <c r="G46" s="95"/>
    </row>
    <row r="47" spans="1:7" ht="15.75">
      <c r="A47" s="5"/>
      <c r="B47" s="5"/>
      <c r="C47" s="5"/>
      <c r="D47" s="5"/>
      <c r="E47" s="5"/>
      <c r="F47" s="5"/>
      <c r="G47" s="95"/>
    </row>
    <row r="48" spans="1:7" ht="15.75">
      <c r="A48" s="5"/>
      <c r="B48" s="2" t="s">
        <v>10</v>
      </c>
      <c r="C48" s="23"/>
      <c r="D48" s="5" t="s">
        <v>425</v>
      </c>
      <c r="E48" s="5"/>
      <c r="F48" s="5"/>
      <c r="G48" s="95"/>
    </row>
    <row r="49" spans="1:7" ht="15.75">
      <c r="A49" s="5"/>
      <c r="B49" s="5"/>
      <c r="C49" s="5"/>
      <c r="D49" s="5"/>
      <c r="E49" s="5"/>
      <c r="F49" s="5"/>
      <c r="G49" s="95"/>
    </row>
    <row r="50" spans="1:7" ht="15.75">
      <c r="A50" s="5"/>
      <c r="B50" s="5"/>
      <c r="C50" s="5"/>
      <c r="D50" s="5"/>
      <c r="E50" s="5"/>
      <c r="F50" s="5"/>
      <c r="G50" s="95"/>
    </row>
    <row r="51" spans="1:7" ht="15.75">
      <c r="A51" s="5"/>
      <c r="B51" s="5"/>
      <c r="C51" s="5"/>
      <c r="D51" s="5"/>
      <c r="E51" s="5"/>
      <c r="F51" s="5"/>
      <c r="G51" s="95"/>
    </row>
  </sheetData>
  <mergeCells count="2">
    <mergeCell ref="B4:D4"/>
    <mergeCell ref="E1:G1"/>
  </mergeCells>
  <pageMargins left="0.25" right="0.25" top="0.75" bottom="0.75" header="0.3" footer="0.3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view="pageBreakPreview" zoomScale="115" zoomScaleNormal="100" zoomScaleSheetLayoutView="115" workbookViewId="0">
      <selection activeCell="D6" sqref="D6"/>
    </sheetView>
  </sheetViews>
  <sheetFormatPr defaultRowHeight="15"/>
  <cols>
    <col min="2" max="2" width="39.5703125" customWidth="1"/>
    <col min="3" max="3" width="16.85546875" hidden="1" customWidth="1"/>
    <col min="4" max="4" width="16.85546875" bestFit="1" customWidth="1"/>
    <col min="5" max="5" width="15.7109375" bestFit="1" customWidth="1"/>
    <col min="6" max="6" width="16.85546875" bestFit="1" customWidth="1"/>
  </cols>
  <sheetData>
    <row r="2" spans="2:6">
      <c r="B2" t="s">
        <v>412</v>
      </c>
    </row>
    <row r="4" spans="2:6">
      <c r="B4" s="1" t="s">
        <v>413</v>
      </c>
      <c r="C4" s="38" t="s">
        <v>317</v>
      </c>
      <c r="D4" s="38">
        <v>211</v>
      </c>
      <c r="E4" s="38">
        <v>213</v>
      </c>
      <c r="F4" s="1" t="s">
        <v>317</v>
      </c>
    </row>
    <row r="5" spans="2:6">
      <c r="B5" s="1" t="s">
        <v>414</v>
      </c>
      <c r="C5" s="37">
        <f>ЛХЭУ!H57</f>
        <v>2848744.9300000006</v>
      </c>
      <c r="D5" s="37">
        <f>C5</f>
        <v>2848744.9300000006</v>
      </c>
      <c r="E5" s="37">
        <f>C5*0.302</f>
        <v>860320.96886000014</v>
      </c>
      <c r="F5" s="41">
        <f>D5+E5</f>
        <v>3709065.898860001</v>
      </c>
    </row>
    <row r="6" spans="2:6">
      <c r="B6" s="1" t="s">
        <v>2</v>
      </c>
      <c r="C6" s="37">
        <f>МКУ!F28</f>
        <v>2742002.77</v>
      </c>
      <c r="D6" s="37">
        <f t="shared" ref="D6:D11" si="0">C6</f>
        <v>2742002.77</v>
      </c>
      <c r="E6" s="37">
        <f t="shared" ref="E6:E11" si="1">C6*0.302</f>
        <v>828084.83653999993</v>
      </c>
      <c r="F6" s="41">
        <f t="shared" ref="F6:F12" si="2">D6+E6</f>
        <v>3570087.6065400001</v>
      </c>
    </row>
    <row r="7" spans="2:6">
      <c r="B7" s="1" t="s">
        <v>418</v>
      </c>
      <c r="C7" s="37">
        <f>Юность!F67</f>
        <v>2998911.0799999991</v>
      </c>
      <c r="D7" s="37">
        <f t="shared" si="0"/>
        <v>2998911.0799999991</v>
      </c>
      <c r="E7" s="37">
        <f t="shared" si="1"/>
        <v>905671.14615999977</v>
      </c>
      <c r="F7" s="41">
        <f t="shared" si="2"/>
        <v>3904582.2261599991</v>
      </c>
    </row>
    <row r="8" spans="2:6">
      <c r="B8" s="1" t="s">
        <v>416</v>
      </c>
      <c r="C8" s="37">
        <f>ЛХЭМ!F42</f>
        <v>2973367.07</v>
      </c>
      <c r="D8" s="37">
        <f t="shared" si="0"/>
        <v>2973367.07</v>
      </c>
      <c r="E8" s="37">
        <f t="shared" si="1"/>
        <v>897956.85513999988</v>
      </c>
      <c r="F8" s="41">
        <f t="shared" si="2"/>
        <v>3871323.9251399999</v>
      </c>
    </row>
    <row r="9" spans="2:6">
      <c r="B9" s="1" t="s">
        <v>415</v>
      </c>
      <c r="C9" s="37">
        <f>ЛЦБС!F34</f>
        <v>2508815.5200000005</v>
      </c>
      <c r="D9" s="37">
        <f t="shared" si="0"/>
        <v>2508815.5200000005</v>
      </c>
      <c r="E9" s="37">
        <f t="shared" si="1"/>
        <v>757662.28704000008</v>
      </c>
      <c r="F9" s="41">
        <f t="shared" si="2"/>
        <v>3266477.8070400003</v>
      </c>
    </row>
    <row r="10" spans="2:6">
      <c r="B10" s="1" t="s">
        <v>419</v>
      </c>
      <c r="C10" s="37">
        <f>Юбилейный!F41</f>
        <v>3537281.9400000004</v>
      </c>
      <c r="D10" s="37">
        <f t="shared" si="0"/>
        <v>3537281.9400000004</v>
      </c>
      <c r="E10" s="37">
        <f t="shared" si="1"/>
        <v>1068259.1458800002</v>
      </c>
      <c r="F10" s="41">
        <f t="shared" si="2"/>
        <v>4605541.0858800001</v>
      </c>
    </row>
    <row r="11" spans="2:6">
      <c r="B11" s="1" t="s">
        <v>417</v>
      </c>
      <c r="C11" s="37">
        <f>Нефтяник!F44</f>
        <v>2753659.9300000006</v>
      </c>
      <c r="D11" s="39">
        <f t="shared" si="0"/>
        <v>2753659.9300000006</v>
      </c>
      <c r="E11" s="39">
        <f t="shared" si="1"/>
        <v>831605.29886000021</v>
      </c>
      <c r="F11" s="41">
        <f t="shared" si="2"/>
        <v>3585265.2288600011</v>
      </c>
    </row>
    <row r="12" spans="2:6">
      <c r="B12" s="36" t="s">
        <v>411</v>
      </c>
      <c r="C12" s="37">
        <f>SUM(C5:C11)</f>
        <v>20362783.240000002</v>
      </c>
      <c r="D12" s="37">
        <f t="shared" ref="D12:E12" si="3">SUM(D5:D11)</f>
        <v>20362783.240000002</v>
      </c>
      <c r="E12" s="37">
        <f t="shared" si="3"/>
        <v>6149560.5384800006</v>
      </c>
      <c r="F12" s="41">
        <f t="shared" si="2"/>
        <v>26512343.778480001</v>
      </c>
    </row>
  </sheetData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BreakPreview" zoomScale="60" zoomScaleNormal="100" workbookViewId="0">
      <selection activeCell="D42" sqref="D42"/>
    </sheetView>
  </sheetViews>
  <sheetFormatPr defaultRowHeight="15"/>
  <cols>
    <col min="1" max="1" width="5.5703125" style="115" customWidth="1"/>
    <col min="2" max="2" width="31.85546875" style="115" customWidth="1"/>
    <col min="3" max="3" width="20.42578125" style="115" customWidth="1"/>
    <col min="4" max="4" width="17.42578125" style="115" customWidth="1"/>
    <col min="5" max="5" width="14.28515625" style="115" customWidth="1"/>
    <col min="6" max="6" width="11" style="115" customWidth="1"/>
    <col min="7" max="7" width="13.5703125" style="116" customWidth="1"/>
    <col min="8" max="16384" width="9.140625" style="115"/>
  </cols>
  <sheetData>
    <row r="1" spans="1:7" ht="102.75" customHeight="1">
      <c r="A1" s="5"/>
      <c r="B1" s="3"/>
      <c r="C1" s="5"/>
      <c r="D1" s="5"/>
      <c r="E1" s="126" t="s">
        <v>438</v>
      </c>
      <c r="F1" s="130"/>
      <c r="G1" s="130"/>
    </row>
    <row r="2" spans="1:7" ht="15.75">
      <c r="A2" s="5"/>
      <c r="B2" s="3"/>
      <c r="C2" s="5"/>
      <c r="D2" s="5"/>
      <c r="E2" s="5"/>
      <c r="F2" s="5"/>
      <c r="G2" s="95"/>
    </row>
    <row r="3" spans="1:7" ht="15.75">
      <c r="A3" s="5"/>
      <c r="B3" s="3"/>
      <c r="C3" s="5"/>
      <c r="D3" s="5"/>
      <c r="E3" s="5"/>
      <c r="F3" s="5"/>
      <c r="G3" s="95"/>
    </row>
    <row r="4" spans="1:7" ht="38.25" customHeight="1">
      <c r="A4" s="5"/>
      <c r="B4" s="129" t="s">
        <v>449</v>
      </c>
      <c r="C4" s="129"/>
      <c r="D4" s="129"/>
      <c r="E4" s="5"/>
      <c r="F4" s="5"/>
      <c r="G4" s="95"/>
    </row>
    <row r="5" spans="1:7" ht="15.75">
      <c r="A5" s="5"/>
      <c r="B5" s="131" t="s">
        <v>450</v>
      </c>
      <c r="C5" s="132" t="s">
        <v>451</v>
      </c>
      <c r="D5" s="5"/>
      <c r="E5" s="5"/>
      <c r="F5" s="5"/>
      <c r="G5" s="95"/>
    </row>
    <row r="6" spans="1:7" ht="15.75">
      <c r="A6" s="5"/>
      <c r="B6" s="5"/>
      <c r="C6" s="5"/>
      <c r="D6" s="5"/>
      <c r="E6" s="5"/>
      <c r="F6" s="5"/>
      <c r="G6" s="117" t="s">
        <v>430</v>
      </c>
    </row>
    <row r="7" spans="1:7" ht="39.75" customHeight="1">
      <c r="A7" s="7" t="s">
        <v>242</v>
      </c>
      <c r="B7" s="7" t="s">
        <v>243</v>
      </c>
      <c r="C7" s="7" t="s">
        <v>1</v>
      </c>
      <c r="D7" s="7" t="s">
        <v>244</v>
      </c>
      <c r="E7" s="7" t="s">
        <v>316</v>
      </c>
      <c r="F7" s="7" t="s">
        <v>317</v>
      </c>
      <c r="G7" s="114" t="s">
        <v>428</v>
      </c>
    </row>
    <row r="8" spans="1:7" ht="15.75">
      <c r="A8" s="33"/>
      <c r="B8" s="34"/>
      <c r="C8" s="34"/>
      <c r="D8" s="35"/>
      <c r="E8" s="40"/>
      <c r="F8" s="35"/>
      <c r="G8" s="43"/>
    </row>
    <row r="9" spans="1:7" ht="15.75">
      <c r="A9" s="33"/>
      <c r="B9" s="34"/>
      <c r="C9" s="34"/>
      <c r="D9" s="35"/>
      <c r="E9" s="40"/>
      <c r="F9" s="35"/>
      <c r="G9" s="43"/>
    </row>
    <row r="10" spans="1:7" ht="15.75">
      <c r="A10" s="33"/>
      <c r="B10" s="34"/>
      <c r="C10" s="34"/>
      <c r="D10" s="35"/>
      <c r="E10" s="40"/>
      <c r="F10" s="35"/>
      <c r="G10" s="43"/>
    </row>
    <row r="11" spans="1:7" ht="15.75">
      <c r="A11" s="33"/>
      <c r="B11" s="34"/>
      <c r="C11" s="34"/>
      <c r="D11" s="35"/>
      <c r="E11" s="40"/>
      <c r="F11" s="35"/>
      <c r="G11" s="43"/>
    </row>
    <row r="12" spans="1:7" ht="15.75">
      <c r="A12" s="33"/>
      <c r="B12" s="34"/>
      <c r="C12" s="34"/>
      <c r="D12" s="35"/>
      <c r="E12" s="40"/>
      <c r="F12" s="35"/>
      <c r="G12" s="43"/>
    </row>
    <row r="13" spans="1:7" ht="15.75">
      <c r="A13" s="33"/>
      <c r="B13" s="34"/>
      <c r="C13" s="34"/>
      <c r="D13" s="35"/>
      <c r="E13" s="40"/>
      <c r="F13" s="35"/>
      <c r="G13" s="43"/>
    </row>
    <row r="14" spans="1:7" ht="15.75">
      <c r="A14" s="33"/>
      <c r="B14" s="34"/>
      <c r="C14" s="34"/>
      <c r="D14" s="35"/>
      <c r="E14" s="40"/>
      <c r="F14" s="35"/>
      <c r="G14" s="43"/>
    </row>
    <row r="15" spans="1:7" ht="15.75">
      <c r="A15" s="33"/>
      <c r="B15" s="34"/>
      <c r="C15" s="34"/>
      <c r="D15" s="35"/>
      <c r="E15" s="40"/>
      <c r="F15" s="35"/>
      <c r="G15" s="43"/>
    </row>
    <row r="16" spans="1:7" ht="15.75">
      <c r="A16" s="33"/>
      <c r="B16" s="34"/>
      <c r="C16" s="34"/>
      <c r="D16" s="35"/>
      <c r="E16" s="40"/>
      <c r="F16" s="35"/>
      <c r="G16" s="43"/>
    </row>
    <row r="17" spans="1:7" ht="15.75">
      <c r="A17" s="33"/>
      <c r="B17" s="34"/>
      <c r="C17" s="34"/>
      <c r="D17" s="35"/>
      <c r="E17" s="40"/>
      <c r="F17" s="35"/>
      <c r="G17" s="43"/>
    </row>
    <row r="18" spans="1:7" ht="15.75">
      <c r="A18" s="33"/>
      <c r="B18" s="34"/>
      <c r="C18" s="34"/>
      <c r="D18" s="35"/>
      <c r="E18" s="40"/>
      <c r="F18" s="35"/>
      <c r="G18" s="43"/>
    </row>
    <row r="19" spans="1:7" ht="15.75">
      <c r="A19" s="33"/>
      <c r="B19" s="34"/>
      <c r="C19" s="34"/>
      <c r="D19" s="35"/>
      <c r="E19" s="40"/>
      <c r="F19" s="35"/>
      <c r="G19" s="43"/>
    </row>
    <row r="20" spans="1:7" ht="15.75">
      <c r="A20" s="33"/>
      <c r="B20" s="34"/>
      <c r="C20" s="34"/>
      <c r="D20" s="35"/>
      <c r="E20" s="40"/>
      <c r="F20" s="35"/>
      <c r="G20" s="43"/>
    </row>
    <row r="21" spans="1:7" ht="15.75">
      <c r="A21" s="33"/>
      <c r="B21" s="34"/>
      <c r="C21" s="34"/>
      <c r="D21" s="35"/>
      <c r="E21" s="40"/>
      <c r="F21" s="35"/>
      <c r="G21" s="43"/>
    </row>
    <row r="22" spans="1:7" ht="15.75">
      <c r="A22" s="33"/>
      <c r="B22" s="34"/>
      <c r="C22" s="34"/>
      <c r="D22" s="35"/>
      <c r="E22" s="40"/>
      <c r="F22" s="35"/>
      <c r="G22" s="43"/>
    </row>
    <row r="23" spans="1:7" ht="15.75">
      <c r="A23" s="33"/>
      <c r="B23" s="34"/>
      <c r="C23" s="34"/>
      <c r="D23" s="35"/>
      <c r="E23" s="40"/>
      <c r="F23" s="35"/>
      <c r="G23" s="43"/>
    </row>
    <row r="24" spans="1:7" ht="15.75">
      <c r="A24" s="33"/>
      <c r="B24" s="34"/>
      <c r="C24" s="34"/>
      <c r="D24" s="35"/>
      <c r="E24" s="40"/>
      <c r="F24" s="35"/>
      <c r="G24" s="43"/>
    </row>
    <row r="25" spans="1:7" ht="15.75">
      <c r="A25" s="33"/>
      <c r="B25" s="34"/>
      <c r="C25" s="34"/>
      <c r="D25" s="35"/>
      <c r="E25" s="40"/>
      <c r="F25" s="35"/>
      <c r="G25" s="43"/>
    </row>
    <row r="26" spans="1:7" ht="15.75">
      <c r="A26" s="33"/>
      <c r="B26" s="34"/>
      <c r="C26" s="34"/>
      <c r="D26" s="35"/>
      <c r="E26" s="40"/>
      <c r="F26" s="35"/>
      <c r="G26" s="43"/>
    </row>
    <row r="27" spans="1:7" ht="15.75">
      <c r="A27" s="33"/>
      <c r="B27" s="34"/>
      <c r="C27" s="34"/>
      <c r="D27" s="35"/>
      <c r="E27" s="40"/>
      <c r="F27" s="35"/>
      <c r="G27" s="43"/>
    </row>
    <row r="28" spans="1:7" ht="15.75">
      <c r="A28" s="33"/>
      <c r="B28" s="34"/>
      <c r="C28" s="34"/>
      <c r="D28" s="35"/>
      <c r="E28" s="40"/>
      <c r="F28" s="35"/>
      <c r="G28" s="43"/>
    </row>
    <row r="29" spans="1:7" ht="15.75">
      <c r="A29" s="33"/>
      <c r="B29" s="34"/>
      <c r="C29" s="34"/>
      <c r="D29" s="35"/>
      <c r="E29" s="40"/>
      <c r="F29" s="35"/>
      <c r="G29" s="43"/>
    </row>
    <row r="30" spans="1:7" ht="15.75">
      <c r="A30" s="33"/>
      <c r="B30" s="34"/>
      <c r="C30" s="34"/>
      <c r="D30" s="35"/>
      <c r="E30" s="40"/>
      <c r="F30" s="35"/>
      <c r="G30" s="43"/>
    </row>
    <row r="31" spans="1:7" ht="15.75">
      <c r="A31" s="33"/>
      <c r="B31" s="34"/>
      <c r="C31" s="33"/>
      <c r="D31" s="35"/>
      <c r="E31" s="40"/>
      <c r="F31" s="35"/>
      <c r="G31" s="43"/>
    </row>
    <row r="32" spans="1:7" ht="15.75">
      <c r="A32" s="33"/>
      <c r="B32" s="33" t="s">
        <v>429</v>
      </c>
      <c r="C32" s="33"/>
      <c r="D32" s="35"/>
      <c r="E32" s="35"/>
      <c r="F32" s="35">
        <f>SUM(F8:F31)</f>
        <v>0</v>
      </c>
      <c r="G32" s="43">
        <f t="shared" ref="G32" si="0">F32*30.2/100</f>
        <v>0</v>
      </c>
    </row>
    <row r="33" spans="1:7" ht="15.75">
      <c r="A33" s="5"/>
      <c r="B33" s="5"/>
      <c r="C33" s="5"/>
      <c r="D33" s="5"/>
      <c r="E33" s="5"/>
      <c r="F33" s="5"/>
      <c r="G33" s="95"/>
    </row>
    <row r="34" spans="1:7" ht="15.75">
      <c r="A34" s="5"/>
      <c r="B34" s="5" t="s">
        <v>454</v>
      </c>
      <c r="C34" s="5" t="s">
        <v>457</v>
      </c>
      <c r="D34" s="5" t="s">
        <v>452</v>
      </c>
      <c r="E34" s="5"/>
      <c r="F34" s="5"/>
      <c r="G34" s="95"/>
    </row>
    <row r="35" spans="1:7" ht="15.75">
      <c r="A35" s="5"/>
      <c r="B35" s="134" t="s">
        <v>453</v>
      </c>
      <c r="C35" s="135" t="s">
        <v>455</v>
      </c>
      <c r="D35" s="133" t="s">
        <v>458</v>
      </c>
      <c r="E35" s="5"/>
      <c r="F35" s="5"/>
      <c r="G35" s="95"/>
    </row>
    <row r="36" spans="1:7" ht="15.75">
      <c r="A36" s="5"/>
      <c r="B36" s="97" t="s">
        <v>10</v>
      </c>
      <c r="C36" s="96" t="s">
        <v>456</v>
      </c>
      <c r="D36" s="5" t="s">
        <v>452</v>
      </c>
      <c r="E36" s="5"/>
      <c r="F36" s="5"/>
      <c r="G36" s="95"/>
    </row>
    <row r="37" spans="1:7" ht="15.75">
      <c r="A37" s="5"/>
      <c r="B37" s="5"/>
      <c r="C37" s="135" t="s">
        <v>455</v>
      </c>
      <c r="D37" s="133" t="s">
        <v>458</v>
      </c>
      <c r="E37" s="5"/>
      <c r="F37" s="5"/>
      <c r="G37" s="95"/>
    </row>
    <row r="38" spans="1:7" ht="15.75">
      <c r="A38" s="5"/>
      <c r="B38" s="5"/>
      <c r="C38" s="5"/>
      <c r="D38" s="5"/>
      <c r="E38" s="5"/>
      <c r="F38" s="5"/>
      <c r="G38" s="95"/>
    </row>
    <row r="39" spans="1:7" ht="15.75">
      <c r="A39" s="5"/>
      <c r="B39" s="5"/>
      <c r="C39" s="5"/>
      <c r="D39" s="5"/>
      <c r="E39" s="5"/>
      <c r="F39" s="5"/>
      <c r="G39" s="95"/>
    </row>
    <row r="40" spans="1:7" ht="11.25"/>
    <row r="41" spans="1:7" ht="11.25"/>
    <row r="42" spans="1:7" ht="11.25"/>
    <row r="43" spans="1:7" ht="11.25"/>
    <row r="44" spans="1:7" ht="11.25"/>
    <row r="45" spans="1:7" ht="11.25"/>
    <row r="46" spans="1:7" ht="11.25"/>
    <row r="47" spans="1:7" ht="11.25"/>
    <row r="48" spans="1:7" ht="11.25"/>
    <row r="49" ht="11.25"/>
    <row r="50" ht="11.25"/>
    <row r="51" ht="11.25"/>
  </sheetData>
  <mergeCells count="2">
    <mergeCell ref="E1:G1"/>
    <mergeCell ref="B4:D4"/>
  </mergeCells>
  <pageMargins left="0.7" right="0.7" top="0.75" bottom="0.75" header="0.3" footer="0.3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ЛХЭУ</vt:lpstr>
      <vt:lpstr>МКУ</vt:lpstr>
      <vt:lpstr>Юность</vt:lpstr>
      <vt:lpstr>ЛХЭМ</vt:lpstr>
      <vt:lpstr>ЛЦБС</vt:lpstr>
      <vt:lpstr>Юбилейный</vt:lpstr>
      <vt:lpstr>Нефтяник</vt:lpstr>
      <vt:lpstr>Сводная</vt:lpstr>
      <vt:lpstr>Лист1</vt:lpstr>
      <vt:lpstr>ЛХЭМ!Область_печати</vt:lpstr>
      <vt:lpstr>ЛХЭУ!Область_печати</vt:lpstr>
      <vt:lpstr>ЛЦБС!Область_печати</vt:lpstr>
      <vt:lpstr>МКУ!Область_печати</vt:lpstr>
      <vt:lpstr>Нефтяник!Область_печати</vt:lpstr>
      <vt:lpstr>Сводная!Область_печати</vt:lpstr>
      <vt:lpstr>Юбилейный!Область_печати</vt:lpstr>
      <vt:lpstr>Юность!Область_печати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2019-07-17T04:47:17Z</dcterms:modified>
</cp:coreProperties>
</file>