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сх.меню " sheetId="1" r:id="rId4"/>
    <sheet state="visible" name="Структура в сравнении" sheetId="2" r:id="rId5"/>
    <sheet state="visible" name="Проект_Меню ХЭХ ЖКТ" sheetId="3" r:id="rId6"/>
    <sheet state="visible" name="Соотношение ЭЦ" sheetId="4" r:id="rId7"/>
  </sheets>
  <definedNames/>
  <calcPr/>
</workbook>
</file>

<file path=xl/sharedStrings.xml><?xml version="1.0" encoding="utf-8"?>
<sst xmlns="http://schemas.openxmlformats.org/spreadsheetml/2006/main" count="1374" uniqueCount="387">
  <si>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</si>
  <si>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</si>
  <si>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День/неделя: Понедельник-1</t>
  </si>
  <si>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</si>
  <si>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</si>
  <si>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</si>
  <si>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</si>
  <si>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</si>
  <si>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</si>
  <si>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</si>
  <si>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</si>
  <si>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</si>
  <si>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</si>
  <si>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</si>
  <si>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</si>
  <si>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</si>
  <si>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</si>
  <si>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</si>
  <si>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</si>
  <si>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</si>
  <si>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</si>
  <si>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</si>
  <si>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</si>
  <si>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</si>
  <si>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</si>
  <si>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</si>
  <si>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</si>
  <si>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</si>
  <si>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</si>
  <si>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Обед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</si>
  <si>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</si>
  <si>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</si>
  <si>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</si>
  <si>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</si>
  <si>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</si>
  <si>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</si>
  <si>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</si>
  <si>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</si>
  <si>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</si>
  <si>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</si>
  <si>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</si>
  <si>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</si>
  <si>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</si>
  <si>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</si>
  <si>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</si>
  <si>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</si>
  <si>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</si>
  <si>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</si>
  <si>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</si>
  <si>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</si>
  <si>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</si>
  <si>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</si>
  <si>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</si>
  <si>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</si>
  <si>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</si>
  <si>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</si>
  <si>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</si>
  <si>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</si>
  <si>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</si>
  <si>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</si>
  <si>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</si>
  <si>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</si>
  <si>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</si>
  <si>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</si>
  <si>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</si>
  <si>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</si>
  <si>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</si>
  <si>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</si>
  <si>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</si>
  <si>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</si>
  <si>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</si>
  <si>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</si>
  <si>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</si>
  <si>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</si>
  <si>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</si>
  <si>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</si>
  <si>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</si>
  <si>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</si>
  <si>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</si>
  <si>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</si>
  <si>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</si>
  <si>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</si>
  <si>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</si>
  <si>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</si>
  <si>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</si>
  <si>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</si>
  <si>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</si>
  <si>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</si>
  <si>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</si>
  <si>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</si>
  <si>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</si>
  <si>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</si>
  <si>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</si>
  <si>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</si>
  <si>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</si>
  <si>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</si>
  <si>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</si>
  <si>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</si>
  <si>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</si>
  <si>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</si>
  <si>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</si>
  <si>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</si>
  <si>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</si>
  <si>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</si>
  <si>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</si>
  <si>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</si>
  <si>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</si>
  <si>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</si>
  <si>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</si>
  <si>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</si>
  <si>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</si>
  <si>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</si>
  <si>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</si>
  <si>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</si>
  <si>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</si>
  <si>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</si>
  <si>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</si>
  <si>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</si>
  <si>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</si>
  <si>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</si>
  <si>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</si>
  <si>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</si>
  <si>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</si>
  <si>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</si>
  <si>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</si>
  <si>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</si>
  <si>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</si>
  <si>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</si>
  <si>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</si>
  <si>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</si>
  <si>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</si>
  <si>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</si>
  <si>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</si>
  <si>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</si>
  <si>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</si>
  <si>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</si>
  <si>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</si>
  <si>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</si>
  <si>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</si>
  <si>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</si>
  <si>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</si>
  <si>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</si>
  <si>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</si>
  <si>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Сравнительная структура типового основного и типового диетического (ЖКТ) меню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</si>
  <si>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</si>
  <si>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</si>
  <si>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</si>
  <si>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</si>
  <si>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</si>
  <si>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 xml:space="preserve">Какао с молоком </t>
  </si>
  <si>
    <t>Итого за Завтрак</t>
  </si>
  <si>
    <t>Промежуточное питание</t>
  </si>
  <si>
    <t>Суфле творожное запеченное</t>
  </si>
  <si>
    <t>386М</t>
  </si>
  <si>
    <t xml:space="preserve">Йогурт 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</si>
  <si>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</si>
  <si>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</si>
  <si>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</si>
  <si>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</si>
  <si>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</si>
  <si>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</si>
  <si>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</si>
  <si>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</si>
  <si>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</si>
  <si>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Итого за Обед</t>
  </si>
  <si>
    <t>Йогурт</t>
  </si>
  <si>
    <t>Итого за Полдник</t>
  </si>
  <si>
    <t>День/неделя: Вторник-1</t>
  </si>
  <si>
    <t>71М</t>
  </si>
  <si>
    <t>Подгарнировка из огурцов свежих без кожицы</t>
  </si>
  <si>
    <t>259М/ЖКТ</t>
  </si>
  <si>
    <t>Жаркое по-домашнему  (говядина)</t>
  </si>
  <si>
    <t>Фруктовый чай  (яблоки свежие)</t>
  </si>
  <si>
    <t>Яблоки печеные</t>
  </si>
  <si>
    <t>Суп крестьянский с крупой  (овсяная)</t>
  </si>
  <si>
    <t xml:space="preserve">Рыба припущенная (горбуша филе) </t>
  </si>
  <si>
    <t>312М/ЖКТ</t>
  </si>
  <si>
    <t xml:space="preserve">Яблоки печеные </t>
  </si>
  <si>
    <t>День/неделя: Среда-1</t>
  </si>
  <si>
    <t>69К/ЖКТ</t>
  </si>
  <si>
    <t>Салат из отварной  моркови с сыром</t>
  </si>
  <si>
    <t>294М/ЖКТ</t>
  </si>
  <si>
    <t>Котлеты рубленные из птицы с соусом молочным, 80/30</t>
  </si>
  <si>
    <t>Каша вязкая с маслом сливочным (ячневая), 130/5</t>
  </si>
  <si>
    <t>309М/жкт</t>
  </si>
  <si>
    <t>Макаронные изделия отварные</t>
  </si>
  <si>
    <t>Кофейный напиток</t>
  </si>
  <si>
    <t>379М/ЖКТ</t>
  </si>
  <si>
    <t xml:space="preserve">Кофейный напиток с молоком 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</si>
  <si>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</si>
  <si>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</si>
  <si>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</si>
  <si>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Икра кабачковая</t>
  </si>
  <si>
    <t>Суп-пюре картофельный с мясными фрикадельками, 230/20</t>
  </si>
  <si>
    <t>223М/335М</t>
  </si>
  <si>
    <t>Запеканка творожная с соусом сметанным сладким, 120/30</t>
  </si>
  <si>
    <t>Кисель из ягод (черная смородина)</t>
  </si>
  <si>
    <t>День/неделя: Четверг-1</t>
  </si>
  <si>
    <t>Салат из свеклы отварной</t>
  </si>
  <si>
    <t>233М/328М/ЖКТ</t>
  </si>
  <si>
    <t>Рыба запеченая под молочным соусом</t>
  </si>
  <si>
    <t>Чай с сахаром</t>
  </si>
  <si>
    <t>Желе из молока</t>
  </si>
  <si>
    <t>Суп-пюре овощной со сметаной, 240/10</t>
  </si>
  <si>
    <t>Кисель из кураги</t>
  </si>
  <si>
    <t>Полдник</t>
  </si>
  <si>
    <t>День/неделя: Пятница-1</t>
  </si>
  <si>
    <t>215М</t>
  </si>
  <si>
    <t xml:space="preserve">Омлет паровой </t>
  </si>
  <si>
    <t>Фруктовый чай  (яблоки свежие), 200</t>
  </si>
  <si>
    <t>Йогурт 2,5%</t>
  </si>
  <si>
    <t>128К</t>
  </si>
  <si>
    <t>Суп-пюре картофельный</t>
  </si>
  <si>
    <t xml:space="preserve">Чай с молоком </t>
  </si>
  <si>
    <t>Фрукт (груши)</t>
  </si>
  <si>
    <t>День/неделя: Понедельник-2</t>
  </si>
  <si>
    <t>174М/ЖКТ</t>
  </si>
  <si>
    <t>281М/330М</t>
  </si>
  <si>
    <t xml:space="preserve">Биточек паровой (говядина) </t>
  </si>
  <si>
    <t>143М/ЖКТ</t>
  </si>
  <si>
    <t>Рагу из овощей (адапт.по капусте)</t>
  </si>
  <si>
    <t xml:space="preserve">Чай с сахаром  </t>
  </si>
  <si>
    <t>Икра морковная</t>
  </si>
  <si>
    <t xml:space="preserve">Кисель из кураги </t>
  </si>
  <si>
    <t>День/неделя: Вторник-2</t>
  </si>
  <si>
    <t>Рыба, припущенная (минтай филе) с соусом сметанным, 60/30</t>
  </si>
  <si>
    <t>Фрукт груши</t>
  </si>
  <si>
    <t>Пудинг творожный</t>
  </si>
  <si>
    <t>Суфле из говядины</t>
  </si>
  <si>
    <t>Каша вязкая с маслом сливочным (рисовая), 150/5</t>
  </si>
  <si>
    <t xml:space="preserve">Каша рисовая вязкая на воде с маслом сливочным </t>
  </si>
  <si>
    <t>Йогурт 1,5%</t>
  </si>
  <si>
    <t>День/неделя: Среда-2</t>
  </si>
  <si>
    <t>Тефтели из говядины с соусом сметанным, 60/50</t>
  </si>
  <si>
    <t>Каша вязкая с маслом сливочным (гречневая), 150/5</t>
  </si>
  <si>
    <t>Фруктовый чай (яблоки свежие)</t>
  </si>
  <si>
    <t>75/М/ЖКТ</t>
  </si>
  <si>
    <t>Икра свекольная</t>
  </si>
  <si>
    <t xml:space="preserve">Суп с макаронными изделиями 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</si>
  <si>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</si>
  <si>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</si>
  <si>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</si>
  <si>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</si>
  <si>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День/неделя: Четверг-2</t>
  </si>
  <si>
    <t>Пудинг из творога (запечённый) с молоком сгущенным, 160/15</t>
  </si>
  <si>
    <t>Фрукты (банан)</t>
  </si>
  <si>
    <t xml:space="preserve">Суп с крупой рисовой </t>
  </si>
  <si>
    <t>Биточек паровой (говядина) с соусом сметанным, 60/30</t>
  </si>
  <si>
    <t>Каша вязкая с маслом сливочным (пшеничная), 150/5</t>
  </si>
  <si>
    <t>Кисель из черной смородины</t>
  </si>
  <si>
    <t>День/неделя: Пятница-2</t>
  </si>
  <si>
    <t>Огурцы свежие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</si>
  <si>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</si>
  <si>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</si>
  <si>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</si>
  <si>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</si>
  <si>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>Макаронные изделия отварные с маслом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</si>
  <si>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</si>
  <si>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</si>
  <si>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</si>
  <si>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</si>
  <si>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</si>
  <si>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</si>
  <si>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Каша гречневая вязкая с маслом </t>
  </si>
  <si>
    <t xml:space="preserve">Макаронные изделия отварные с овощами, 125/5 </t>
  </si>
  <si>
    <t>Кисель из яблок</t>
  </si>
  <si>
    <t xml:space="preserve">Вариант реализации 10-ти дневного типового диетического меню для обучающихся общеобразовательных организаций Краснодарского края с забелеванием органов пищеварения </t>
  </si>
  <si>
    <t>Возраст 7-11 лет</t>
  </si>
  <si>
    <t>Сезон осенне-зимний</t>
  </si>
  <si>
    <t>День/неделя: Понедельник -1</t>
  </si>
  <si>
    <t>173М/ЖКТ</t>
  </si>
  <si>
    <t>Бутерброд с сыром и маслом, 20/15/5</t>
  </si>
  <si>
    <t>Итого за _Завтрак</t>
  </si>
  <si>
    <t>Второй завтрак</t>
  </si>
  <si>
    <t>242К</t>
  </si>
  <si>
    <t>Итого за Второй завтрак</t>
  </si>
  <si>
    <t>113М</t>
  </si>
  <si>
    <t>Суп-лапша домашняя</t>
  </si>
  <si>
    <t>281М</t>
  </si>
  <si>
    <t>Биточек паровой (говядина б/к)</t>
  </si>
  <si>
    <t xml:space="preserve">Каша вязкая гречневая на воде </t>
  </si>
  <si>
    <t>Компот из сухофруктов (яблоки сушеные)</t>
  </si>
  <si>
    <t xml:space="preserve">Фрукты (Груши) </t>
  </si>
  <si>
    <t>Всего за Понедельник-1</t>
  </si>
  <si>
    <t>Подгарнировка из огурцов свежих (без кожицы)</t>
  </si>
  <si>
    <t>259/М/ЖКТ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</si>
  <si>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</si>
  <si>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</si>
  <si>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</si>
  <si>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</si>
  <si>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</si>
  <si>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</si>
  <si>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</si>
  <si>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</si>
  <si>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Всего за Вторник-1</t>
  </si>
  <si>
    <t>69К</t>
  </si>
  <si>
    <t>294М</t>
  </si>
  <si>
    <t>Котлеты рубленные из птицы  (грудки куриные)</t>
  </si>
  <si>
    <t>326М</t>
  </si>
  <si>
    <t>309М/ЖКТ</t>
  </si>
  <si>
    <t>Кофейный напиток с молоком</t>
  </si>
  <si>
    <t>369М/ЖКТ</t>
  </si>
  <si>
    <t>Мусс яблочный (на манной крупе)</t>
  </si>
  <si>
    <t>73М</t>
  </si>
  <si>
    <t>128/К/ЖКТ</t>
  </si>
  <si>
    <t>223М</t>
  </si>
  <si>
    <t>Запеканка творожная</t>
  </si>
  <si>
    <t>350М/ЖКТ</t>
  </si>
  <si>
    <t>Кисель из плодов чёрной смородины</t>
  </si>
  <si>
    <t>Всего за Среда-1</t>
  </si>
  <si>
    <t>52/М/ЖКТ</t>
  </si>
  <si>
    <t>233М/328М</t>
  </si>
  <si>
    <t>Рыба запеченая под молочным соусом (минтай)</t>
  </si>
  <si>
    <t>376М/ЖКТ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</si>
  <si>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</si>
  <si>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</si>
  <si>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</si>
  <si>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</si>
  <si>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</si>
  <si>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</si>
  <si>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355М/ЖКТ</t>
  </si>
  <si>
    <t>Всего за Четверг-1</t>
  </si>
  <si>
    <t>Рыба тушеная с овощами (треска)</t>
  </si>
  <si>
    <t>378/М/ЖКТ</t>
  </si>
  <si>
    <t>Чай с молоком</t>
  </si>
  <si>
    <t>Фрукты (Груши)</t>
  </si>
  <si>
    <t>Всего за Пятница-1</t>
  </si>
  <si>
    <t>Рагу из овощей (адапт.для меню ЖКТ Краснодар, капуста min)</t>
  </si>
  <si>
    <t>75М</t>
  </si>
  <si>
    <t>211М</t>
  </si>
  <si>
    <t>Всего за Понедельник-2</t>
  </si>
  <si>
    <t>Рыба припущенная (минтай филе)</t>
  </si>
  <si>
    <t>330М</t>
  </si>
  <si>
    <t>125М/ЖКТ</t>
  </si>
  <si>
    <t>Картофель отварной</t>
  </si>
  <si>
    <t>241К</t>
  </si>
  <si>
    <t>270/К</t>
  </si>
  <si>
    <t>Суфле из отварного мяса (говядина б/к)</t>
  </si>
  <si>
    <t>Всего за Вторник-2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</si>
  <si>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</si>
  <si>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</si>
  <si>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</si>
  <si>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</si>
  <si>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</si>
  <si>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</si>
  <si>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</si>
  <si>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Всего за Среда-2</t>
  </si>
  <si>
    <t>222М/ЖКТ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</si>
  <si>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</si>
  <si>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</si>
  <si>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</si>
  <si>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</si>
  <si>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</si>
  <si>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</si>
  <si>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Всего за Четверг-2</t>
  </si>
  <si>
    <t>297/М/ЖКТ</t>
  </si>
  <si>
    <t>Фрикадельки из кур</t>
  </si>
  <si>
    <t xml:space="preserve">Желе из ягод (черн.смородина) </t>
  </si>
  <si>
    <t>352М/ЖКТ</t>
  </si>
  <si>
    <t xml:space="preserve">Кисель из яблок </t>
  </si>
  <si>
    <t>Вафли</t>
  </si>
  <si>
    <t>Всего за Пятница-2</t>
  </si>
  <si>
    <t>Итого</t>
  </si>
  <si>
    <t>дней:</t>
  </si>
  <si>
    <t>Итого за второй завтрак</t>
  </si>
  <si>
    <t>Итого за полдники</t>
  </si>
  <si>
    <t>Среднее значение за полдники</t>
  </si>
  <si>
    <t xml:space="preserve">        Приложение №2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</si>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</sst>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5">
    <numFmt numFmtId="164" formatCode="0&quot;М&quot;"/>
    <numFmt numFmtId="165" formatCode="0&quot;М/ссж&quot;"/>
    <numFmt numFmtId="166" formatCode="0&quot;К&quot;"/>
    <numFmt numFmtId="167" formatCode="0&quot;/М/ЖКТ&quot;"/>
    <numFmt numFmtId="168" formatCode="0&quot;К/ссж&quot;"/>
    <numFmt numFmtId="169" formatCode="0&quot;М/ЖКТ&quot;"/>
    <numFmt numFmtId="170" formatCode="0&quot;/К/ЖКТ&quot;"/>
    <numFmt numFmtId="171" formatCode="0&quot;М/328М/ссж&quot;"/>
    <numFmt numFmtId="172" formatCode="0&quot;М/БМД&quot;"/>
    <numFmt numFmtId="173" formatCode="0&quot;/М/ссж&quot;"/>
    <numFmt numFmtId="174" formatCode="0&quot;М/330М&quot;"/>
    <numFmt numFmtId="175" formatCode="0&quot;/М/БМД&quot;"/>
    <numFmt numFmtId="176" formatCode="0&quot;/К/БДМ&quot;"/>
    <numFmt numFmtId="177" formatCode="0&quot;/М/СД&quot;"/>
    <numFmt numFmtId="178" formatCode="0.000"/>
  </numFmts>
  <fonts count="20">
    <font>
      <sz val="11.0"/>
      <color theme="1"/>
      <name val="Calibri"/>
      <scheme val="minor"/>
    </font>
    <font>
      <b/>
      <sz val="14.0"/>
      <color theme="1"/>
      <name val="Arial Narrow"/>
    </font>
    <font/>
    <font>
      <sz val="11.0"/>
      <color theme="1"/>
      <name val="Arial Narrow"/>
    </font>
    <font>
      <sz val="12.0"/>
      <color theme="1"/>
      <name val="Arial Narrow"/>
    </font>
    <font>
      <b/>
      <sz val="11.0"/>
      <color theme="1"/>
      <name val="Arial Narrow"/>
    </font>
    <font>
      <b/>
      <i/>
      <sz val="11.0"/>
      <color theme="1"/>
      <name val="Arial Narrow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rgb="FFFF0000"/>
      <name val="Times New Roman"/>
    </font>
    <font>
      <b/>
      <i/>
      <sz val="10.0"/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i/>
      <sz val="12.0"/>
      <color theme="1"/>
      <name val="Times New Roman"/>
    </font>
    <font>
      <sz val="12.0"/>
      <color theme="1"/>
      <name val="Calibri"/>
    </font>
    <font>
      <b/>
      <i/>
      <sz val="12.0"/>
      <color theme="1"/>
      <name val="Times New Roman"/>
    </font>
    <font>
      <sz val="8.0"/>
      <color theme="1"/>
      <name val="Times New Roman"/>
    </font>
    <font>
      <b/>
      <sz val="8.0"/>
      <color theme="1"/>
      <name val="Times New Roman"/>
    </font>
    <font>
      <b/>
      <i/>
      <sz val="8.0"/>
      <color theme="1"/>
      <name val="Times New Roman"/>
    </font>
    <font>
      <sz val="9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</fills>
  <borders count="4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2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5" fillId="2" fontId="4" numFmtId="0" xfId="0" applyAlignment="1" applyBorder="1" applyFont="1">
      <alignment horizontal="center"/>
    </xf>
    <xf borderId="6" fillId="0" fontId="2" numFmtId="0" xfId="0" applyBorder="1" applyFont="1"/>
    <xf borderId="4" fillId="2" fontId="1" numFmtId="0" xfId="0" applyAlignment="1" applyBorder="1" applyFont="1">
      <alignment horizontal="center"/>
    </xf>
    <xf borderId="7" fillId="2" fontId="5" numFmtId="0" xfId="0" applyAlignment="1" applyBorder="1" applyFont="1">
      <alignment horizontal="left" shrinkToFit="0" vertical="center" wrapText="1"/>
    </xf>
    <xf borderId="8" fillId="0" fontId="2" numFmtId="0" xfId="0" applyBorder="1" applyFont="1"/>
    <xf borderId="9" fillId="0" fontId="2" numFmtId="0" xfId="0" applyBorder="1" applyFont="1"/>
    <xf borderId="4" fillId="2" fontId="3" numFmtId="2" xfId="0" applyBorder="1" applyFont="1" applyNumberFormat="1"/>
    <xf borderId="10" fillId="2" fontId="5" numFmtId="0" xfId="0" applyAlignment="1" applyBorder="1" applyFont="1">
      <alignment horizontal="center" shrinkToFit="0" vertical="center" wrapText="1"/>
    </xf>
    <xf borderId="7" fillId="2" fontId="5" numFmtId="2" xfId="0" applyAlignment="1" applyBorder="1" applyFont="1" applyNumberFormat="1">
      <alignment horizontal="center" shrinkToFit="0" vertical="center" wrapText="1"/>
    </xf>
    <xf borderId="10" fillId="2" fontId="5" numFmtId="2" xfId="0" applyAlignment="1" applyBorder="1" applyFont="1" applyNumberFormat="1">
      <alignment horizontal="center" shrinkToFit="0" vertical="center" wrapText="1"/>
    </xf>
    <xf borderId="11" fillId="2" fontId="5" numFmtId="2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2" fontId="5" numFmtId="2" xfId="0" applyAlignment="1" applyBorder="1" applyFont="1" applyNumberForma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wrapText="1"/>
    </xf>
    <xf borderId="15" fillId="0" fontId="3" numFmtId="2" xfId="0" applyAlignment="1" applyBorder="1" applyFont="1" applyNumberFormat="1">
      <alignment shrinkToFit="0" wrapText="1"/>
    </xf>
    <xf borderId="15" fillId="0" fontId="3" numFmtId="1" xfId="0" applyAlignment="1" applyBorder="1" applyFont="1" applyNumberFormat="1">
      <alignment horizontal="right" shrinkToFit="0" wrapText="1"/>
    </xf>
    <xf borderId="15" fillId="0" fontId="3" numFmtId="2" xfId="0" applyBorder="1" applyFont="1" applyNumberFormat="1"/>
    <xf borderId="4" fillId="2" fontId="3" numFmtId="0" xfId="0" applyAlignment="1" applyBorder="1" applyFont="1">
      <alignment horizontal="center" shrinkToFit="0" wrapText="1"/>
    </xf>
    <xf borderId="16" fillId="2" fontId="3" numFmtId="2" xfId="0" applyAlignment="1" applyBorder="1" applyFont="1" applyNumberFormat="1">
      <alignment shrinkToFit="0" wrapText="1"/>
    </xf>
    <xf borderId="16" fillId="2" fontId="3" numFmtId="1" xfId="0" applyAlignment="1" applyBorder="1" applyFont="1" applyNumberFormat="1">
      <alignment horizontal="right" shrinkToFit="0" wrapText="1"/>
    </xf>
    <xf borderId="15" fillId="0" fontId="3" numFmtId="2" xfId="0" applyAlignment="1" applyBorder="1" applyFont="1" applyNumberFormat="1">
      <alignment horizontal="right"/>
    </xf>
    <xf borderId="15" fillId="3" fontId="5" numFmtId="0" xfId="0" applyAlignment="1" applyBorder="1" applyFill="1" applyFont="1">
      <alignment horizontal="center" shrinkToFit="0" wrapText="1"/>
    </xf>
    <xf borderId="15" fillId="3" fontId="5" numFmtId="2" xfId="0" applyAlignment="1" applyBorder="1" applyFont="1" applyNumberFormat="1">
      <alignment horizontal="left" shrinkToFit="0" wrapText="1"/>
    </xf>
    <xf borderId="15" fillId="3" fontId="5" numFmtId="1" xfId="0" applyAlignment="1" applyBorder="1" applyFont="1" applyNumberFormat="1">
      <alignment horizontal="right" shrinkToFit="0" wrapText="1"/>
    </xf>
    <xf borderId="15" fillId="3" fontId="5" numFmtId="2" xfId="0" applyAlignment="1" applyBorder="1" applyFont="1" applyNumberFormat="1">
      <alignment shrinkToFit="0" wrapText="1"/>
    </xf>
    <xf borderId="17" fillId="2" fontId="5" numFmtId="0" xfId="0" applyAlignment="1" applyBorder="1" applyFont="1">
      <alignment horizontal="center" shrinkToFit="0" wrapText="1"/>
    </xf>
    <xf borderId="15" fillId="2" fontId="3" numFmtId="0" xfId="0" applyBorder="1" applyFont="1"/>
    <xf borderId="15" fillId="2" fontId="3" numFmtId="1" xfId="0" applyAlignment="1" applyBorder="1" applyFont="1" applyNumberFormat="1">
      <alignment horizontal="right"/>
    </xf>
    <xf borderId="15" fillId="2" fontId="3" numFmtId="2" xfId="0" applyBorder="1" applyFont="1" applyNumberFormat="1"/>
    <xf borderId="7" fillId="0" fontId="5" numFmtId="2" xfId="0" applyAlignment="1" applyBorder="1" applyFont="1" applyNumberFormat="1">
      <alignment horizontal="center" shrinkToFit="0" wrapText="1"/>
    </xf>
    <xf borderId="15" fillId="0" fontId="3" numFmtId="0" xfId="0" applyAlignment="1" applyBorder="1" applyFont="1">
      <alignment horizontal="center"/>
    </xf>
    <xf borderId="15" fillId="0" fontId="3" numFmtId="0" xfId="0" applyBorder="1" applyFont="1"/>
    <xf borderId="15" fillId="0" fontId="3" numFmtId="1" xfId="0" applyAlignment="1" applyBorder="1" applyFont="1" applyNumberFormat="1">
      <alignment horizontal="right"/>
    </xf>
    <xf borderId="15" fillId="2" fontId="3" numFmtId="2" xfId="0" applyAlignment="1" applyBorder="1" applyFont="1" applyNumberFormat="1">
      <alignment horizontal="right"/>
    </xf>
    <xf borderId="15" fillId="2" fontId="3" numFmtId="2" xfId="0" applyAlignment="1" applyBorder="1" applyFont="1" applyNumberFormat="1">
      <alignment horizontal="right" vertical="center"/>
    </xf>
    <xf borderId="18" fillId="2" fontId="3" numFmtId="2" xfId="0" applyAlignment="1" applyBorder="1" applyFont="1" applyNumberFormat="1">
      <alignment horizontal="right"/>
    </xf>
    <xf borderId="18" fillId="2" fontId="3" numFmtId="2" xfId="0" applyAlignment="1" applyBorder="1" applyFont="1" applyNumberFormat="1">
      <alignment horizontal="right" vertical="center"/>
    </xf>
    <xf borderId="0" fillId="0" fontId="3" numFmtId="0" xfId="0" applyAlignment="1" applyFont="1">
      <alignment horizontal="center"/>
    </xf>
    <xf borderId="14" fillId="0" fontId="3" numFmtId="1" xfId="0" applyAlignment="1" applyBorder="1" applyFont="1" applyNumberFormat="1">
      <alignment horizontal="right"/>
    </xf>
    <xf borderId="7" fillId="4" fontId="5" numFmtId="2" xfId="0" applyAlignment="1" applyBorder="1" applyFill="1" applyFont="1" applyNumberFormat="1">
      <alignment horizontal="center" shrinkToFit="0" wrapText="1"/>
    </xf>
    <xf borderId="19" fillId="0" fontId="2" numFmtId="0" xfId="0" applyBorder="1" applyFont="1"/>
    <xf borderId="15" fillId="4" fontId="3" numFmtId="1" xfId="0" applyAlignment="1" applyBorder="1" applyFont="1" applyNumberFormat="1">
      <alignment horizontal="right" shrinkToFit="0" wrapText="1"/>
    </xf>
    <xf borderId="15" fillId="4" fontId="3" numFmtId="2" xfId="0" applyAlignment="1" applyBorder="1" applyFont="1" applyNumberFormat="1">
      <alignment shrinkToFit="0" wrapText="1"/>
    </xf>
    <xf borderId="14" fillId="0" fontId="3" numFmtId="0" xfId="0" applyAlignment="1" applyBorder="1" applyFont="1">
      <alignment horizontal="center" shrinkToFit="0" wrapText="1"/>
    </xf>
    <xf borderId="14" fillId="0" fontId="3" numFmtId="2" xfId="0" applyAlignment="1" applyBorder="1" applyFont="1" applyNumberFormat="1">
      <alignment shrinkToFit="0" wrapText="1"/>
    </xf>
    <xf borderId="14" fillId="0" fontId="3" numFmtId="1" xfId="0" applyAlignment="1" applyBorder="1" applyFont="1" applyNumberFormat="1">
      <alignment horizontal="right" shrinkToFit="0" wrapText="1"/>
    </xf>
    <xf borderId="15" fillId="2" fontId="3" numFmtId="0" xfId="0" applyAlignment="1" applyBorder="1" applyFont="1">
      <alignment horizontal="center" shrinkToFit="0" wrapText="1"/>
    </xf>
    <xf borderId="15" fillId="2" fontId="5" numFmtId="0" xfId="0" applyAlignment="1" applyBorder="1" applyFont="1">
      <alignment horizontal="center" shrinkToFit="0" wrapText="1"/>
    </xf>
    <xf borderId="20" fillId="2" fontId="3" numFmtId="1" xfId="0" applyAlignment="1" applyBorder="1" applyFont="1" applyNumberFormat="1">
      <alignment horizontal="right"/>
    </xf>
    <xf borderId="18" fillId="2" fontId="3" numFmtId="2" xfId="0" applyBorder="1" applyFont="1" applyNumberFormat="1"/>
    <xf borderId="15" fillId="3" fontId="5" numFmtId="1" xfId="0" applyAlignment="1" applyBorder="1" applyFont="1" applyNumberFormat="1">
      <alignment horizontal="center"/>
    </xf>
    <xf borderId="15" fillId="3" fontId="5" numFmtId="2" xfId="0" applyBorder="1" applyFont="1" applyNumberFormat="1"/>
    <xf borderId="15" fillId="3" fontId="5" numFmtId="1" xfId="0" applyAlignment="1" applyBorder="1" applyFont="1" applyNumberFormat="1">
      <alignment horizontal="right"/>
    </xf>
    <xf borderId="15" fillId="3" fontId="5" numFmtId="2" xfId="0" applyAlignment="1" applyBorder="1" applyFont="1" applyNumberFormat="1">
      <alignment horizontal="right"/>
    </xf>
    <xf borderId="0" fillId="0" fontId="3" numFmtId="0" xfId="0" applyAlignment="1" applyFont="1">
      <alignment horizontal="center" shrinkToFit="0" wrapText="1"/>
    </xf>
    <xf borderId="4" fillId="2" fontId="3" numFmtId="0" xfId="0" applyAlignment="1" applyBorder="1" applyFont="1">
      <alignment horizontal="center"/>
    </xf>
    <xf borderId="16" fillId="2" fontId="3" numFmtId="0" xfId="0" applyBorder="1" applyFont="1"/>
    <xf borderId="16" fillId="2" fontId="3" numFmtId="1" xfId="0" applyAlignment="1" applyBorder="1" applyFont="1" applyNumberFormat="1">
      <alignment horizontal="right"/>
    </xf>
    <xf borderId="15" fillId="2" fontId="3" numFmtId="0" xfId="0" applyAlignment="1" applyBorder="1" applyFont="1">
      <alignment horizontal="center"/>
    </xf>
    <xf borderId="15" fillId="2" fontId="3" numFmtId="2" xfId="0" applyAlignment="1" applyBorder="1" applyFont="1" applyNumberFormat="1">
      <alignment vertical="center"/>
    </xf>
    <xf borderId="14" fillId="0" fontId="3" numFmtId="0" xfId="0" applyBorder="1" applyFont="1"/>
    <xf borderId="15" fillId="0" fontId="3" numFmtId="2" xfId="0" applyAlignment="1" applyBorder="1" applyFont="1" applyNumberFormat="1">
      <alignment horizontal="right" vertical="center"/>
    </xf>
    <xf borderId="7" fillId="0" fontId="3" numFmtId="0" xfId="0" applyAlignment="1" applyBorder="1" applyFont="1">
      <alignment horizontal="center" shrinkToFit="0" wrapText="1"/>
    </xf>
    <xf borderId="18" fillId="2" fontId="3" numFmtId="0" xfId="0" applyAlignment="1" applyBorder="1" applyFont="1">
      <alignment horizontal="center" shrinkToFit="0" wrapText="1"/>
    </xf>
    <xf borderId="18" fillId="2" fontId="3" numFmtId="2" xfId="0" applyAlignment="1" applyBorder="1" applyFont="1" applyNumberFormat="1">
      <alignment vertical="center"/>
    </xf>
    <xf borderId="18" fillId="2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 shrinkToFit="0" wrapText="1"/>
    </xf>
    <xf borderId="10" fillId="0" fontId="3" numFmtId="2" xfId="0" applyAlignment="1" applyBorder="1" applyFont="1" applyNumberFormat="1">
      <alignment shrinkToFit="0" wrapText="1"/>
    </xf>
    <xf borderId="10" fillId="0" fontId="3" numFmtId="1" xfId="0" applyAlignment="1" applyBorder="1" applyFont="1" applyNumberFormat="1">
      <alignment horizontal="right" shrinkToFit="0" wrapText="1"/>
    </xf>
    <xf borderId="16" fillId="2" fontId="3" numFmtId="0" xfId="0" applyAlignment="1" applyBorder="1" applyFont="1">
      <alignment horizontal="center" shrinkToFit="0" wrapText="1"/>
    </xf>
    <xf borderId="16" fillId="2" fontId="3" numFmtId="0" xfId="0" applyAlignment="1" applyBorder="1" applyFont="1">
      <alignment horizontal="left" shrinkToFit="0" wrapText="1"/>
    </xf>
    <xf borderId="15" fillId="2" fontId="3" numFmtId="2" xfId="0" applyAlignment="1" applyBorder="1" applyFont="1" applyNumberFormat="1">
      <alignment shrinkToFit="0" wrapText="1"/>
    </xf>
    <xf borderId="15" fillId="2" fontId="3" numFmtId="1" xfId="0" applyAlignment="1" applyBorder="1" applyFont="1" applyNumberFormat="1">
      <alignment horizontal="right" shrinkToFit="0" wrapText="1"/>
    </xf>
    <xf borderId="15" fillId="3" fontId="5" numFmtId="2" xfId="0" applyAlignment="1" applyBorder="1" applyFont="1" applyNumberFormat="1">
      <alignment horizontal="left"/>
    </xf>
    <xf borderId="15" fillId="2" fontId="3" numFmtId="2" xfId="0" applyAlignment="1" applyBorder="1" applyFont="1" applyNumberFormat="1">
      <alignment horizontal="center"/>
    </xf>
    <xf borderId="15" fillId="0" fontId="3" numFmtId="1" xfId="0" applyAlignment="1" applyBorder="1" applyFont="1" applyNumberFormat="1">
      <alignment horizontal="center"/>
    </xf>
    <xf borderId="15" fillId="3" fontId="3" numFmtId="1" xfId="0" applyAlignment="1" applyBorder="1" applyFont="1" applyNumberFormat="1">
      <alignment horizontal="center"/>
    </xf>
    <xf borderId="15" fillId="2" fontId="3" numFmtId="164" xfId="0" applyAlignment="1" applyBorder="1" applyFont="1" applyNumberFormat="1">
      <alignment horizontal="center" shrinkToFit="0" vertical="center" wrapText="1"/>
    </xf>
    <xf borderId="15" fillId="2" fontId="3" numFmtId="0" xfId="0" applyAlignment="1" applyBorder="1" applyFont="1">
      <alignment horizontal="left" shrinkToFit="0" vertical="center" wrapText="1"/>
    </xf>
    <xf borderId="15" fillId="2" fontId="3" numFmtId="2" xfId="0" applyAlignment="1" applyBorder="1" applyFont="1" applyNumberFormat="1">
      <alignment horizontal="center" shrinkToFit="0" vertical="center" wrapText="1"/>
    </xf>
    <xf borderId="4" fillId="2" fontId="5" numFmtId="0" xfId="0" applyAlignment="1" applyBorder="1" applyFont="1">
      <alignment horizontal="center" vertical="center"/>
    </xf>
    <xf borderId="4" fillId="2" fontId="5" numFmtId="2" xfId="0" applyAlignment="1" applyBorder="1" applyFont="1" applyNumberFormat="1">
      <alignment horizontal="center" shrinkToFit="0" vertical="center" wrapText="1"/>
    </xf>
    <xf borderId="21" fillId="3" fontId="6" numFmtId="0" xfId="0" applyAlignment="1" applyBorder="1" applyFont="1">
      <alignment horizontal="right" vertical="center"/>
    </xf>
    <xf borderId="15" fillId="3" fontId="3" numFmtId="0" xfId="0" applyBorder="1" applyFont="1"/>
    <xf borderId="15" fillId="2" fontId="5" numFmtId="9" xfId="0" applyAlignment="1" applyBorder="1" applyFont="1" applyNumberFormat="1">
      <alignment horizontal="center" shrinkToFit="0" vertical="center" wrapText="1"/>
    </xf>
    <xf borderId="15" fillId="3" fontId="5" numFmtId="9" xfId="0" applyAlignment="1" applyBorder="1" applyFont="1" applyNumberFormat="1">
      <alignment horizontal="center"/>
    </xf>
    <xf borderId="21" fillId="5" fontId="6" numFmtId="0" xfId="0" applyAlignment="1" applyBorder="1" applyFill="1" applyFont="1">
      <alignment horizontal="right" vertical="center"/>
    </xf>
    <xf borderId="15" fillId="5" fontId="3" numFmtId="0" xfId="0" applyBorder="1" applyFont="1"/>
    <xf borderId="15" fillId="6" fontId="5" numFmtId="9" xfId="0" applyAlignment="1" applyBorder="1" applyFill="1" applyFont="1" applyNumberFormat="1">
      <alignment horizontal="center"/>
    </xf>
    <xf borderId="21" fillId="2" fontId="6" numFmtId="0" xfId="0" applyAlignment="1" applyBorder="1" applyFont="1">
      <alignment horizontal="right" vertical="center"/>
    </xf>
    <xf borderId="15" fillId="2" fontId="3" numFmtId="2" xfId="0" applyAlignment="1" applyBorder="1" applyFont="1" applyNumberFormat="1">
      <alignment horizontal="center" vertical="center"/>
    </xf>
    <xf borderId="15" fillId="2" fontId="5" numFmtId="9" xfId="0" applyAlignment="1" applyBorder="1" applyFont="1" applyNumberFormat="1">
      <alignment horizontal="center"/>
    </xf>
    <xf borderId="4" fillId="2" fontId="7" numFmtId="0" xfId="0" applyAlignment="1" applyBorder="1" applyFont="1">
      <alignment horizontal="left" vertical="center"/>
    </xf>
    <xf borderId="4" fillId="2" fontId="7" numFmtId="0" xfId="0" applyAlignment="1" applyBorder="1" applyFont="1">
      <alignment vertical="center"/>
    </xf>
    <xf borderId="4" fillId="2" fontId="7" numFmtId="0" xfId="0" applyBorder="1" applyFont="1"/>
    <xf borderId="4" fillId="2" fontId="7" numFmtId="0" xfId="0" applyAlignment="1" applyBorder="1" applyFont="1">
      <alignment horizontal="right"/>
    </xf>
    <xf borderId="4" fillId="2" fontId="8" numFmtId="0" xfId="0" applyAlignment="1" applyBorder="1" applyFont="1">
      <alignment horizontal="left" vertical="center"/>
    </xf>
    <xf borderId="4" fillId="2" fontId="8" numFmtId="0" xfId="0" applyAlignment="1" applyBorder="1" applyFont="1">
      <alignment vertical="center"/>
    </xf>
    <xf borderId="4" fillId="2" fontId="8" numFmtId="0" xfId="0" applyBorder="1" applyFont="1"/>
    <xf borderId="4" fillId="2" fontId="8" numFmtId="0" xfId="0" applyAlignment="1" applyBorder="1" applyFont="1">
      <alignment horizontal="right"/>
    </xf>
    <xf borderId="1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right"/>
    </xf>
    <xf borderId="4" fillId="2" fontId="7" numFmtId="0" xfId="0" applyAlignment="1" applyBorder="1" applyFont="1">
      <alignment horizontal="left" shrinkToFit="0" vertical="center" wrapText="1"/>
    </xf>
    <xf borderId="4" fillId="2" fontId="7" numFmtId="0" xfId="0" applyAlignment="1" applyBorder="1" applyFont="1">
      <alignment horizontal="right"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22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right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23" fillId="2" fontId="7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horizontal="left" shrinkToFit="0" vertical="center" wrapText="1"/>
    </xf>
    <xf borderId="4" fillId="2" fontId="10" numFmtId="0" xfId="0" applyAlignment="1" applyBorder="1" applyFont="1">
      <alignment horizontal="right" shrinkToFit="0" vertical="center" wrapText="1"/>
    </xf>
    <xf borderId="4" fillId="2" fontId="10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vertical="center"/>
    </xf>
    <xf borderId="4" fillId="2" fontId="8" numFmtId="0" xfId="0" applyAlignment="1" applyBorder="1" applyFont="1">
      <alignment horizontal="left" shrinkToFit="0" vertical="center" wrapText="1"/>
    </xf>
    <xf borderId="15" fillId="2" fontId="8" numFmtId="164" xfId="0" applyAlignment="1" applyBorder="1" applyFont="1" applyNumberFormat="1">
      <alignment horizontal="right" shrinkToFit="0" vertical="center" wrapText="1"/>
    </xf>
    <xf borderId="15" fillId="2" fontId="8" numFmtId="0" xfId="0" applyAlignment="1" applyBorder="1" applyFont="1">
      <alignment horizontal="left" shrinkToFit="0" vertical="center" wrapText="1"/>
    </xf>
    <xf borderId="15" fillId="2" fontId="8" numFmtId="1" xfId="0" applyAlignment="1" applyBorder="1" applyFont="1" applyNumberFormat="1">
      <alignment shrinkToFit="0" vertical="center" wrapText="1"/>
    </xf>
    <xf borderId="15" fillId="2" fontId="8" numFmtId="1" xfId="0" applyAlignment="1" applyBorder="1" applyFont="1" applyNumberFormat="1">
      <alignment horizontal="right" shrinkToFit="0" vertical="center" wrapText="1"/>
    </xf>
    <xf borderId="15" fillId="2" fontId="8" numFmtId="165" xfId="0" applyAlignment="1" applyBorder="1" applyFont="1" applyNumberFormat="1">
      <alignment horizontal="right" shrinkToFit="0" vertical="center" wrapText="1"/>
    </xf>
    <xf borderId="7" fillId="2" fontId="10" numFmtId="0" xfId="0" applyAlignment="1" applyBorder="1" applyFont="1">
      <alignment horizontal="left" shrinkToFit="0" vertical="center" wrapText="1"/>
    </xf>
    <xf borderId="15" fillId="2" fontId="10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horizontal="right" shrinkToFit="0" vertical="center" wrapText="1"/>
    </xf>
    <xf borderId="15" fillId="2" fontId="10" numFmtId="0" xfId="0" applyAlignment="1" applyBorder="1" applyFont="1">
      <alignment horizontal="left" shrinkToFit="0" vertical="center" wrapText="1"/>
    </xf>
    <xf borderId="15" fillId="2" fontId="10" numFmtId="1" xfId="0" applyAlignment="1" applyBorder="1" applyFont="1" applyNumberFormat="1">
      <alignment shrinkToFit="0" vertical="center" wrapText="1"/>
    </xf>
    <xf borderId="4" fillId="2" fontId="10" numFmtId="0" xfId="0" applyAlignment="1" applyBorder="1" applyFont="1">
      <alignment horizontal="left"/>
    </xf>
    <xf borderId="4" fillId="2" fontId="10" numFmtId="0" xfId="0" applyBorder="1" applyFont="1"/>
    <xf borderId="4" fillId="2" fontId="10" numFmtId="0" xfId="0" applyAlignment="1" applyBorder="1" applyFont="1">
      <alignment horizontal="right"/>
    </xf>
    <xf borderId="15" fillId="2" fontId="10" numFmtId="0" xfId="0" applyAlignment="1" applyBorder="1" applyFont="1">
      <alignment horizontal="right"/>
    </xf>
    <xf borderId="11" fillId="2" fontId="10" numFmtId="0" xfId="0" applyAlignment="1" applyBorder="1" applyFont="1">
      <alignment horizontal="center" shrinkToFit="0" vertical="center" wrapText="1"/>
    </xf>
    <xf borderId="15" fillId="2" fontId="8" numFmtId="166" xfId="0" applyAlignment="1" applyBorder="1" applyFont="1" applyNumberFormat="1">
      <alignment horizontal="right" shrinkToFit="0" vertical="center" wrapText="1"/>
    </xf>
    <xf borderId="15" fillId="2" fontId="8" numFmtId="1" xfId="0" applyBorder="1" applyFont="1" applyNumberFormat="1"/>
    <xf borderId="15" fillId="2" fontId="8" numFmtId="0" xfId="0" applyBorder="1" applyFont="1"/>
    <xf borderId="16" fillId="2" fontId="8" numFmtId="1" xfId="0" applyBorder="1" applyFont="1" applyNumberFormat="1"/>
    <xf borderId="15" fillId="2" fontId="8" numFmtId="0" xfId="0" applyAlignment="1" applyBorder="1" applyFont="1">
      <alignment shrinkToFit="0" vertical="center" wrapText="1"/>
    </xf>
    <xf borderId="15" fillId="2" fontId="8" numFmtId="0" xfId="0" applyAlignment="1" applyBorder="1" applyFont="1">
      <alignment horizontal="right" vertical="center"/>
    </xf>
    <xf borderId="15" fillId="2" fontId="8" numFmtId="2" xfId="0" applyAlignment="1" applyBorder="1" applyFont="1" applyNumberFormat="1">
      <alignment vertical="center"/>
    </xf>
    <xf borderId="4" fillId="2" fontId="7" numFmtId="0" xfId="0" applyAlignment="1" applyBorder="1" applyFont="1">
      <alignment horizontal="left"/>
    </xf>
    <xf borderId="18" fillId="2" fontId="10" numFmtId="0" xfId="0" applyAlignment="1" applyBorder="1" applyFont="1">
      <alignment horizontal="left" shrinkToFit="0" vertical="center" wrapText="1"/>
    </xf>
    <xf borderId="24" fillId="2" fontId="10" numFmtId="0" xfId="0" applyAlignment="1" applyBorder="1" applyFont="1">
      <alignment shrinkToFit="0" vertical="center" wrapText="1"/>
    </xf>
    <xf borderId="15" fillId="2" fontId="8" numFmtId="167" xfId="0" applyAlignment="1" applyBorder="1" applyFont="1" applyNumberFormat="1">
      <alignment horizontal="right" shrinkToFit="0" vertical="center" wrapText="1"/>
    </xf>
    <xf borderId="15" fillId="2" fontId="8" numFmtId="0" xfId="0" applyAlignment="1" applyBorder="1" applyFont="1">
      <alignment horizontal="right"/>
    </xf>
    <xf borderId="20" fillId="2" fontId="8" numFmtId="1" xfId="0" applyBorder="1" applyFont="1" applyNumberFormat="1"/>
    <xf borderId="7" fillId="2" fontId="10" numFmtId="0" xfId="0" applyAlignment="1" applyBorder="1" applyFont="1">
      <alignment vertical="center"/>
    </xf>
    <xf borderId="15" fillId="2" fontId="10" numFmtId="1" xfId="0" applyAlignment="1" applyBorder="1" applyFont="1" applyNumberFormat="1">
      <alignment vertical="center"/>
    </xf>
    <xf borderId="15" fillId="2" fontId="10" numFmtId="1" xfId="0" applyBorder="1" applyFont="1" applyNumberFormat="1"/>
    <xf borderId="15" fillId="2" fontId="8" numFmtId="168" xfId="0" applyAlignment="1" applyBorder="1" applyFont="1" applyNumberFormat="1">
      <alignment horizontal="right" shrinkToFit="0" vertical="center" wrapText="1"/>
    </xf>
    <xf borderId="15" fillId="0" fontId="8" numFmtId="0" xfId="0" applyAlignment="1" applyBorder="1" applyFont="1">
      <alignment vertical="center"/>
    </xf>
    <xf borderId="7" fillId="2" fontId="10" numFmtId="0" xfId="0" applyAlignment="1" applyBorder="1" applyFont="1">
      <alignment horizontal="center" shrinkToFit="0" vertical="center" wrapText="1"/>
    </xf>
    <xf borderId="25" fillId="2" fontId="10" numFmtId="0" xfId="0" applyAlignment="1" applyBorder="1" applyFont="1">
      <alignment horizontal="center" shrinkToFit="0" vertical="center" wrapText="1"/>
    </xf>
    <xf borderId="15" fillId="2" fontId="8" numFmtId="169" xfId="0" applyAlignment="1" applyBorder="1" applyFont="1" applyNumberFormat="1">
      <alignment horizontal="right" shrinkToFit="0" vertical="center" wrapText="1"/>
    </xf>
    <xf borderId="15" fillId="2" fontId="8" numFmtId="170" xfId="0" applyAlignment="1" applyBorder="1" applyFont="1" applyNumberFormat="1">
      <alignment horizontal="right" shrinkToFit="0" vertical="center" wrapText="1"/>
    </xf>
    <xf borderId="16" fillId="2" fontId="8" numFmtId="0" xfId="0" applyAlignment="1" applyBorder="1" applyFont="1">
      <alignment vertical="center"/>
    </xf>
    <xf borderId="16" fillId="2" fontId="8" numFmtId="0" xfId="0" applyBorder="1" applyFont="1"/>
    <xf borderId="20" fillId="2" fontId="10" numFmtId="0" xfId="0" applyBorder="1" applyFont="1"/>
    <xf borderId="15" fillId="2" fontId="7" numFmtId="1" xfId="0" applyBorder="1" applyFont="1" applyNumberFormat="1"/>
    <xf borderId="15" fillId="2" fontId="10" numFmtId="0" xfId="0" applyBorder="1" applyFont="1"/>
    <xf borderId="15" fillId="2" fontId="8" numFmtId="171" xfId="0" applyAlignment="1" applyBorder="1" applyFont="1" applyNumberFormat="1">
      <alignment horizontal="right" shrinkToFit="0" vertical="center" wrapText="1"/>
    </xf>
    <xf borderId="15" fillId="2" fontId="10" numFmtId="0" xfId="0" applyAlignment="1" applyBorder="1" applyFont="1">
      <alignment horizontal="left"/>
    </xf>
    <xf borderId="7" fillId="2" fontId="10" numFmtId="0" xfId="0" applyAlignment="1" applyBorder="1" applyFont="1">
      <alignment horizontal="center"/>
    </xf>
    <xf borderId="20" fillId="2" fontId="10" numFmtId="0" xfId="0" applyAlignment="1" applyBorder="1" applyFont="1">
      <alignment horizontal="left" shrinkToFit="0" vertical="center" wrapText="1"/>
    </xf>
    <xf borderId="15" fillId="2" fontId="8" numFmtId="172" xfId="0" applyAlignment="1" applyBorder="1" applyFont="1" applyNumberFormat="1">
      <alignment horizontal="right" shrinkToFit="0" vertical="center" wrapText="1"/>
    </xf>
    <xf borderId="15" fillId="2" fontId="10" numFmtId="0" xfId="0" applyAlignment="1" applyBorder="1" applyFont="1">
      <alignment vertical="center"/>
    </xf>
    <xf borderId="20" fillId="2" fontId="10" numFmtId="0" xfId="0" applyAlignment="1" applyBorder="1" applyFont="1">
      <alignment vertical="center"/>
    </xf>
    <xf borderId="20" fillId="2" fontId="7" numFmtId="0" xfId="0" applyBorder="1" applyFont="1"/>
    <xf borderId="4" fillId="2" fontId="8" numFmtId="0" xfId="0" applyAlignment="1" applyBorder="1" applyFont="1">
      <alignment shrinkToFit="0" vertical="center" wrapText="1"/>
    </xf>
    <xf borderId="15" fillId="2" fontId="8" numFmtId="173" xfId="0" applyAlignment="1" applyBorder="1" applyFont="1" applyNumberFormat="1">
      <alignment horizontal="right" shrinkToFit="0" vertical="center" wrapText="1"/>
    </xf>
    <xf borderId="20" fillId="2" fontId="8" numFmtId="0" xfId="0" applyAlignment="1" applyBorder="1" applyFont="1">
      <alignment vertical="center"/>
    </xf>
    <xf borderId="15" fillId="2" fontId="10" numFmtId="0" xfId="0" applyAlignment="1" applyBorder="1" applyFont="1">
      <alignment horizontal="right" shrinkToFit="0" vertical="center" wrapText="1"/>
    </xf>
    <xf borderId="26" fillId="2" fontId="10" numFmtId="0" xfId="0" applyAlignment="1" applyBorder="1" applyFont="1">
      <alignment horizontal="center" shrinkToFit="0" vertical="center" wrapText="1"/>
    </xf>
    <xf borderId="17" fillId="2" fontId="10" numFmtId="0" xfId="0" applyAlignment="1" applyBorder="1" applyFont="1">
      <alignment shrinkToFit="0" vertical="center" wrapText="1"/>
    </xf>
    <xf borderId="18" fillId="2" fontId="8" numFmtId="0" xfId="0" applyBorder="1" applyFont="1"/>
    <xf borderId="18" fillId="2" fontId="8" numFmtId="0" xfId="0" applyAlignment="1" applyBorder="1" applyFont="1">
      <alignment horizontal="right"/>
    </xf>
    <xf borderId="7" fillId="2" fontId="7" numFmtId="0" xfId="0" applyAlignment="1" applyBorder="1" applyFont="1">
      <alignment vertical="center"/>
    </xf>
    <xf borderId="15" fillId="2" fontId="7" numFmtId="1" xfId="0" applyAlignment="1" applyBorder="1" applyFont="1" applyNumberFormat="1">
      <alignment vertical="center"/>
    </xf>
    <xf borderId="15" fillId="2" fontId="7" numFmtId="0" xfId="0" applyAlignment="1" applyBorder="1" applyFont="1">
      <alignment horizontal="right"/>
    </xf>
    <xf borderId="15" fillId="2" fontId="8" numFmtId="2" xfId="0" applyAlignment="1" applyBorder="1" applyFont="1" applyNumberFormat="1">
      <alignment shrinkToFit="0" wrapText="1"/>
    </xf>
    <xf borderId="15" fillId="2" fontId="8" numFmtId="1" xfId="0" applyAlignment="1" applyBorder="1" applyFont="1" applyNumberFormat="1">
      <alignment shrinkToFit="0" wrapText="1"/>
    </xf>
    <xf borderId="15" fillId="2" fontId="8" numFmtId="174" xfId="0" applyAlignment="1" applyBorder="1" applyFont="1" applyNumberFormat="1">
      <alignment horizontal="right" shrinkToFit="0" vertical="center" wrapText="1"/>
    </xf>
    <xf borderId="15" fillId="2" fontId="7" numFmtId="0" xfId="0" applyAlignment="1" applyBorder="1" applyFont="1">
      <alignment horizontal="center" shrinkToFit="0" wrapText="1"/>
    </xf>
    <xf borderId="15" fillId="2" fontId="8" numFmtId="175" xfId="0" applyAlignment="1" applyBorder="1" applyFont="1" applyNumberFormat="1">
      <alignment horizontal="right" shrinkToFit="0" vertical="center" wrapText="1"/>
    </xf>
    <xf borderId="16" fillId="2" fontId="8" numFmtId="0" xfId="0" applyAlignment="1" applyBorder="1" applyFont="1">
      <alignment horizontal="center" shrinkToFit="0" wrapText="1"/>
    </xf>
    <xf borderId="16" fillId="2" fontId="8" numFmtId="0" xfId="0" applyAlignment="1" applyBorder="1" applyFont="1">
      <alignment horizontal="left" shrinkToFit="0" vertical="center" wrapText="1"/>
    </xf>
    <xf borderId="15" fillId="2" fontId="8" numFmtId="176" xfId="0" applyAlignment="1" applyBorder="1" applyFont="1" applyNumberFormat="1">
      <alignment horizontal="right" shrinkToFit="0" vertical="center" wrapText="1"/>
    </xf>
    <xf borderId="15" fillId="2" fontId="8" numFmtId="1" xfId="0" applyAlignment="1" applyBorder="1" applyFont="1" applyNumberFormat="1">
      <alignment vertical="center"/>
    </xf>
    <xf borderId="15" fillId="2" fontId="7" numFmtId="0" xfId="0" applyAlignment="1" applyBorder="1" applyFont="1">
      <alignment horizontal="center" shrinkToFit="0" vertical="center" wrapText="1"/>
    </xf>
    <xf borderId="15" fillId="2" fontId="7" numFmtId="0" xfId="0" applyAlignment="1" applyBorder="1" applyFont="1">
      <alignment horizontal="right" shrinkToFit="0" vertical="center" wrapText="1"/>
    </xf>
    <xf borderId="15" fillId="2" fontId="8" numFmtId="0" xfId="0" applyAlignment="1" applyBorder="1" applyFont="1">
      <alignment horizontal="center"/>
    </xf>
    <xf borderId="15" fillId="2" fontId="8" numFmtId="177" xfId="0" applyAlignment="1" applyBorder="1" applyFont="1" applyNumberFormat="1">
      <alignment horizontal="right" shrinkToFit="0" vertical="center" wrapText="1"/>
    </xf>
    <xf borderId="15" fillId="2" fontId="8" numFmtId="2" xfId="0" applyAlignment="1" applyBorder="1" applyFont="1" applyNumberFormat="1">
      <alignment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27" fillId="0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vertical="center"/>
    </xf>
    <xf borderId="15" fillId="0" fontId="11" numFmtId="0" xfId="0" applyAlignment="1" applyBorder="1" applyFont="1">
      <alignment horizontal="left" vertical="center"/>
    </xf>
    <xf borderId="15" fillId="0" fontId="12" numFmtId="0" xfId="0" applyAlignment="1" applyBorder="1" applyFont="1">
      <alignment horizontal="left" shrinkToFit="0" vertical="center" wrapText="1"/>
    </xf>
    <xf borderId="15" fillId="0" fontId="12" numFmtId="0" xfId="0" applyAlignment="1" applyBorder="1" applyFont="1">
      <alignment vertical="center"/>
    </xf>
    <xf borderId="10" fillId="0" fontId="11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horizontal="center" shrinkToFit="0" vertical="center" wrapText="1"/>
    </xf>
    <xf borderId="15" fillId="2" fontId="12" numFmtId="0" xfId="0" applyAlignment="1" applyBorder="1" applyFont="1">
      <alignment vertical="center"/>
    </xf>
    <xf borderId="7" fillId="0" fontId="12" numFmtId="0" xfId="0" applyAlignment="1" applyBorder="1" applyFont="1">
      <alignment horizontal="left" shrinkToFit="0" vertical="center" wrapText="1"/>
    </xf>
    <xf borderId="15" fillId="2" fontId="12" numFmtId="0" xfId="0" applyAlignment="1" applyBorder="1" applyFont="1">
      <alignment shrinkToFit="0" vertical="center" wrapText="1"/>
    </xf>
    <xf borderId="15" fillId="2" fontId="12" numFmtId="2" xfId="0" applyAlignment="1" applyBorder="1" applyFont="1" applyNumberFormat="1">
      <alignment vertical="center"/>
    </xf>
    <xf borderId="4" fillId="2" fontId="12" numFmtId="0" xfId="0" applyAlignment="1" applyBorder="1" applyFont="1">
      <alignment vertical="center"/>
    </xf>
    <xf borderId="15" fillId="0" fontId="12" numFmtId="0" xfId="0" applyAlignment="1" applyBorder="1" applyFont="1">
      <alignment shrinkToFit="0" vertical="center" wrapText="1"/>
    </xf>
    <xf borderId="15" fillId="0" fontId="12" numFmtId="2" xfId="0" applyAlignment="1" applyBorder="1" applyFont="1" applyNumberFormat="1">
      <alignment vertical="center"/>
    </xf>
    <xf borderId="15" fillId="0" fontId="11" numFmtId="0" xfId="0" applyAlignment="1" applyBorder="1" applyFont="1">
      <alignment horizontal="center" vertical="center"/>
    </xf>
    <xf borderId="15" fillId="0" fontId="11" numFmtId="1" xfId="0" applyAlignment="1" applyBorder="1" applyFont="1" applyNumberFormat="1">
      <alignment horizontal="center" vertical="center"/>
    </xf>
    <xf borderId="15" fillId="0" fontId="11" numFmtId="178" xfId="0" applyAlignment="1" applyBorder="1" applyFont="1" applyNumberFormat="1">
      <alignment horizontal="center" shrinkToFit="0" vertical="center" wrapText="1"/>
    </xf>
    <xf borderId="15" fillId="0" fontId="13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vertical="center"/>
    </xf>
    <xf borderId="29" fillId="0" fontId="2" numFmtId="0" xfId="0" applyBorder="1" applyFont="1"/>
    <xf borderId="0" fillId="0" fontId="14" numFmtId="0" xfId="0" applyAlignment="1" applyFont="1">
      <alignment vertical="center"/>
    </xf>
    <xf borderId="30" fillId="0" fontId="2" numFmtId="0" xfId="0" applyBorder="1" applyFont="1"/>
    <xf borderId="31" fillId="0" fontId="2" numFmtId="0" xfId="0" applyBorder="1" applyFont="1"/>
    <xf borderId="7" fillId="3" fontId="15" numFmtId="0" xfId="0" applyAlignment="1" applyBorder="1" applyFont="1">
      <alignment horizontal="right" vertical="center"/>
    </xf>
    <xf borderId="15" fillId="0" fontId="12" numFmtId="1" xfId="0" applyAlignment="1" applyBorder="1" applyFont="1" applyNumberFormat="1">
      <alignment horizontal="center" shrinkToFit="0" vertical="center" wrapText="1"/>
    </xf>
    <xf borderId="15" fillId="0" fontId="12" numFmtId="2" xfId="0" applyAlignment="1" applyBorder="1" applyFont="1" applyNumberFormat="1">
      <alignment horizontal="center" shrinkToFit="0" vertical="center" wrapText="1"/>
    </xf>
    <xf borderId="7" fillId="0" fontId="15" numFmtId="0" xfId="0" applyAlignment="1" applyBorder="1" applyFont="1">
      <alignment horizontal="right" vertical="center"/>
    </xf>
    <xf borderId="15" fillId="0" fontId="11" numFmtId="1" xfId="0" applyAlignment="1" applyBorder="1" applyFont="1" applyNumberFormat="1">
      <alignment horizontal="center" shrinkToFit="0" vertical="center" wrapText="1"/>
    </xf>
    <xf borderId="15" fillId="7" fontId="11" numFmtId="9" xfId="0" applyAlignment="1" applyBorder="1" applyFill="1" applyFont="1" applyNumberFormat="1">
      <alignment horizontal="center" shrinkToFit="0" vertical="center" wrapText="1"/>
    </xf>
    <xf borderId="15" fillId="0" fontId="11" numFmtId="2" xfId="0" applyAlignment="1" applyBorder="1" applyFont="1" applyNumberFormat="1">
      <alignment horizontal="center" shrinkToFit="0" vertical="center" wrapText="1"/>
    </xf>
    <xf borderId="15" fillId="8" fontId="11" numFmtId="9" xfId="0" applyAlignment="1" applyBorder="1" applyFill="1" applyFont="1" applyNumberFormat="1">
      <alignment horizontal="center" vertical="center"/>
    </xf>
    <xf borderId="15" fillId="7" fontId="11" numFmtId="9" xfId="0" applyAlignment="1" applyBorder="1" applyFont="1" applyNumberFormat="1">
      <alignment horizontal="center" vertical="center"/>
    </xf>
    <xf borderId="15" fillId="0" fontId="11" numFmtId="2" xfId="0" applyAlignment="1" applyBorder="1" applyFont="1" applyNumberFormat="1">
      <alignment horizontal="center" vertical="center"/>
    </xf>
    <xf borderId="15" fillId="0" fontId="12" numFmtId="178" xfId="0" applyAlignment="1" applyBorder="1" applyFont="1" applyNumberFormat="1">
      <alignment horizontal="center" shrinkToFit="0" vertical="center" wrapText="1"/>
    </xf>
    <xf borderId="15" fillId="0" fontId="12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right" vertical="center"/>
    </xf>
    <xf borderId="0" fillId="0" fontId="12" numFmtId="0" xfId="0" applyAlignment="1" applyFont="1">
      <alignment shrinkToFit="0" vertical="center" wrapText="1"/>
    </xf>
    <xf borderId="0" fillId="0" fontId="16" numFmtId="0" xfId="0" applyFont="1"/>
    <xf borderId="0" fillId="0" fontId="7" numFmtId="0" xfId="0" applyFont="1"/>
    <xf borderId="0" fillId="0" fontId="7" numFmtId="0" xfId="0" applyAlignment="1" applyFont="1">
      <alignment horizontal="right"/>
    </xf>
    <xf borderId="0" fillId="0" fontId="7" numFmtId="0" xfId="0" applyAlignment="1" applyFont="1">
      <alignment horizontal="center" shrinkToFit="0" vertical="center" wrapText="1"/>
    </xf>
    <xf borderId="4" fillId="2" fontId="17" numFmtId="0" xfId="0" applyBorder="1" applyFont="1"/>
    <xf borderId="11" fillId="2" fontId="18" numFmtId="0" xfId="0" applyAlignment="1" applyBorder="1" applyFont="1">
      <alignment horizontal="center" vertical="center"/>
    </xf>
    <xf borderId="32" fillId="0" fontId="2" numFmtId="0" xfId="0" applyBorder="1" applyFont="1"/>
    <xf borderId="33" fillId="2" fontId="19" numFmtId="0" xfId="0" applyAlignment="1" applyBorder="1" applyFont="1">
      <alignment horizontal="center"/>
    </xf>
    <xf borderId="4" fillId="2" fontId="16" numFmtId="0" xfId="0" applyBorder="1" applyFont="1"/>
    <xf borderId="7" fillId="3" fontId="18" numFmtId="0" xfId="0" applyAlignment="1" applyBorder="1" applyFont="1">
      <alignment horizontal="center"/>
    </xf>
    <xf borderId="34" fillId="2" fontId="17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6" fillId="2" fontId="17" numFmtId="49" xfId="0" applyAlignment="1" applyBorder="1" applyFont="1" applyNumberFormat="1">
      <alignment horizontal="center" shrinkToFit="0" vertical="center" wrapText="1"/>
    </xf>
    <xf borderId="37" fillId="0" fontId="2" numFmtId="0" xfId="0" applyBorder="1" applyFont="1"/>
    <xf borderId="38" fillId="0" fontId="2" numFmtId="0" xfId="0" applyBorder="1" applyFont="1"/>
    <xf borderId="39" fillId="2" fontId="17" numFmtId="0" xfId="0" applyAlignment="1" applyBorder="1" applyFont="1">
      <alignment horizontal="center" shrinkToFit="0" vertical="center" wrapText="1"/>
    </xf>
    <xf borderId="36" fillId="2" fontId="17" numFmtId="0" xfId="0" applyAlignment="1" applyBorder="1" applyFont="1">
      <alignment horizontal="center" shrinkToFit="0" vertical="center" wrapText="1"/>
    </xf>
    <xf borderId="15" fillId="2" fontId="17" numFmtId="49" xfId="0" applyAlignment="1" applyBorder="1" applyFont="1" applyNumberFormat="1">
      <alignment horizontal="center" shrinkToFit="0" vertical="center" wrapText="1"/>
    </xf>
    <xf borderId="15" fillId="2" fontId="17" numFmtId="0" xfId="0" applyAlignment="1" applyBorder="1" applyFont="1">
      <alignment horizontal="center" shrinkToFit="0" vertical="center" wrapText="1"/>
    </xf>
    <xf borderId="7" fillId="2" fontId="18" numFmtId="0" xfId="0" applyAlignment="1" applyBorder="1" applyFont="1">
      <alignment horizontal="center" vertical="center"/>
    </xf>
    <xf borderId="15" fillId="2" fontId="18" numFmtId="2" xfId="0" applyAlignment="1" applyBorder="1" applyFont="1" applyNumberFormat="1">
      <alignment horizontal="right" shrinkToFit="0" vertical="center" wrapText="1"/>
    </xf>
    <xf borderId="15" fillId="2" fontId="18" numFmtId="9" xfId="0" applyAlignment="1" applyBorder="1" applyFont="1" applyNumberFormat="1">
      <alignment horizontal="center" shrinkToFit="0" vertical="center" wrapText="1"/>
    </xf>
    <xf borderId="15" fillId="8" fontId="18" numFmtId="9" xfId="0" applyAlignment="1" applyBorder="1" applyFont="1" applyNumberFormat="1">
      <alignment horizontal="center" shrinkToFit="0" vertical="center" wrapText="1"/>
    </xf>
    <xf borderId="4" fillId="2" fontId="18" numFmtId="9" xfId="0" applyAlignment="1" applyBorder="1" applyFont="1" applyNumberFormat="1">
      <alignment horizontal="center" shrinkToFit="0" vertical="center" wrapText="1"/>
    </xf>
    <xf borderId="15" fillId="2" fontId="18" numFmtId="2" xfId="0" applyAlignment="1" applyBorder="1" applyFont="1" applyNumberFormat="1">
      <alignment shrinkToFit="0" vertical="center" wrapText="1"/>
    </xf>
    <xf borderId="7" fillId="2" fontId="17" numFmtId="0" xfId="0" applyAlignment="1" applyBorder="1" applyFont="1">
      <alignment horizontal="center" vertical="center"/>
    </xf>
    <xf borderId="15" fillId="2" fontId="18" numFmtId="2" xfId="0" applyBorder="1" applyFont="1" applyNumberFormat="1"/>
    <xf borderId="15" fillId="2" fontId="18" numFmtId="2" xfId="0" applyAlignment="1" applyBorder="1" applyFont="1" applyNumberFormat="1">
      <alignment horizontal="right"/>
    </xf>
    <xf borderId="1" fillId="2" fontId="17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1.86"/>
    <col customWidth="1" min="3" max="3" width="8.0"/>
    <col customWidth="1" min="4" max="4" width="9.43"/>
    <col customWidth="1" min="5" max="5" width="8.57"/>
    <col customWidth="1" min="6" max="6" width="9.14"/>
    <col customWidth="1" min="7" max="7" width="10.14"/>
    <col customWidth="1" min="8" max="8" width="10.57"/>
    <col customWidth="1" min="9" max="9" width="11.0"/>
    <col customWidth="1" min="10" max="10" width="10.0"/>
    <col customWidth="1" min="11" max="12" width="11.0"/>
    <col customWidth="1" min="13" max="13" width="10.43"/>
    <col customWidth="1" min="14" max="14" width="10.29"/>
    <col customWidth="1" min="15" max="15" width="11.14"/>
    <col customWidth="1" min="16" max="26" width="9.14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8" t="s">
        <v>2</v>
      </c>
      <c r="B3" s="9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customHeight="1">
      <c r="A4" s="12" t="s">
        <v>3</v>
      </c>
      <c r="B4" s="12" t="s">
        <v>4</v>
      </c>
      <c r="C4" s="12" t="s">
        <v>5</v>
      </c>
      <c r="D4" s="13" t="s">
        <v>6</v>
      </c>
      <c r="E4" s="9"/>
      <c r="F4" s="10"/>
      <c r="G4" s="14" t="s">
        <v>7</v>
      </c>
      <c r="H4" s="13" t="s">
        <v>8</v>
      </c>
      <c r="I4" s="9"/>
      <c r="J4" s="9"/>
      <c r="K4" s="10"/>
      <c r="L4" s="15" t="s">
        <v>9</v>
      </c>
      <c r="M4" s="16"/>
      <c r="N4" s="16"/>
      <c r="O4" s="17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18"/>
      <c r="B5" s="18"/>
      <c r="C5" s="18"/>
      <c r="D5" s="19" t="s">
        <v>10</v>
      </c>
      <c r="E5" s="19" t="s">
        <v>11</v>
      </c>
      <c r="F5" s="19" t="s">
        <v>12</v>
      </c>
      <c r="G5" s="18"/>
      <c r="H5" s="19" t="s">
        <v>13</v>
      </c>
      <c r="I5" s="19" t="s">
        <v>14</v>
      </c>
      <c r="J5" s="19" t="s">
        <v>15</v>
      </c>
      <c r="K5" s="19" t="s">
        <v>16</v>
      </c>
      <c r="L5" s="19" t="s">
        <v>17</v>
      </c>
      <c r="M5" s="19" t="s">
        <v>18</v>
      </c>
      <c r="N5" s="19" t="s">
        <v>19</v>
      </c>
      <c r="O5" s="19" t="s">
        <v>20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20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21">
        <v>3.0</v>
      </c>
      <c r="B7" s="22" t="s">
        <v>22</v>
      </c>
      <c r="C7" s="23">
        <v>40.0</v>
      </c>
      <c r="D7" s="24">
        <v>6.23</v>
      </c>
      <c r="E7" s="24">
        <v>8.41</v>
      </c>
      <c r="F7" s="24">
        <v>19.75</v>
      </c>
      <c r="G7" s="24">
        <f t="shared" ref="G7:G11" si="1">F7*4+E7*9+D7*4</f>
        <v>179.61</v>
      </c>
      <c r="H7" s="24">
        <v>0.054</v>
      </c>
      <c r="I7" s="24">
        <v>0.11</v>
      </c>
      <c r="J7" s="24">
        <v>0.62</v>
      </c>
      <c r="K7" s="24">
        <v>0.215</v>
      </c>
      <c r="L7" s="24">
        <v>137.2</v>
      </c>
      <c r="M7" s="24">
        <v>93.0</v>
      </c>
      <c r="N7" s="24">
        <v>10.9</v>
      </c>
      <c r="O7" s="24">
        <v>0.6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25"/>
      <c r="B8" s="26" t="s">
        <v>23</v>
      </c>
      <c r="C8" s="27">
        <v>230.0</v>
      </c>
      <c r="D8" s="24">
        <v>6.8505</v>
      </c>
      <c r="E8" s="24">
        <v>6.588</v>
      </c>
      <c r="F8" s="24">
        <v>29.329</v>
      </c>
      <c r="G8" s="24">
        <f t="shared" si="1"/>
        <v>204.01</v>
      </c>
      <c r="H8" s="24">
        <v>0.00945</v>
      </c>
      <c r="I8" s="24">
        <v>0.189</v>
      </c>
      <c r="J8" s="24">
        <v>0.03</v>
      </c>
      <c r="K8" s="24">
        <v>1.1</v>
      </c>
      <c r="L8" s="24">
        <v>121.63</v>
      </c>
      <c r="M8" s="24">
        <v>212.8795</v>
      </c>
      <c r="N8" s="24">
        <v>5.0925</v>
      </c>
      <c r="O8" s="24">
        <v>0.07350000000000001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21">
        <v>382.0</v>
      </c>
      <c r="B9" s="22" t="s">
        <v>24</v>
      </c>
      <c r="C9" s="23">
        <v>200.0</v>
      </c>
      <c r="D9" s="28">
        <v>4.07</v>
      </c>
      <c r="E9" s="28">
        <v>3.5</v>
      </c>
      <c r="F9" s="28">
        <v>17.5</v>
      </c>
      <c r="G9" s="24">
        <f t="shared" si="1"/>
        <v>117.78</v>
      </c>
      <c r="H9" s="28">
        <f>0.28*0.18</f>
        <v>0.0504</v>
      </c>
      <c r="I9" s="28">
        <v>1.57</v>
      </c>
      <c r="J9" s="28">
        <v>0.24</v>
      </c>
      <c r="K9" s="28">
        <v>0.2</v>
      </c>
      <c r="L9" s="28">
        <v>152.2</v>
      </c>
      <c r="M9" s="28">
        <v>124.5</v>
      </c>
      <c r="N9" s="28">
        <v>21.34</v>
      </c>
      <c r="O9" s="28">
        <v>0.47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21"/>
      <c r="B10" s="22" t="s">
        <v>25</v>
      </c>
      <c r="C10" s="23">
        <v>20.0</v>
      </c>
      <c r="D10" s="24">
        <v>1.35</v>
      </c>
      <c r="E10" s="24">
        <v>0.172</v>
      </c>
      <c r="F10" s="24">
        <v>10.03</v>
      </c>
      <c r="G10" s="24">
        <f t="shared" si="1"/>
        <v>47.068</v>
      </c>
      <c r="H10" s="24">
        <v>0.024</v>
      </c>
      <c r="I10" s="24">
        <v>0.0</v>
      </c>
      <c r="J10" s="24">
        <v>0.0</v>
      </c>
      <c r="K10" s="24">
        <v>0.22</v>
      </c>
      <c r="L10" s="24">
        <v>4.0</v>
      </c>
      <c r="M10" s="24">
        <v>13.0</v>
      </c>
      <c r="N10" s="24">
        <v>2.8</v>
      </c>
      <c r="O10" s="24">
        <v>0.22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21">
        <v>368.0</v>
      </c>
      <c r="B11" s="22" t="s">
        <v>26</v>
      </c>
      <c r="C11" s="23">
        <v>120.0</v>
      </c>
      <c r="D11" s="28">
        <v>0.5</v>
      </c>
      <c r="E11" s="28">
        <v>0.5</v>
      </c>
      <c r="F11" s="28">
        <v>12.8</v>
      </c>
      <c r="G11" s="24">
        <f t="shared" si="1"/>
        <v>57.7</v>
      </c>
      <c r="H11" s="28">
        <v>0.04</v>
      </c>
      <c r="I11" s="28">
        <v>5.0</v>
      </c>
      <c r="J11" s="28">
        <v>0.0</v>
      </c>
      <c r="K11" s="28">
        <v>0.33</v>
      </c>
      <c r="L11" s="28">
        <v>25.0</v>
      </c>
      <c r="M11" s="28">
        <v>18.3</v>
      </c>
      <c r="N11" s="28">
        <v>14.16</v>
      </c>
      <c r="O11" s="28">
        <v>0.5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29"/>
      <c r="B12" s="30" t="s">
        <v>27</v>
      </c>
      <c r="C12" s="31">
        <f t="shared" ref="C12:O12" si="2">SUM(C7:C11)</f>
        <v>610</v>
      </c>
      <c r="D12" s="32">
        <f t="shared" si="2"/>
        <v>19.0005</v>
      </c>
      <c r="E12" s="32">
        <f t="shared" si="2"/>
        <v>19.17</v>
      </c>
      <c r="F12" s="32">
        <f t="shared" si="2"/>
        <v>89.409</v>
      </c>
      <c r="G12" s="32">
        <f t="shared" si="2"/>
        <v>606.168</v>
      </c>
      <c r="H12" s="32">
        <f t="shared" si="2"/>
        <v>0.17785</v>
      </c>
      <c r="I12" s="32">
        <f t="shared" si="2"/>
        <v>6.869</v>
      </c>
      <c r="J12" s="32">
        <f t="shared" si="2"/>
        <v>0.89</v>
      </c>
      <c r="K12" s="32">
        <f t="shared" si="2"/>
        <v>2.065</v>
      </c>
      <c r="L12" s="32">
        <f t="shared" si="2"/>
        <v>440.03</v>
      </c>
      <c r="M12" s="32">
        <f t="shared" si="2"/>
        <v>461.6795</v>
      </c>
      <c r="N12" s="32">
        <f t="shared" si="2"/>
        <v>54.2925</v>
      </c>
      <c r="O12" s="32">
        <f t="shared" si="2"/>
        <v>1.8635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33"/>
      <c r="B13" s="34" t="s">
        <v>28</v>
      </c>
      <c r="C13" s="35"/>
      <c r="D13" s="36">
        <v>19.25</v>
      </c>
      <c r="E13" s="36">
        <v>19.75</v>
      </c>
      <c r="F13" s="36">
        <v>83.75</v>
      </c>
      <c r="G13" s="36">
        <v>587.5</v>
      </c>
      <c r="H13" s="36">
        <v>0.3</v>
      </c>
      <c r="I13" s="36">
        <v>15.0</v>
      </c>
      <c r="J13" s="36">
        <v>0.175</v>
      </c>
      <c r="K13" s="36">
        <v>2.5</v>
      </c>
      <c r="L13" s="36">
        <v>275.0</v>
      </c>
      <c r="M13" s="36">
        <v>412.5</v>
      </c>
      <c r="N13" s="36">
        <v>62.5</v>
      </c>
      <c r="O13" s="36">
        <v>3.0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37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38">
        <v>88.0</v>
      </c>
      <c r="B15" s="39" t="s">
        <v>30</v>
      </c>
      <c r="C15" s="40">
        <v>250.0</v>
      </c>
      <c r="D15" s="41">
        <v>1.77</v>
      </c>
      <c r="E15" s="41">
        <v>4.95</v>
      </c>
      <c r="F15" s="41">
        <v>7.9</v>
      </c>
      <c r="G15" s="42">
        <f t="shared" ref="G15:G21" si="3">D15*4+E15*9+F15*4</f>
        <v>83.23</v>
      </c>
      <c r="H15" s="41">
        <v>0.06</v>
      </c>
      <c r="I15" s="41">
        <v>15.78</v>
      </c>
      <c r="J15" s="41">
        <v>0.0</v>
      </c>
      <c r="K15" s="41">
        <v>0.5</v>
      </c>
      <c r="L15" s="41">
        <v>49.25</v>
      </c>
      <c r="M15" s="41">
        <v>49.0</v>
      </c>
      <c r="N15" s="41">
        <v>22.13</v>
      </c>
      <c r="O15" s="43">
        <v>0.83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38">
        <v>260.0</v>
      </c>
      <c r="B16" s="39" t="s">
        <v>31</v>
      </c>
      <c r="C16" s="40">
        <v>80.0</v>
      </c>
      <c r="D16" s="42">
        <v>11.64</v>
      </c>
      <c r="E16" s="42">
        <v>13.43</v>
      </c>
      <c r="F16" s="42">
        <v>2.3</v>
      </c>
      <c r="G16" s="42">
        <f t="shared" si="3"/>
        <v>176.63</v>
      </c>
      <c r="H16" s="42">
        <v>0.024</v>
      </c>
      <c r="I16" s="42">
        <v>0.73</v>
      </c>
      <c r="J16" s="42">
        <v>0.0</v>
      </c>
      <c r="K16" s="41">
        <v>0.3</v>
      </c>
      <c r="L16" s="42">
        <v>17.44</v>
      </c>
      <c r="M16" s="42">
        <v>123.32</v>
      </c>
      <c r="N16" s="42">
        <v>17.6</v>
      </c>
      <c r="O16" s="44">
        <v>2.44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45"/>
      <c r="B17" s="39" t="s">
        <v>32</v>
      </c>
      <c r="C17" s="46">
        <v>155.0</v>
      </c>
      <c r="D17" s="28">
        <v>3.2</v>
      </c>
      <c r="E17" s="28">
        <v>5.2</v>
      </c>
      <c r="F17" s="28">
        <v>20.8</v>
      </c>
      <c r="G17" s="42">
        <f t="shared" si="3"/>
        <v>142.8</v>
      </c>
      <c r="H17" s="28">
        <v>0.06</v>
      </c>
      <c r="I17" s="28">
        <v>0.0</v>
      </c>
      <c r="J17" s="28">
        <v>0.0</v>
      </c>
      <c r="K17" s="41">
        <f>0.68*0.46</f>
        <v>0.3128</v>
      </c>
      <c r="L17" s="28">
        <v>26.82</v>
      </c>
      <c r="M17" s="28">
        <v>111.2</v>
      </c>
      <c r="N17" s="28">
        <v>15.99</v>
      </c>
      <c r="O17" s="28">
        <v>0.58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38"/>
      <c r="B18" s="39" t="s">
        <v>33</v>
      </c>
      <c r="C18" s="40">
        <v>200.0</v>
      </c>
      <c r="D18" s="28">
        <v>2.08</v>
      </c>
      <c r="E18" s="28">
        <v>0.22</v>
      </c>
      <c r="F18" s="28">
        <v>20.8</v>
      </c>
      <c r="G18" s="42">
        <f t="shared" si="3"/>
        <v>93.5</v>
      </c>
      <c r="H18" s="28">
        <v>0.05</v>
      </c>
      <c r="I18" s="28">
        <v>21.0</v>
      </c>
      <c r="J18" s="28">
        <v>0.0</v>
      </c>
      <c r="K18" s="28">
        <v>1.32</v>
      </c>
      <c r="L18" s="28">
        <v>63.6</v>
      </c>
      <c r="M18" s="28">
        <v>61.2</v>
      </c>
      <c r="N18" s="28">
        <v>16.6</v>
      </c>
      <c r="O18" s="28">
        <v>1.84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38"/>
      <c r="B19" s="24" t="s">
        <v>34</v>
      </c>
      <c r="C19" s="40">
        <v>200.0</v>
      </c>
      <c r="D19" s="28">
        <v>1.35</v>
      </c>
      <c r="E19" s="28">
        <v>0.0</v>
      </c>
      <c r="F19" s="28">
        <v>26.15</v>
      </c>
      <c r="G19" s="28">
        <f t="shared" si="3"/>
        <v>110</v>
      </c>
      <c r="H19" s="28">
        <v>0.027</v>
      </c>
      <c r="I19" s="28">
        <v>5.8</v>
      </c>
      <c r="J19" s="28">
        <v>0.0</v>
      </c>
      <c r="K19" s="28">
        <v>0.28</v>
      </c>
      <c r="L19" s="28">
        <v>19.5</v>
      </c>
      <c r="M19" s="28">
        <v>18.5</v>
      </c>
      <c r="N19" s="28">
        <v>11.0</v>
      </c>
      <c r="O19" s="28">
        <v>3.81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38"/>
      <c r="B20" s="39" t="s">
        <v>35</v>
      </c>
      <c r="C20" s="40">
        <v>60.0</v>
      </c>
      <c r="D20" s="28">
        <f>2.7*60/40</f>
        <v>4.05</v>
      </c>
      <c r="E20" s="28">
        <f>0.34*60/40</f>
        <v>0.51</v>
      </c>
      <c r="F20" s="28">
        <f>20.06*60/40</f>
        <v>30.09</v>
      </c>
      <c r="G20" s="42">
        <f t="shared" si="3"/>
        <v>141.15</v>
      </c>
      <c r="H20" s="28">
        <f>0.11*0.6</f>
        <v>0.066</v>
      </c>
      <c r="I20" s="28">
        <v>0.0</v>
      </c>
      <c r="J20" s="28">
        <v>0.0</v>
      </c>
      <c r="K20" s="28">
        <f>1.1*0.6</f>
        <v>0.66</v>
      </c>
      <c r="L20" s="28">
        <f>20*0.6</f>
        <v>12</v>
      </c>
      <c r="M20" s="28">
        <f>65*0.6</f>
        <v>39</v>
      </c>
      <c r="N20" s="28">
        <f>14*0.6</f>
        <v>8.4</v>
      </c>
      <c r="O20" s="28">
        <f>1.1*0.6</f>
        <v>0.66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6.5" customHeight="1">
      <c r="A21" s="38"/>
      <c r="B21" s="39" t="s">
        <v>36</v>
      </c>
      <c r="C21" s="40">
        <v>20.0</v>
      </c>
      <c r="D21" s="42">
        <v>1.33</v>
      </c>
      <c r="E21" s="42">
        <v>0.24</v>
      </c>
      <c r="F21" s="42">
        <v>8.37</v>
      </c>
      <c r="G21" s="42">
        <f t="shared" si="3"/>
        <v>40.96</v>
      </c>
      <c r="H21" s="42">
        <v>0.11</v>
      </c>
      <c r="I21" s="42">
        <v>0.14</v>
      </c>
      <c r="J21" s="42">
        <v>0.0</v>
      </c>
      <c r="K21" s="42">
        <v>0.11</v>
      </c>
      <c r="L21" s="42">
        <v>25.55</v>
      </c>
      <c r="M21" s="42">
        <v>43.75</v>
      </c>
      <c r="N21" s="42">
        <v>14.0</v>
      </c>
      <c r="O21" s="44">
        <v>0.98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29"/>
      <c r="B22" s="30" t="s">
        <v>37</v>
      </c>
      <c r="C22" s="31">
        <f t="shared" ref="C22:O22" si="4">SUM(C15:C21)</f>
        <v>965</v>
      </c>
      <c r="D22" s="32">
        <f t="shared" si="4"/>
        <v>25.42</v>
      </c>
      <c r="E22" s="32">
        <f t="shared" si="4"/>
        <v>24.55</v>
      </c>
      <c r="F22" s="32">
        <f t="shared" si="4"/>
        <v>116.41</v>
      </c>
      <c r="G22" s="32">
        <f t="shared" si="4"/>
        <v>788.27</v>
      </c>
      <c r="H22" s="32">
        <f t="shared" si="4"/>
        <v>0.397</v>
      </c>
      <c r="I22" s="32">
        <f t="shared" si="4"/>
        <v>43.45</v>
      </c>
      <c r="J22" s="32">
        <f t="shared" si="4"/>
        <v>0</v>
      </c>
      <c r="K22" s="32">
        <f t="shared" si="4"/>
        <v>3.4828</v>
      </c>
      <c r="L22" s="32">
        <f t="shared" si="4"/>
        <v>214.16</v>
      </c>
      <c r="M22" s="32">
        <f t="shared" si="4"/>
        <v>445.97</v>
      </c>
      <c r="N22" s="32">
        <f t="shared" si="4"/>
        <v>105.72</v>
      </c>
      <c r="O22" s="32">
        <f t="shared" si="4"/>
        <v>11.14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47" t="s">
        <v>38</v>
      </c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37" t="s">
        <v>39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51"/>
      <c r="B25" s="52" t="s">
        <v>40</v>
      </c>
      <c r="C25" s="53">
        <v>60.0</v>
      </c>
      <c r="D25" s="28">
        <v>0.79</v>
      </c>
      <c r="E25" s="28">
        <v>0.144</v>
      </c>
      <c r="F25" s="28">
        <v>2.736</v>
      </c>
      <c r="G25" s="28">
        <f t="shared" ref="G25:G30" si="5">F25*4+E25*9+D25*4</f>
        <v>15.4</v>
      </c>
      <c r="H25" s="28">
        <v>0.048</v>
      </c>
      <c r="I25" s="28">
        <v>12.6</v>
      </c>
      <c r="J25" s="28">
        <v>0.0</v>
      </c>
      <c r="K25" s="28">
        <v>0.5</v>
      </c>
      <c r="L25" s="28">
        <v>10.08</v>
      </c>
      <c r="M25" s="28">
        <v>18.72</v>
      </c>
      <c r="N25" s="28">
        <v>14.4</v>
      </c>
      <c r="O25" s="28">
        <v>0.648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21">
        <v>259.0</v>
      </c>
      <c r="B26" s="22" t="s">
        <v>41</v>
      </c>
      <c r="C26" s="23">
        <v>175.0</v>
      </c>
      <c r="D26" s="36">
        <v>17.009708737864077</v>
      </c>
      <c r="E26" s="36">
        <v>15.679611650485436</v>
      </c>
      <c r="F26" s="36">
        <v>25.864077669902912</v>
      </c>
      <c r="G26" s="28">
        <f t="shared" si="5"/>
        <v>312.6116505</v>
      </c>
      <c r="H26" s="36">
        <v>0.13980582524271842</v>
      </c>
      <c r="I26" s="36">
        <v>8.097087378640776</v>
      </c>
      <c r="J26" s="36">
        <v>0.0</v>
      </c>
      <c r="K26" s="36">
        <v>10.067961165048542</v>
      </c>
      <c r="L26" s="36">
        <v>36.50485436893204</v>
      </c>
      <c r="M26" s="36">
        <v>215.95145631067962</v>
      </c>
      <c r="N26" s="36">
        <v>50.90291262135922</v>
      </c>
      <c r="O26" s="36">
        <v>4.621359223300971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21" t="s">
        <v>42</v>
      </c>
      <c r="B27" s="22" t="s">
        <v>43</v>
      </c>
      <c r="C27" s="23">
        <v>200.0</v>
      </c>
      <c r="D27" s="24">
        <v>0.6</v>
      </c>
      <c r="E27" s="24">
        <v>0.4</v>
      </c>
      <c r="F27" s="24">
        <v>10.4</v>
      </c>
      <c r="G27" s="28">
        <f t="shared" si="5"/>
        <v>47.6</v>
      </c>
      <c r="H27" s="24">
        <v>0.02</v>
      </c>
      <c r="I27" s="24">
        <v>3.4</v>
      </c>
      <c r="J27" s="24">
        <v>0.0</v>
      </c>
      <c r="K27" s="24">
        <v>0.4</v>
      </c>
      <c r="L27" s="24">
        <v>21.2</v>
      </c>
      <c r="M27" s="24">
        <v>22.6</v>
      </c>
      <c r="N27" s="24">
        <v>14.6</v>
      </c>
      <c r="O27" s="24">
        <v>3.2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21"/>
      <c r="B28" s="22" t="s">
        <v>25</v>
      </c>
      <c r="C28" s="23">
        <v>25.0</v>
      </c>
      <c r="D28" s="36">
        <v>1.6875</v>
      </c>
      <c r="E28" s="36">
        <v>0.21499999999999997</v>
      </c>
      <c r="F28" s="36">
        <v>12.5375</v>
      </c>
      <c r="G28" s="28">
        <f t="shared" si="5"/>
        <v>58.835</v>
      </c>
      <c r="H28" s="36">
        <v>0.03</v>
      </c>
      <c r="I28" s="36">
        <v>0.0</v>
      </c>
      <c r="J28" s="36">
        <v>0.0</v>
      </c>
      <c r="K28" s="36">
        <v>0.275</v>
      </c>
      <c r="L28" s="36">
        <v>5.0</v>
      </c>
      <c r="M28" s="36">
        <v>16.25</v>
      </c>
      <c r="N28" s="36">
        <v>3.5</v>
      </c>
      <c r="O28" s="36">
        <v>0.275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21"/>
      <c r="B29" s="22" t="s">
        <v>36</v>
      </c>
      <c r="C29" s="23">
        <v>25.0</v>
      </c>
      <c r="D29" s="24">
        <v>1.6625</v>
      </c>
      <c r="E29" s="24">
        <v>0.3</v>
      </c>
      <c r="F29" s="24">
        <v>10.462499999999999</v>
      </c>
      <c r="G29" s="28">
        <f t="shared" si="5"/>
        <v>51.2</v>
      </c>
      <c r="H29" s="24">
        <v>0.13124999999999998</v>
      </c>
      <c r="I29" s="24">
        <v>0.17499999999999996</v>
      </c>
      <c r="J29" s="24">
        <v>0.0</v>
      </c>
      <c r="K29" s="24">
        <v>0.13124999999999998</v>
      </c>
      <c r="L29" s="24">
        <v>31.937499999999996</v>
      </c>
      <c r="M29" s="24">
        <v>54.6875</v>
      </c>
      <c r="N29" s="24">
        <v>17.5</v>
      </c>
      <c r="O29" s="24">
        <v>1.2249999999999999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54"/>
      <c r="B30" s="22" t="s">
        <v>44</v>
      </c>
      <c r="C30" s="23">
        <v>200.0</v>
      </c>
      <c r="D30" s="28">
        <f>2.9*2</f>
        <v>5.8</v>
      </c>
      <c r="E30" s="28">
        <f>2.5*2</f>
        <v>5</v>
      </c>
      <c r="F30" s="28">
        <f>4*2</f>
        <v>8</v>
      </c>
      <c r="G30" s="28">
        <f t="shared" si="5"/>
        <v>100.2</v>
      </c>
      <c r="H30" s="28">
        <f>0.04*0.75</f>
        <v>0.03</v>
      </c>
      <c r="I30" s="28">
        <v>0.54</v>
      </c>
      <c r="J30" s="28">
        <v>0.36</v>
      </c>
      <c r="K30" s="28">
        <v>0.5</v>
      </c>
      <c r="L30" s="28">
        <v>223.2</v>
      </c>
      <c r="M30" s="28">
        <v>165.6</v>
      </c>
      <c r="N30" s="28">
        <v>25.2</v>
      </c>
      <c r="O30" s="28">
        <v>0.18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29"/>
      <c r="B31" s="30" t="s">
        <v>27</v>
      </c>
      <c r="C31" s="31">
        <f t="shared" ref="C31:O31" si="6">SUM(C25:C30)</f>
        <v>685</v>
      </c>
      <c r="D31" s="32">
        <f t="shared" si="6"/>
        <v>27.54970874</v>
      </c>
      <c r="E31" s="32">
        <f t="shared" si="6"/>
        <v>21.73861165</v>
      </c>
      <c r="F31" s="32">
        <f t="shared" si="6"/>
        <v>70.00007767</v>
      </c>
      <c r="G31" s="32">
        <f t="shared" si="6"/>
        <v>585.8466505</v>
      </c>
      <c r="H31" s="32">
        <f t="shared" si="6"/>
        <v>0.3990558252</v>
      </c>
      <c r="I31" s="32">
        <f t="shared" si="6"/>
        <v>24.81208738</v>
      </c>
      <c r="J31" s="32">
        <f t="shared" si="6"/>
        <v>0.36</v>
      </c>
      <c r="K31" s="32">
        <f t="shared" si="6"/>
        <v>11.87421117</v>
      </c>
      <c r="L31" s="32">
        <f t="shared" si="6"/>
        <v>327.9223544</v>
      </c>
      <c r="M31" s="32">
        <f t="shared" si="6"/>
        <v>493.8089563</v>
      </c>
      <c r="N31" s="32">
        <f t="shared" si="6"/>
        <v>126.1029126</v>
      </c>
      <c r="O31" s="32">
        <f t="shared" si="6"/>
        <v>10.14935922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37" t="s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55"/>
      <c r="B33" s="39" t="s">
        <v>45</v>
      </c>
      <c r="C33" s="40">
        <v>60.0</v>
      </c>
      <c r="D33" s="28">
        <v>0.42</v>
      </c>
      <c r="E33" s="28">
        <v>0.06</v>
      </c>
      <c r="F33" s="28">
        <v>1.14</v>
      </c>
      <c r="G33" s="28">
        <f t="shared" ref="G33:G39" si="7">D33*4+E33*9+F33*4</f>
        <v>6.78</v>
      </c>
      <c r="H33" s="28">
        <v>0.024</v>
      </c>
      <c r="I33" s="28">
        <v>2.94</v>
      </c>
      <c r="J33" s="28">
        <v>0.0</v>
      </c>
      <c r="K33" s="28">
        <v>0.0</v>
      </c>
      <c r="L33" s="28">
        <v>10.2</v>
      </c>
      <c r="M33" s="28">
        <v>18.0</v>
      </c>
      <c r="N33" s="28">
        <v>8.4</v>
      </c>
      <c r="O33" s="28">
        <v>0.3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38">
        <v>98.0</v>
      </c>
      <c r="B34" s="39" t="s">
        <v>46</v>
      </c>
      <c r="C34" s="40">
        <v>250.0</v>
      </c>
      <c r="D34" s="42">
        <v>1.48</v>
      </c>
      <c r="E34" s="42">
        <v>4.92</v>
      </c>
      <c r="F34" s="42">
        <v>6.09</v>
      </c>
      <c r="G34" s="28">
        <f t="shared" si="7"/>
        <v>74.56</v>
      </c>
      <c r="H34" s="42">
        <v>0.04</v>
      </c>
      <c r="I34" s="42">
        <v>9.88</v>
      </c>
      <c r="J34" s="42">
        <v>0.0</v>
      </c>
      <c r="K34" s="42">
        <v>0.6</v>
      </c>
      <c r="L34" s="42">
        <v>35.88</v>
      </c>
      <c r="M34" s="42">
        <v>33.63</v>
      </c>
      <c r="N34" s="42">
        <v>14.18</v>
      </c>
      <c r="O34" s="44">
        <v>0.58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38">
        <v>227.0</v>
      </c>
      <c r="B35" s="39" t="s">
        <v>47</v>
      </c>
      <c r="C35" s="40">
        <v>70.0</v>
      </c>
      <c r="D35" s="28">
        <v>12.27</v>
      </c>
      <c r="E35" s="28">
        <v>5.32</v>
      </c>
      <c r="F35" s="28">
        <v>0.57</v>
      </c>
      <c r="G35" s="28">
        <f t="shared" si="7"/>
        <v>99.24</v>
      </c>
      <c r="H35" s="28">
        <v>0.04</v>
      </c>
      <c r="I35" s="28">
        <v>1.2</v>
      </c>
      <c r="J35" s="28">
        <v>0.31</v>
      </c>
      <c r="K35" s="28">
        <v>1.45</v>
      </c>
      <c r="L35" s="28">
        <v>27.6</v>
      </c>
      <c r="M35" s="28">
        <v>116.5</v>
      </c>
      <c r="N35" s="28">
        <v>13.44</v>
      </c>
      <c r="O35" s="28">
        <v>0.378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38">
        <v>312.0</v>
      </c>
      <c r="B36" s="39" t="s">
        <v>48</v>
      </c>
      <c r="C36" s="40">
        <v>150.0</v>
      </c>
      <c r="D36" s="41">
        <v>3.07</v>
      </c>
      <c r="E36" s="41">
        <v>4.8</v>
      </c>
      <c r="F36" s="41">
        <v>20.44</v>
      </c>
      <c r="G36" s="28">
        <f t="shared" si="7"/>
        <v>137.24</v>
      </c>
      <c r="H36" s="41">
        <v>0.14</v>
      </c>
      <c r="I36" s="41">
        <v>18.16</v>
      </c>
      <c r="J36" s="41">
        <v>0.0</v>
      </c>
      <c r="K36" s="41">
        <v>0.09</v>
      </c>
      <c r="L36" s="41">
        <v>36.97</v>
      </c>
      <c r="M36" s="41">
        <v>86.59</v>
      </c>
      <c r="N36" s="41">
        <v>27.75</v>
      </c>
      <c r="O36" s="43">
        <v>1.01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38">
        <v>349.0</v>
      </c>
      <c r="B37" s="39" t="s">
        <v>49</v>
      </c>
      <c r="C37" s="40">
        <v>200.0</v>
      </c>
      <c r="D37" s="42">
        <v>0.66</v>
      </c>
      <c r="E37" s="42">
        <v>0.09</v>
      </c>
      <c r="F37" s="42">
        <v>32.01</v>
      </c>
      <c r="G37" s="28">
        <f t="shared" si="7"/>
        <v>131.49</v>
      </c>
      <c r="H37" s="42">
        <v>0.02</v>
      </c>
      <c r="I37" s="42">
        <v>0.73</v>
      </c>
      <c r="J37" s="42">
        <v>0.0</v>
      </c>
      <c r="K37" s="42">
        <v>0.0</v>
      </c>
      <c r="L37" s="42">
        <v>32.48</v>
      </c>
      <c r="M37" s="42">
        <v>23.44</v>
      </c>
      <c r="N37" s="42">
        <v>17.46</v>
      </c>
      <c r="O37" s="44">
        <v>0.69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38"/>
      <c r="B38" s="39" t="s">
        <v>35</v>
      </c>
      <c r="C38" s="40">
        <v>40.0</v>
      </c>
      <c r="D38" s="28">
        <v>2.7</v>
      </c>
      <c r="E38" s="28">
        <v>0.34</v>
      </c>
      <c r="F38" s="28">
        <v>20.06</v>
      </c>
      <c r="G38" s="28">
        <f t="shared" si="7"/>
        <v>94.1</v>
      </c>
      <c r="H38" s="28">
        <v>0.04</v>
      </c>
      <c r="I38" s="28">
        <v>0.0</v>
      </c>
      <c r="J38" s="28">
        <v>0.0</v>
      </c>
      <c r="K38" s="28">
        <v>0.44</v>
      </c>
      <c r="L38" s="28">
        <v>8.0</v>
      </c>
      <c r="M38" s="28">
        <v>26.0</v>
      </c>
      <c r="N38" s="28">
        <v>5.6</v>
      </c>
      <c r="O38" s="28">
        <v>0.44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38"/>
      <c r="B39" s="39" t="s">
        <v>36</v>
      </c>
      <c r="C39" s="40">
        <v>40.0</v>
      </c>
      <c r="D39" s="41">
        <v>2.66</v>
      </c>
      <c r="E39" s="41">
        <v>0.48</v>
      </c>
      <c r="F39" s="41">
        <v>16.74</v>
      </c>
      <c r="G39" s="28">
        <f t="shared" si="7"/>
        <v>81.92</v>
      </c>
      <c r="H39" s="41">
        <v>0.22</v>
      </c>
      <c r="I39" s="41">
        <v>0.28</v>
      </c>
      <c r="J39" s="41">
        <v>0.0</v>
      </c>
      <c r="K39" s="41">
        <v>0.22</v>
      </c>
      <c r="L39" s="41">
        <v>51.1</v>
      </c>
      <c r="M39" s="41">
        <v>87.5</v>
      </c>
      <c r="N39" s="41">
        <v>28.0</v>
      </c>
      <c r="O39" s="43">
        <v>1.96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6.5" customHeight="1">
      <c r="A40" s="38"/>
      <c r="B40" s="39" t="s">
        <v>50</v>
      </c>
      <c r="C40" s="56">
        <v>200.0</v>
      </c>
      <c r="D40" s="36">
        <v>5.8</v>
      </c>
      <c r="E40" s="36">
        <v>5.0</v>
      </c>
      <c r="F40" s="36">
        <v>9.6</v>
      </c>
      <c r="G40" s="36">
        <v>107.0</v>
      </c>
      <c r="H40" s="36">
        <v>0.08</v>
      </c>
      <c r="I40" s="36">
        <v>2.6</v>
      </c>
      <c r="J40" s="36">
        <v>0.4</v>
      </c>
      <c r="K40" s="36">
        <v>0.5</v>
      </c>
      <c r="L40" s="36">
        <v>240.0</v>
      </c>
      <c r="M40" s="36">
        <v>180.0</v>
      </c>
      <c r="N40" s="36">
        <v>28.0</v>
      </c>
      <c r="O40" s="57">
        <v>0.2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58"/>
      <c r="B41" s="59" t="s">
        <v>37</v>
      </c>
      <c r="C41" s="60">
        <f t="shared" ref="C41:O41" si="8">SUM(C33:C40)</f>
        <v>1010</v>
      </c>
      <c r="D41" s="61">
        <f t="shared" si="8"/>
        <v>29.06</v>
      </c>
      <c r="E41" s="61">
        <f t="shared" si="8"/>
        <v>21.01</v>
      </c>
      <c r="F41" s="61">
        <f t="shared" si="8"/>
        <v>106.65</v>
      </c>
      <c r="G41" s="61">
        <f t="shared" si="8"/>
        <v>732.33</v>
      </c>
      <c r="H41" s="61">
        <f t="shared" si="8"/>
        <v>0.604</v>
      </c>
      <c r="I41" s="61">
        <f t="shared" si="8"/>
        <v>35.79</v>
      </c>
      <c r="J41" s="61">
        <f t="shared" si="8"/>
        <v>0.71</v>
      </c>
      <c r="K41" s="61">
        <f t="shared" si="8"/>
        <v>3.3</v>
      </c>
      <c r="L41" s="61">
        <f t="shared" si="8"/>
        <v>442.23</v>
      </c>
      <c r="M41" s="61">
        <f t="shared" si="8"/>
        <v>571.66</v>
      </c>
      <c r="N41" s="61">
        <f t="shared" si="8"/>
        <v>142.83</v>
      </c>
      <c r="O41" s="61">
        <f t="shared" si="8"/>
        <v>5.558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47" t="s">
        <v>51</v>
      </c>
      <c r="B42" s="1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37" t="s">
        <v>39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6.5" customHeight="1">
      <c r="A44" s="21"/>
      <c r="B44" s="22" t="s">
        <v>52</v>
      </c>
      <c r="C44" s="23">
        <v>80.0</v>
      </c>
      <c r="D44" s="36">
        <v>1.0507000000000002</v>
      </c>
      <c r="E44" s="36">
        <v>0.19152</v>
      </c>
      <c r="F44" s="36">
        <v>3.6388800000000003</v>
      </c>
      <c r="G44" s="36">
        <f t="shared" ref="G44:G50" si="9">F44*4+E44*9+D44*4</f>
        <v>20.482</v>
      </c>
      <c r="H44" s="36">
        <v>0.06384000000000001</v>
      </c>
      <c r="I44" s="36">
        <v>16.758</v>
      </c>
      <c r="J44" s="36">
        <v>0.0</v>
      </c>
      <c r="K44" s="24">
        <v>0.665</v>
      </c>
      <c r="L44" s="24">
        <v>13.406400000000001</v>
      </c>
      <c r="M44" s="24">
        <v>24.8976</v>
      </c>
      <c r="N44" s="24">
        <v>19.152</v>
      </c>
      <c r="O44" s="24">
        <v>0.86184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6.5" customHeight="1">
      <c r="A45" s="21">
        <v>296.0</v>
      </c>
      <c r="B45" s="22" t="s">
        <v>53</v>
      </c>
      <c r="C45" s="23">
        <v>75.0</v>
      </c>
      <c r="D45" s="28">
        <v>9.5</v>
      </c>
      <c r="E45" s="28">
        <v>12.64</v>
      </c>
      <c r="F45" s="28">
        <v>9.73</v>
      </c>
      <c r="G45" s="36">
        <f t="shared" si="9"/>
        <v>190.68</v>
      </c>
      <c r="H45" s="28">
        <v>0.07</v>
      </c>
      <c r="I45" s="28">
        <v>0.51</v>
      </c>
      <c r="J45" s="28">
        <v>0.81</v>
      </c>
      <c r="K45" s="28">
        <v>2.3</v>
      </c>
      <c r="L45" s="28">
        <v>78.2</v>
      </c>
      <c r="M45" s="28">
        <v>78.52</v>
      </c>
      <c r="N45" s="28">
        <v>16.16</v>
      </c>
      <c r="O45" s="28">
        <v>28.97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6.5" customHeight="1">
      <c r="A46" s="62">
        <v>302.0</v>
      </c>
      <c r="B46" s="22" t="s">
        <v>54</v>
      </c>
      <c r="C46" s="23">
        <v>135.0</v>
      </c>
      <c r="D46" s="24">
        <v>6.97</v>
      </c>
      <c r="E46" s="24">
        <v>3.5994999999999995</v>
      </c>
      <c r="F46" s="24">
        <v>33.485</v>
      </c>
      <c r="G46" s="36">
        <f t="shared" si="9"/>
        <v>194.2155</v>
      </c>
      <c r="H46" s="24">
        <v>0.207</v>
      </c>
      <c r="I46" s="24">
        <v>0.0</v>
      </c>
      <c r="J46" s="24">
        <v>0.4</v>
      </c>
      <c r="K46" s="24">
        <v>0.506</v>
      </c>
      <c r="L46" s="24">
        <v>27.0825</v>
      </c>
      <c r="M46" s="24">
        <v>213.43999999999997</v>
      </c>
      <c r="N46" s="24">
        <v>142.48499999999999</v>
      </c>
      <c r="O46" s="24">
        <v>4.83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6.5" customHeight="1">
      <c r="A47" s="21" t="s">
        <v>55</v>
      </c>
      <c r="B47" s="22" t="s">
        <v>56</v>
      </c>
      <c r="C47" s="23">
        <v>200.0</v>
      </c>
      <c r="D47" s="24">
        <v>2.9</v>
      </c>
      <c r="E47" s="24">
        <v>2.5</v>
      </c>
      <c r="F47" s="24">
        <v>14.7</v>
      </c>
      <c r="G47" s="36">
        <f t="shared" si="9"/>
        <v>92.9</v>
      </c>
      <c r="H47" s="24">
        <v>0.02</v>
      </c>
      <c r="I47" s="24">
        <v>0.6</v>
      </c>
      <c r="J47" s="24">
        <v>0.1</v>
      </c>
      <c r="K47" s="24">
        <v>0.1</v>
      </c>
      <c r="L47" s="24">
        <v>120.3</v>
      </c>
      <c r="M47" s="24">
        <v>90.0</v>
      </c>
      <c r="N47" s="24">
        <v>14.0</v>
      </c>
      <c r="O47" s="24">
        <v>0.13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6.5" customHeight="1">
      <c r="A48" s="21"/>
      <c r="B48" s="22" t="s">
        <v>25</v>
      </c>
      <c r="C48" s="23">
        <v>25.0</v>
      </c>
      <c r="D48" s="36">
        <v>1.6875</v>
      </c>
      <c r="E48" s="36">
        <v>0.21499999999999997</v>
      </c>
      <c r="F48" s="36">
        <v>12.5375</v>
      </c>
      <c r="G48" s="36">
        <f t="shared" si="9"/>
        <v>58.835</v>
      </c>
      <c r="H48" s="36">
        <v>0.03</v>
      </c>
      <c r="I48" s="36">
        <v>0.0</v>
      </c>
      <c r="J48" s="36">
        <v>0.0</v>
      </c>
      <c r="K48" s="36">
        <v>0.275</v>
      </c>
      <c r="L48" s="36">
        <v>5.0</v>
      </c>
      <c r="M48" s="36">
        <v>16.25</v>
      </c>
      <c r="N48" s="36">
        <v>3.5</v>
      </c>
      <c r="O48" s="36">
        <v>0.275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6.5" customHeight="1">
      <c r="A49" s="21"/>
      <c r="B49" s="22" t="s">
        <v>36</v>
      </c>
      <c r="C49" s="23">
        <v>25.0</v>
      </c>
      <c r="D49" s="24">
        <v>1.6625</v>
      </c>
      <c r="E49" s="24">
        <v>0.3</v>
      </c>
      <c r="F49" s="24">
        <v>10.462499999999999</v>
      </c>
      <c r="G49" s="36">
        <f t="shared" si="9"/>
        <v>51.2</v>
      </c>
      <c r="H49" s="24">
        <v>0.13124999999999998</v>
      </c>
      <c r="I49" s="24">
        <v>0.17499999999999996</v>
      </c>
      <c r="J49" s="24">
        <v>0.0</v>
      </c>
      <c r="K49" s="24">
        <v>0.13124999999999998</v>
      </c>
      <c r="L49" s="24">
        <v>31.937499999999996</v>
      </c>
      <c r="M49" s="24">
        <v>54.6875</v>
      </c>
      <c r="N49" s="24">
        <v>17.5</v>
      </c>
      <c r="O49" s="24">
        <v>1.2249999999999999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21"/>
      <c r="B50" s="22" t="s">
        <v>57</v>
      </c>
      <c r="C50" s="23">
        <v>150.0</v>
      </c>
      <c r="D50" s="24">
        <v>0.7530120481927711</v>
      </c>
      <c r="E50" s="24">
        <v>0.0</v>
      </c>
      <c r="F50" s="24">
        <v>15.210843373493976</v>
      </c>
      <c r="G50" s="36">
        <f t="shared" si="9"/>
        <v>63.85542169</v>
      </c>
      <c r="H50" s="24">
        <v>0.015060240963855423</v>
      </c>
      <c r="I50" s="24">
        <v>3.0120481927710845</v>
      </c>
      <c r="J50" s="24">
        <v>0.0</v>
      </c>
      <c r="K50" s="24">
        <v>0.15060240963855423</v>
      </c>
      <c r="L50" s="24">
        <v>10.542168674698795</v>
      </c>
      <c r="M50" s="24">
        <v>10.542168674698795</v>
      </c>
      <c r="N50" s="24">
        <v>6.024096385542169</v>
      </c>
      <c r="O50" s="24">
        <v>2.108433734939759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6.5" customHeight="1">
      <c r="A51" s="29"/>
      <c r="B51" s="30" t="s">
        <v>27</v>
      </c>
      <c r="C51" s="31">
        <f t="shared" ref="C51:O51" si="10">SUM(C44:C50)</f>
        <v>690</v>
      </c>
      <c r="D51" s="32">
        <f t="shared" si="10"/>
        <v>24.52371205</v>
      </c>
      <c r="E51" s="32">
        <f t="shared" si="10"/>
        <v>19.44602</v>
      </c>
      <c r="F51" s="32">
        <f t="shared" si="10"/>
        <v>99.76472337</v>
      </c>
      <c r="G51" s="32">
        <f t="shared" si="10"/>
        <v>672.1679217</v>
      </c>
      <c r="H51" s="32">
        <f t="shared" si="10"/>
        <v>0.537150241</v>
      </c>
      <c r="I51" s="32">
        <f t="shared" si="10"/>
        <v>21.05504819</v>
      </c>
      <c r="J51" s="32">
        <f t="shared" si="10"/>
        <v>1.31</v>
      </c>
      <c r="K51" s="32">
        <f t="shared" si="10"/>
        <v>4.12785241</v>
      </c>
      <c r="L51" s="32">
        <f t="shared" si="10"/>
        <v>286.4685687</v>
      </c>
      <c r="M51" s="32">
        <f t="shared" si="10"/>
        <v>488.3372687</v>
      </c>
      <c r="N51" s="32">
        <f t="shared" si="10"/>
        <v>218.8210964</v>
      </c>
      <c r="O51" s="32">
        <f t="shared" si="10"/>
        <v>38.40027373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6.5" customHeight="1">
      <c r="A52" s="37" t="s">
        <v>29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6.5" customHeight="1">
      <c r="A53" s="63">
        <v>104.0</v>
      </c>
      <c r="B53" s="64" t="s">
        <v>58</v>
      </c>
      <c r="C53" s="65">
        <v>270.0</v>
      </c>
      <c r="D53" s="41">
        <f>2.19+3.99</f>
        <v>6.18</v>
      </c>
      <c r="E53" s="41">
        <f>2.78+2.74</f>
        <v>5.52</v>
      </c>
      <c r="F53" s="41">
        <f>15.39+0.15</f>
        <v>15.54</v>
      </c>
      <c r="G53" s="41">
        <f t="shared" ref="G53:G59" si="11">D53*4+E53*9+F53*4</f>
        <v>136.56</v>
      </c>
      <c r="H53" s="41">
        <v>0.12</v>
      </c>
      <c r="I53" s="41">
        <v>11.07</v>
      </c>
      <c r="J53" s="41">
        <v>0.0</v>
      </c>
      <c r="K53" s="41">
        <v>0.5</v>
      </c>
      <c r="L53" s="41">
        <v>29.7</v>
      </c>
      <c r="M53" s="41">
        <v>72.22</v>
      </c>
      <c r="N53" s="41">
        <v>29.6</v>
      </c>
      <c r="O53" s="43">
        <v>1.15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6.5" customHeight="1">
      <c r="A54" s="66">
        <v>223.0</v>
      </c>
      <c r="B54" s="34" t="s">
        <v>59</v>
      </c>
      <c r="C54" s="35">
        <v>185.0</v>
      </c>
      <c r="D54" s="67">
        <v>20.87</v>
      </c>
      <c r="E54" s="67">
        <v>14.36</v>
      </c>
      <c r="F54" s="67">
        <v>32.35</v>
      </c>
      <c r="G54" s="41">
        <f t="shared" si="11"/>
        <v>342.12</v>
      </c>
      <c r="H54" s="67">
        <v>0.07</v>
      </c>
      <c r="I54" s="67">
        <v>0.94</v>
      </c>
      <c r="J54" s="67">
        <v>0.88</v>
      </c>
      <c r="K54" s="42">
        <v>0.4</v>
      </c>
      <c r="L54" s="67">
        <v>184.9</v>
      </c>
      <c r="M54" s="67">
        <v>256.21</v>
      </c>
      <c r="N54" s="67">
        <v>29.3</v>
      </c>
      <c r="O54" s="67">
        <v>1.34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6.5" customHeight="1">
      <c r="A55" s="66"/>
      <c r="B55" s="39" t="s">
        <v>60</v>
      </c>
      <c r="C55" s="40">
        <v>35.0</v>
      </c>
      <c r="D55" s="41">
        <v>0.49</v>
      </c>
      <c r="E55" s="41">
        <v>1.75</v>
      </c>
      <c r="F55" s="41">
        <f>2.05+9.98</f>
        <v>12.03</v>
      </c>
      <c r="G55" s="28">
        <f t="shared" si="11"/>
        <v>65.83</v>
      </c>
      <c r="H55" s="41">
        <v>0.01</v>
      </c>
      <c r="I55" s="41">
        <v>0.01</v>
      </c>
      <c r="J55" s="41">
        <v>0.01</v>
      </c>
      <c r="K55" s="42">
        <v>0.0</v>
      </c>
      <c r="L55" s="41">
        <f>9.55+0.3</f>
        <v>9.85</v>
      </c>
      <c r="M55" s="41">
        <v>7.95</v>
      </c>
      <c r="N55" s="41">
        <v>1.84</v>
      </c>
      <c r="O55" s="43">
        <f>0.07+0.03</f>
        <v>0.1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>
      <c r="A56" s="66"/>
      <c r="B56" s="68" t="s">
        <v>61</v>
      </c>
      <c r="C56" s="46">
        <v>200.0</v>
      </c>
      <c r="D56" s="67">
        <v>0.52</v>
      </c>
      <c r="E56" s="67">
        <v>0.18</v>
      </c>
      <c r="F56" s="67">
        <v>28.86</v>
      </c>
      <c r="G56" s="41">
        <f t="shared" si="11"/>
        <v>119.14</v>
      </c>
      <c r="H56" s="67">
        <v>0.014</v>
      </c>
      <c r="I56" s="67">
        <v>27.6</v>
      </c>
      <c r="J56" s="67">
        <v>0.0</v>
      </c>
      <c r="K56" s="67">
        <v>0.0</v>
      </c>
      <c r="L56" s="67">
        <v>23.7</v>
      </c>
      <c r="M56" s="67">
        <v>18.4</v>
      </c>
      <c r="N56" s="67">
        <v>13.4</v>
      </c>
      <c r="O56" s="67">
        <v>0.712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6.5" customHeight="1">
      <c r="A57" s="66"/>
      <c r="B57" s="39" t="s">
        <v>35</v>
      </c>
      <c r="C57" s="35">
        <v>40.0</v>
      </c>
      <c r="D57" s="69">
        <v>2.7</v>
      </c>
      <c r="E57" s="69">
        <v>0.34</v>
      </c>
      <c r="F57" s="69">
        <v>20.06</v>
      </c>
      <c r="G57" s="41">
        <f t="shared" si="11"/>
        <v>94.1</v>
      </c>
      <c r="H57" s="69">
        <v>0.04</v>
      </c>
      <c r="I57" s="69">
        <v>0.0</v>
      </c>
      <c r="J57" s="69">
        <v>0.0</v>
      </c>
      <c r="K57" s="69">
        <v>0.44</v>
      </c>
      <c r="L57" s="69">
        <v>8.0</v>
      </c>
      <c r="M57" s="69">
        <v>26.0</v>
      </c>
      <c r="N57" s="69">
        <v>5.6</v>
      </c>
      <c r="O57" s="69">
        <v>0.44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6.5" customHeight="1">
      <c r="A58" s="38"/>
      <c r="B58" s="39" t="s">
        <v>36</v>
      </c>
      <c r="C58" s="40">
        <v>40.0</v>
      </c>
      <c r="D58" s="41">
        <v>2.66</v>
      </c>
      <c r="E58" s="41">
        <v>0.48</v>
      </c>
      <c r="F58" s="41">
        <v>16.74</v>
      </c>
      <c r="G58" s="41">
        <f t="shared" si="11"/>
        <v>81.92</v>
      </c>
      <c r="H58" s="41">
        <v>0.22</v>
      </c>
      <c r="I58" s="41">
        <v>0.28</v>
      </c>
      <c r="J58" s="41">
        <v>0.0</v>
      </c>
      <c r="K58" s="41">
        <v>0.22</v>
      </c>
      <c r="L58" s="41">
        <v>51.1</v>
      </c>
      <c r="M58" s="41">
        <v>87.5</v>
      </c>
      <c r="N58" s="41">
        <v>28.0</v>
      </c>
      <c r="O58" s="43">
        <v>1.96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6.5" customHeight="1">
      <c r="A59" s="38"/>
      <c r="B59" s="39" t="s">
        <v>62</v>
      </c>
      <c r="C59" s="40">
        <v>180.0</v>
      </c>
      <c r="D59" s="41">
        <v>4.37</v>
      </c>
      <c r="E59" s="41">
        <f>2.7*1.8</f>
        <v>4.86</v>
      </c>
      <c r="F59" s="41">
        <v>7.175</v>
      </c>
      <c r="G59" s="41">
        <f t="shared" si="11"/>
        <v>89.92</v>
      </c>
      <c r="H59" s="41">
        <v>0.035</v>
      </c>
      <c r="I59" s="41">
        <v>0.52</v>
      </c>
      <c r="J59" s="41">
        <v>0.35</v>
      </c>
      <c r="K59" s="41">
        <v>0.5</v>
      </c>
      <c r="L59" s="41">
        <v>217.0</v>
      </c>
      <c r="M59" s="41">
        <v>57.96</v>
      </c>
      <c r="N59" s="41">
        <v>24.5</v>
      </c>
      <c r="O59" s="41">
        <v>0.175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6.5" customHeight="1">
      <c r="A60" s="58"/>
      <c r="B60" s="59" t="s">
        <v>37</v>
      </c>
      <c r="C60" s="60">
        <f>SUM(C53:C59)+270</f>
        <v>1220</v>
      </c>
      <c r="D60" s="61">
        <f t="shared" ref="D60:O60" si="12">SUM(D53:D59)</f>
        <v>37.79</v>
      </c>
      <c r="E60" s="61">
        <f t="shared" si="12"/>
        <v>27.49</v>
      </c>
      <c r="F60" s="61">
        <f t="shared" si="12"/>
        <v>132.755</v>
      </c>
      <c r="G60" s="61">
        <f t="shared" si="12"/>
        <v>929.59</v>
      </c>
      <c r="H60" s="61">
        <f t="shared" si="12"/>
        <v>0.509</v>
      </c>
      <c r="I60" s="61">
        <f t="shared" si="12"/>
        <v>40.42</v>
      </c>
      <c r="J60" s="61">
        <f t="shared" si="12"/>
        <v>1.24</v>
      </c>
      <c r="K60" s="61">
        <f t="shared" si="12"/>
        <v>2.06</v>
      </c>
      <c r="L60" s="61">
        <f t="shared" si="12"/>
        <v>524.25</v>
      </c>
      <c r="M60" s="61">
        <f t="shared" si="12"/>
        <v>526.24</v>
      </c>
      <c r="N60" s="61">
        <f t="shared" si="12"/>
        <v>132.24</v>
      </c>
      <c r="O60" s="61">
        <f t="shared" si="12"/>
        <v>5.877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6.5" customHeight="1">
      <c r="A61" s="47" t="s">
        <v>63</v>
      </c>
      <c r="B61" s="10"/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6.5" customHeight="1">
      <c r="A62" s="37" t="s">
        <v>39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6.5" customHeight="1">
      <c r="A63" s="21"/>
      <c r="B63" s="22" t="s">
        <v>64</v>
      </c>
      <c r="C63" s="23">
        <v>80.0</v>
      </c>
      <c r="D63" s="24">
        <v>1.0507000000000002</v>
      </c>
      <c r="E63" s="24">
        <v>0.19152</v>
      </c>
      <c r="F63" s="24">
        <v>3.6388800000000003</v>
      </c>
      <c r="G63" s="24">
        <f t="shared" ref="G63:G68" si="13">F63*4+E63*9+D63*4</f>
        <v>20.482</v>
      </c>
      <c r="H63" s="24">
        <v>0.06384000000000001</v>
      </c>
      <c r="I63" s="24">
        <v>16.758</v>
      </c>
      <c r="J63" s="24">
        <v>0.0</v>
      </c>
      <c r="K63" s="24">
        <v>0.665</v>
      </c>
      <c r="L63" s="24">
        <v>13.406400000000001</v>
      </c>
      <c r="M63" s="24">
        <v>24.8976</v>
      </c>
      <c r="N63" s="24">
        <v>19.152</v>
      </c>
      <c r="O63" s="24">
        <v>0.86184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6.5" customHeight="1">
      <c r="A64" s="21" t="s">
        <v>65</v>
      </c>
      <c r="B64" s="22" t="s">
        <v>66</v>
      </c>
      <c r="C64" s="23">
        <v>110.0</v>
      </c>
      <c r="D64" s="36">
        <f>6.4+1.33</f>
        <v>7.73</v>
      </c>
      <c r="E64" s="36">
        <f>4.08+4.61</f>
        <v>8.69</v>
      </c>
      <c r="F64" s="36">
        <f>5.8+4.9</f>
        <v>10.7</v>
      </c>
      <c r="G64" s="24">
        <f t="shared" si="13"/>
        <v>151.93</v>
      </c>
      <c r="H64" s="36">
        <v>0.056</v>
      </c>
      <c r="I64" s="36">
        <f>2.67+0.16</f>
        <v>2.83</v>
      </c>
      <c r="J64" s="36">
        <v>0.41</v>
      </c>
      <c r="K64" s="36">
        <v>0.0</v>
      </c>
      <c r="L64" s="36">
        <f>35.72+33.4</f>
        <v>69.12</v>
      </c>
      <c r="M64" s="36">
        <f>61.69+29.09</f>
        <v>90.78</v>
      </c>
      <c r="N64" s="36">
        <f>14.12+5.84</f>
        <v>19.96</v>
      </c>
      <c r="O64" s="36">
        <f>0.372+0.14</f>
        <v>0.512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6.5" customHeight="1">
      <c r="A65" s="21">
        <v>312.0</v>
      </c>
      <c r="B65" s="22" t="s">
        <v>48</v>
      </c>
      <c r="C65" s="23">
        <v>150.0</v>
      </c>
      <c r="D65" s="24">
        <v>3.4577999999999998</v>
      </c>
      <c r="E65" s="24">
        <v>5.4239999999999995</v>
      </c>
      <c r="F65" s="24">
        <v>23.051999999999996</v>
      </c>
      <c r="G65" s="24">
        <f t="shared" si="13"/>
        <v>154.8552</v>
      </c>
      <c r="H65" s="24">
        <v>0.1582</v>
      </c>
      <c r="I65" s="24">
        <v>20.453</v>
      </c>
      <c r="J65" s="24">
        <v>0.0</v>
      </c>
      <c r="K65" s="24">
        <v>0.20339999999999997</v>
      </c>
      <c r="L65" s="24">
        <v>41.696999999999996</v>
      </c>
      <c r="M65" s="24">
        <v>97.74499999999999</v>
      </c>
      <c r="N65" s="24">
        <v>31.357499999999998</v>
      </c>
      <c r="O65" s="24">
        <v>1.1413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6.5" customHeight="1">
      <c r="A66" s="21">
        <v>377.0</v>
      </c>
      <c r="B66" s="22" t="s">
        <v>67</v>
      </c>
      <c r="C66" s="23">
        <v>200.0</v>
      </c>
      <c r="D66" s="28">
        <v>0.13</v>
      </c>
      <c r="E66" s="28">
        <v>0.018000000000000002</v>
      </c>
      <c r="F66" s="28">
        <f>15.2-4.95</f>
        <v>10.25</v>
      </c>
      <c r="G66" s="24">
        <f t="shared" si="13"/>
        <v>41.682</v>
      </c>
      <c r="H66" s="28">
        <v>0.0</v>
      </c>
      <c r="I66" s="28">
        <v>2.83</v>
      </c>
      <c r="J66" s="28">
        <v>0.0</v>
      </c>
      <c r="K66" s="28">
        <v>0.05</v>
      </c>
      <c r="L66" s="28">
        <v>14.05</v>
      </c>
      <c r="M66" s="28">
        <v>4.4</v>
      </c>
      <c r="N66" s="28">
        <v>2.4</v>
      </c>
      <c r="O66" s="28">
        <v>0.38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6.5" customHeight="1">
      <c r="A67" s="21"/>
      <c r="B67" s="22" t="s">
        <v>36</v>
      </c>
      <c r="C67" s="23">
        <v>25.0</v>
      </c>
      <c r="D67" s="24">
        <v>1.6625</v>
      </c>
      <c r="E67" s="24">
        <v>0.3</v>
      </c>
      <c r="F67" s="24">
        <v>10.462499999999999</v>
      </c>
      <c r="G67" s="24">
        <f t="shared" si="13"/>
        <v>51.2</v>
      </c>
      <c r="H67" s="24">
        <v>0.13124999999999998</v>
      </c>
      <c r="I67" s="24">
        <v>0.17499999999999996</v>
      </c>
      <c r="J67" s="24">
        <v>0.0</v>
      </c>
      <c r="K67" s="24">
        <v>0.13124999999999998</v>
      </c>
      <c r="L67" s="24">
        <v>31.937499999999996</v>
      </c>
      <c r="M67" s="24">
        <v>54.6875</v>
      </c>
      <c r="N67" s="24">
        <v>17.5</v>
      </c>
      <c r="O67" s="24">
        <v>1.2249999999999999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6.5" customHeight="1">
      <c r="A68" s="54" t="s">
        <v>42</v>
      </c>
      <c r="B68" s="22" t="s">
        <v>68</v>
      </c>
      <c r="C68" s="23">
        <v>50.0</v>
      </c>
      <c r="D68" s="24">
        <v>3.1</v>
      </c>
      <c r="E68" s="28">
        <v>4.3</v>
      </c>
      <c r="F68" s="28">
        <v>23.8</v>
      </c>
      <c r="G68" s="24">
        <f t="shared" si="13"/>
        <v>146.3</v>
      </c>
      <c r="H68" s="28">
        <v>0.055</v>
      </c>
      <c r="I68" s="28">
        <v>1.7</v>
      </c>
      <c r="J68" s="28">
        <v>0.62</v>
      </c>
      <c r="K68" s="28">
        <v>0.605</v>
      </c>
      <c r="L68" s="28">
        <v>26.7</v>
      </c>
      <c r="M68" s="28">
        <v>40.4</v>
      </c>
      <c r="N68" s="28">
        <v>7.3</v>
      </c>
      <c r="O68" s="28">
        <v>0.172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6.5" customHeight="1">
      <c r="A69" s="29"/>
      <c r="B69" s="30" t="s">
        <v>27</v>
      </c>
      <c r="C69" s="31">
        <f t="shared" ref="C69:O69" si="14">SUM(C63:C68)</f>
        <v>615</v>
      </c>
      <c r="D69" s="32">
        <f t="shared" si="14"/>
        <v>17.131</v>
      </c>
      <c r="E69" s="32">
        <f t="shared" si="14"/>
        <v>18.92352</v>
      </c>
      <c r="F69" s="32">
        <f t="shared" si="14"/>
        <v>81.90338</v>
      </c>
      <c r="G69" s="32">
        <f t="shared" si="14"/>
        <v>566.4492</v>
      </c>
      <c r="H69" s="32">
        <f t="shared" si="14"/>
        <v>0.46429</v>
      </c>
      <c r="I69" s="32">
        <f t="shared" si="14"/>
        <v>44.746</v>
      </c>
      <c r="J69" s="32">
        <f t="shared" si="14"/>
        <v>1.03</v>
      </c>
      <c r="K69" s="32">
        <f t="shared" si="14"/>
        <v>1.65465</v>
      </c>
      <c r="L69" s="32">
        <f t="shared" si="14"/>
        <v>196.9109</v>
      </c>
      <c r="M69" s="32">
        <f t="shared" si="14"/>
        <v>312.9101</v>
      </c>
      <c r="N69" s="32">
        <f t="shared" si="14"/>
        <v>97.6695</v>
      </c>
      <c r="O69" s="32">
        <f t="shared" si="14"/>
        <v>4.29214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6.5" customHeight="1">
      <c r="A70" s="37" t="s">
        <v>29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6.5" customHeight="1">
      <c r="A71" s="38">
        <v>96.0</v>
      </c>
      <c r="B71" s="68" t="s">
        <v>69</v>
      </c>
      <c r="C71" s="46">
        <v>250.0</v>
      </c>
      <c r="D71" s="36">
        <v>2.02</v>
      </c>
      <c r="E71" s="36">
        <v>5.09</v>
      </c>
      <c r="F71" s="36">
        <v>11.98</v>
      </c>
      <c r="G71" s="36">
        <f t="shared" ref="G71:G76" si="15">D71*4+E71*9+F71*4</f>
        <v>101.81</v>
      </c>
      <c r="H71" s="36">
        <v>0.09</v>
      </c>
      <c r="I71" s="36">
        <v>8.38</v>
      </c>
      <c r="J71" s="36">
        <v>0.0</v>
      </c>
      <c r="K71" s="36">
        <v>0.5</v>
      </c>
      <c r="L71" s="36">
        <v>29.15</v>
      </c>
      <c r="M71" s="36">
        <v>56.73</v>
      </c>
      <c r="N71" s="36">
        <v>24.18</v>
      </c>
      <c r="O71" s="57">
        <v>0.93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6.5" customHeight="1">
      <c r="A72" s="38"/>
      <c r="B72" s="39" t="s">
        <v>70</v>
      </c>
      <c r="C72" s="40">
        <v>85.0</v>
      </c>
      <c r="D72" s="67">
        <v>19.3</v>
      </c>
      <c r="E72" s="67">
        <v>16.0</v>
      </c>
      <c r="F72" s="67">
        <v>0.06</v>
      </c>
      <c r="G72" s="36">
        <f t="shared" si="15"/>
        <v>221.44</v>
      </c>
      <c r="H72" s="67">
        <v>0.06</v>
      </c>
      <c r="I72" s="67">
        <v>2.08</v>
      </c>
      <c r="J72" s="67">
        <v>0.9</v>
      </c>
      <c r="K72" s="36">
        <v>0.3</v>
      </c>
      <c r="L72" s="67">
        <v>43.65</v>
      </c>
      <c r="M72" s="67">
        <v>149.58</v>
      </c>
      <c r="N72" s="67">
        <v>19.25</v>
      </c>
      <c r="O72" s="67">
        <v>1.71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6.5" customHeight="1">
      <c r="A73" s="66">
        <v>143.0</v>
      </c>
      <c r="B73" s="34" t="s">
        <v>71</v>
      </c>
      <c r="C73" s="35">
        <v>150.0</v>
      </c>
      <c r="D73" s="42">
        <v>3.29</v>
      </c>
      <c r="E73" s="42">
        <v>13.61</v>
      </c>
      <c r="F73" s="42">
        <v>16.65</v>
      </c>
      <c r="G73" s="36">
        <f t="shared" si="15"/>
        <v>202.25</v>
      </c>
      <c r="H73" s="42">
        <v>0.1</v>
      </c>
      <c r="I73" s="42">
        <v>23.49</v>
      </c>
      <c r="J73" s="42">
        <v>0.97</v>
      </c>
      <c r="K73" s="36">
        <v>1.2</v>
      </c>
      <c r="L73" s="42">
        <v>66.0</v>
      </c>
      <c r="M73" s="42">
        <v>75.71</v>
      </c>
      <c r="N73" s="42">
        <v>30.13</v>
      </c>
      <c r="O73" s="44">
        <v>1.24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6.5" customHeight="1">
      <c r="A74" s="38"/>
      <c r="B74" s="39" t="s">
        <v>72</v>
      </c>
      <c r="C74" s="40">
        <v>200.0</v>
      </c>
      <c r="D74" s="41">
        <v>1.0</v>
      </c>
      <c r="E74" s="41">
        <v>0.5</v>
      </c>
      <c r="F74" s="41">
        <v>25.13</v>
      </c>
      <c r="G74" s="36">
        <f t="shared" si="15"/>
        <v>109.02</v>
      </c>
      <c r="H74" s="41">
        <v>0.08</v>
      </c>
      <c r="I74" s="41">
        <v>10.0</v>
      </c>
      <c r="J74" s="41">
        <v>0.0</v>
      </c>
      <c r="K74" s="41">
        <v>0.65</v>
      </c>
      <c r="L74" s="41">
        <v>50.0</v>
      </c>
      <c r="M74" s="41">
        <v>36.0</v>
      </c>
      <c r="N74" s="41">
        <v>28.3</v>
      </c>
      <c r="O74" s="43">
        <v>1.0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6.5" customHeight="1">
      <c r="A75" s="66"/>
      <c r="B75" s="39" t="s">
        <v>35</v>
      </c>
      <c r="C75" s="35">
        <v>40.0</v>
      </c>
      <c r="D75" s="69">
        <v>2.7</v>
      </c>
      <c r="E75" s="69">
        <v>0.34</v>
      </c>
      <c r="F75" s="69">
        <v>20.06</v>
      </c>
      <c r="G75" s="36">
        <f t="shared" si="15"/>
        <v>94.1</v>
      </c>
      <c r="H75" s="69">
        <v>0.04</v>
      </c>
      <c r="I75" s="69">
        <v>0.0</v>
      </c>
      <c r="J75" s="69">
        <v>0.0</v>
      </c>
      <c r="K75" s="69">
        <v>0.44</v>
      </c>
      <c r="L75" s="69">
        <v>8.0</v>
      </c>
      <c r="M75" s="69">
        <v>26.0</v>
      </c>
      <c r="N75" s="69">
        <v>5.6</v>
      </c>
      <c r="O75" s="69">
        <v>0.44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6.5" customHeight="1">
      <c r="A76" s="38"/>
      <c r="B76" s="39" t="s">
        <v>36</v>
      </c>
      <c r="C76" s="40">
        <v>20.0</v>
      </c>
      <c r="D76" s="42">
        <v>1.33</v>
      </c>
      <c r="E76" s="42">
        <v>0.24</v>
      </c>
      <c r="F76" s="42">
        <v>8.37</v>
      </c>
      <c r="G76" s="36">
        <f t="shared" si="15"/>
        <v>40.96</v>
      </c>
      <c r="H76" s="42">
        <v>0.11</v>
      </c>
      <c r="I76" s="42">
        <v>0.14</v>
      </c>
      <c r="J76" s="42">
        <v>0.0</v>
      </c>
      <c r="K76" s="42">
        <v>0.11</v>
      </c>
      <c r="L76" s="42">
        <v>25.55</v>
      </c>
      <c r="M76" s="42">
        <v>43.75</v>
      </c>
      <c r="N76" s="42">
        <v>14.0</v>
      </c>
      <c r="O76" s="44">
        <v>0.98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6.5" customHeight="1">
      <c r="A77" s="38"/>
      <c r="B77" s="39" t="s">
        <v>50</v>
      </c>
      <c r="C77" s="56">
        <v>200.0</v>
      </c>
      <c r="D77" s="36">
        <v>5.8</v>
      </c>
      <c r="E77" s="36">
        <v>5.0</v>
      </c>
      <c r="F77" s="36">
        <v>9.6</v>
      </c>
      <c r="G77" s="36">
        <v>107.0</v>
      </c>
      <c r="H77" s="36">
        <v>0.08</v>
      </c>
      <c r="I77" s="36">
        <v>2.6</v>
      </c>
      <c r="J77" s="36">
        <v>0.4</v>
      </c>
      <c r="K77" s="36">
        <v>0.5</v>
      </c>
      <c r="L77" s="36">
        <v>240.0</v>
      </c>
      <c r="M77" s="36">
        <v>180.0</v>
      </c>
      <c r="N77" s="36">
        <v>28.0</v>
      </c>
      <c r="O77" s="57">
        <v>0.2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6.5" customHeight="1">
      <c r="A78" s="58"/>
      <c r="B78" s="59" t="s">
        <v>37</v>
      </c>
      <c r="C78" s="60">
        <f t="shared" ref="C78:O78" si="16">SUM(C71:C77)</f>
        <v>945</v>
      </c>
      <c r="D78" s="61">
        <f t="shared" si="16"/>
        <v>35.44</v>
      </c>
      <c r="E78" s="61">
        <f t="shared" si="16"/>
        <v>40.78</v>
      </c>
      <c r="F78" s="61">
        <f t="shared" si="16"/>
        <v>91.85</v>
      </c>
      <c r="G78" s="61">
        <f t="shared" si="16"/>
        <v>876.58</v>
      </c>
      <c r="H78" s="61">
        <f t="shared" si="16"/>
        <v>0.56</v>
      </c>
      <c r="I78" s="61">
        <f t="shared" si="16"/>
        <v>46.69</v>
      </c>
      <c r="J78" s="61">
        <f t="shared" si="16"/>
        <v>2.27</v>
      </c>
      <c r="K78" s="61">
        <f t="shared" si="16"/>
        <v>3.7</v>
      </c>
      <c r="L78" s="61">
        <f t="shared" si="16"/>
        <v>462.35</v>
      </c>
      <c r="M78" s="61">
        <f t="shared" si="16"/>
        <v>567.77</v>
      </c>
      <c r="N78" s="61">
        <f t="shared" si="16"/>
        <v>149.46</v>
      </c>
      <c r="O78" s="61">
        <f t="shared" si="16"/>
        <v>6.5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6.5" customHeight="1">
      <c r="A79" s="47" t="s">
        <v>73</v>
      </c>
      <c r="B79" s="10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6.5" customHeight="1">
      <c r="A80" s="37" t="s">
        <v>39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6.5" customHeight="1">
      <c r="A81" s="62"/>
      <c r="B81" s="52" t="s">
        <v>74</v>
      </c>
      <c r="C81" s="53">
        <v>70.0</v>
      </c>
      <c r="D81" s="24">
        <v>0.48719999999999997</v>
      </c>
      <c r="E81" s="24">
        <v>0.0696</v>
      </c>
      <c r="F81" s="24">
        <v>1.3223999999999998</v>
      </c>
      <c r="G81" s="24">
        <f t="shared" ref="G81:G86" si="17">F81*4+E81*9+D81*4</f>
        <v>7.8648</v>
      </c>
      <c r="H81" s="24">
        <v>0.0232</v>
      </c>
      <c r="I81" s="24">
        <v>3.4103999999999997</v>
      </c>
      <c r="J81" s="24">
        <v>0.0</v>
      </c>
      <c r="K81" s="24">
        <v>0.0696</v>
      </c>
      <c r="L81" s="24">
        <v>11.831999999999999</v>
      </c>
      <c r="M81" s="24">
        <v>20.88</v>
      </c>
      <c r="N81" s="24">
        <v>9.744</v>
      </c>
      <c r="O81" s="24">
        <v>0.348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6.5" customHeight="1">
      <c r="A82" s="21">
        <v>212.0</v>
      </c>
      <c r="B82" s="22" t="s">
        <v>75</v>
      </c>
      <c r="C82" s="23">
        <v>150.0</v>
      </c>
      <c r="D82" s="24">
        <v>15.7718</v>
      </c>
      <c r="E82" s="24">
        <v>30.409400000000005</v>
      </c>
      <c r="F82" s="24">
        <v>2.7178</v>
      </c>
      <c r="G82" s="24">
        <f t="shared" si="17"/>
        <v>347.643</v>
      </c>
      <c r="H82" s="24">
        <v>0.14980000000000002</v>
      </c>
      <c r="I82" s="24">
        <v>0.21400000000000002</v>
      </c>
      <c r="J82" s="24">
        <v>2.88</v>
      </c>
      <c r="K82" s="24">
        <v>7.8</v>
      </c>
      <c r="L82" s="24">
        <v>95.444</v>
      </c>
      <c r="M82" s="24">
        <v>245.244</v>
      </c>
      <c r="N82" s="24">
        <v>20.0518</v>
      </c>
      <c r="O82" s="24">
        <v>2.7820000000000005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6.5" customHeight="1">
      <c r="A83" s="21"/>
      <c r="B83" s="22" t="s">
        <v>43</v>
      </c>
      <c r="C83" s="23">
        <v>200.0</v>
      </c>
      <c r="D83" s="24">
        <v>0.6</v>
      </c>
      <c r="E83" s="24">
        <v>0.4</v>
      </c>
      <c r="F83" s="24">
        <v>10.4</v>
      </c>
      <c r="G83" s="24">
        <f t="shared" si="17"/>
        <v>47.6</v>
      </c>
      <c r="H83" s="24">
        <v>0.02</v>
      </c>
      <c r="I83" s="24">
        <v>3.4</v>
      </c>
      <c r="J83" s="24">
        <v>0.0</v>
      </c>
      <c r="K83" s="24">
        <v>0.4</v>
      </c>
      <c r="L83" s="24">
        <v>21.2</v>
      </c>
      <c r="M83" s="24">
        <v>22.6</v>
      </c>
      <c r="N83" s="24">
        <v>14.6</v>
      </c>
      <c r="O83" s="24">
        <v>3.2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6.5" customHeight="1">
      <c r="A84" s="70"/>
      <c r="B84" s="22" t="s">
        <v>25</v>
      </c>
      <c r="C84" s="23">
        <v>40.0</v>
      </c>
      <c r="D84" s="24">
        <f>1.35*2</f>
        <v>2.7</v>
      </c>
      <c r="E84" s="24">
        <f>0.172*2</f>
        <v>0.344</v>
      </c>
      <c r="F84" s="24">
        <f>10.03*2</f>
        <v>20.06</v>
      </c>
      <c r="G84" s="24">
        <f t="shared" si="17"/>
        <v>94.136</v>
      </c>
      <c r="H84" s="24">
        <v>0.024</v>
      </c>
      <c r="I84" s="24">
        <v>0.0</v>
      </c>
      <c r="J84" s="24">
        <v>0.0</v>
      </c>
      <c r="K84" s="24">
        <v>0.42</v>
      </c>
      <c r="L84" s="24">
        <v>8.0</v>
      </c>
      <c r="M84" s="24">
        <v>26.0</v>
      </c>
      <c r="N84" s="24">
        <v>5.6</v>
      </c>
      <c r="O84" s="24">
        <v>0.4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6.5" customHeight="1">
      <c r="A85" s="71"/>
      <c r="B85" s="22" t="s">
        <v>36</v>
      </c>
      <c r="C85" s="23">
        <v>25.0</v>
      </c>
      <c r="D85" s="24">
        <v>1.6625</v>
      </c>
      <c r="E85" s="24">
        <v>0.3</v>
      </c>
      <c r="F85" s="24">
        <v>10.462499999999999</v>
      </c>
      <c r="G85" s="24">
        <f t="shared" si="17"/>
        <v>51.2</v>
      </c>
      <c r="H85" s="24">
        <v>0.13124999999999998</v>
      </c>
      <c r="I85" s="24">
        <v>0.17499999999999996</v>
      </c>
      <c r="J85" s="24">
        <v>0.0</v>
      </c>
      <c r="K85" s="24">
        <v>0.13124999999999998</v>
      </c>
      <c r="L85" s="24">
        <v>31.937499999999996</v>
      </c>
      <c r="M85" s="24">
        <v>54.6875</v>
      </c>
      <c r="N85" s="24">
        <v>17.5</v>
      </c>
      <c r="O85" s="24">
        <v>1.2249999999999999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6.5" customHeight="1">
      <c r="A86" s="21">
        <v>368.0</v>
      </c>
      <c r="B86" s="22" t="s">
        <v>72</v>
      </c>
      <c r="C86" s="23">
        <v>120.0</v>
      </c>
      <c r="D86" s="28">
        <v>0.5</v>
      </c>
      <c r="E86" s="28">
        <v>0.5</v>
      </c>
      <c r="F86" s="28">
        <v>12.8</v>
      </c>
      <c r="G86" s="24">
        <f t="shared" si="17"/>
        <v>57.7</v>
      </c>
      <c r="H86" s="28">
        <v>0.04</v>
      </c>
      <c r="I86" s="28">
        <v>5.0</v>
      </c>
      <c r="J86" s="28">
        <v>0.0</v>
      </c>
      <c r="K86" s="28">
        <v>0.33</v>
      </c>
      <c r="L86" s="28">
        <v>25.0</v>
      </c>
      <c r="M86" s="28">
        <v>18.3</v>
      </c>
      <c r="N86" s="28">
        <v>14.16</v>
      </c>
      <c r="O86" s="28">
        <v>0.5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6.5" customHeight="1">
      <c r="A87" s="29"/>
      <c r="B87" s="30" t="s">
        <v>27</v>
      </c>
      <c r="C87" s="31">
        <f t="shared" ref="C87:O87" si="18">SUM(C81:C86)</f>
        <v>605</v>
      </c>
      <c r="D87" s="32">
        <f t="shared" si="18"/>
        <v>21.7215</v>
      </c>
      <c r="E87" s="32">
        <f t="shared" si="18"/>
        <v>32.023</v>
      </c>
      <c r="F87" s="32">
        <f t="shared" si="18"/>
        <v>57.7627</v>
      </c>
      <c r="G87" s="32">
        <f t="shared" si="18"/>
        <v>606.1438</v>
      </c>
      <c r="H87" s="32">
        <f t="shared" si="18"/>
        <v>0.38825</v>
      </c>
      <c r="I87" s="32">
        <f t="shared" si="18"/>
        <v>12.1994</v>
      </c>
      <c r="J87" s="32">
        <f t="shared" si="18"/>
        <v>2.88</v>
      </c>
      <c r="K87" s="32">
        <f t="shared" si="18"/>
        <v>9.15085</v>
      </c>
      <c r="L87" s="32">
        <f t="shared" si="18"/>
        <v>193.4135</v>
      </c>
      <c r="M87" s="32">
        <f t="shared" si="18"/>
        <v>387.7115</v>
      </c>
      <c r="N87" s="32">
        <f t="shared" si="18"/>
        <v>81.6558</v>
      </c>
      <c r="O87" s="32">
        <f t="shared" si="18"/>
        <v>8.455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6.5" customHeight="1">
      <c r="A88" s="37" t="s">
        <v>29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6.5" customHeight="1">
      <c r="A89" s="66">
        <v>84.0</v>
      </c>
      <c r="B89" s="34" t="s">
        <v>76</v>
      </c>
      <c r="C89" s="35">
        <v>250.0</v>
      </c>
      <c r="D89" s="67">
        <v>3.56</v>
      </c>
      <c r="E89" s="67">
        <v>5.12</v>
      </c>
      <c r="F89" s="67">
        <v>14.17</v>
      </c>
      <c r="G89" s="28">
        <f t="shared" ref="G89:G95" si="19">D89*4+E89*9+F89*4</f>
        <v>117</v>
      </c>
      <c r="H89" s="67">
        <v>0.1</v>
      </c>
      <c r="I89" s="67">
        <v>6.7</v>
      </c>
      <c r="J89" s="67">
        <v>0.0</v>
      </c>
      <c r="K89" s="67">
        <v>0.5</v>
      </c>
      <c r="L89" s="67">
        <v>54.18</v>
      </c>
      <c r="M89" s="67">
        <v>99.5</v>
      </c>
      <c r="N89" s="67">
        <v>34.45</v>
      </c>
      <c r="O89" s="72">
        <v>1.73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6.5" customHeight="1">
      <c r="A90" s="45">
        <v>229.0</v>
      </c>
      <c r="B90" s="68" t="s">
        <v>77</v>
      </c>
      <c r="C90" s="46">
        <v>200.0</v>
      </c>
      <c r="D90" s="42">
        <v>19.5</v>
      </c>
      <c r="E90" s="42">
        <v>9.9</v>
      </c>
      <c r="F90" s="42">
        <v>7.6</v>
      </c>
      <c r="G90" s="28">
        <f t="shared" si="19"/>
        <v>197.5</v>
      </c>
      <c r="H90" s="42">
        <v>0.1</v>
      </c>
      <c r="I90" s="42">
        <v>7.46</v>
      </c>
      <c r="J90" s="42">
        <v>0.11</v>
      </c>
      <c r="K90" s="67">
        <v>0.9</v>
      </c>
      <c r="L90" s="42">
        <v>78.14</v>
      </c>
      <c r="M90" s="42">
        <v>324.38</v>
      </c>
      <c r="N90" s="42">
        <v>97.06</v>
      </c>
      <c r="O90" s="44">
        <v>1.7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6.5" customHeight="1">
      <c r="A91" s="38">
        <v>392.0</v>
      </c>
      <c r="B91" s="39" t="s">
        <v>78</v>
      </c>
      <c r="C91" s="40">
        <v>200.0</v>
      </c>
      <c r="D91" s="36">
        <v>1.6</v>
      </c>
      <c r="E91" s="36">
        <v>1.6</v>
      </c>
      <c r="F91" s="36">
        <v>25.56</v>
      </c>
      <c r="G91" s="36">
        <f t="shared" si="19"/>
        <v>123.04</v>
      </c>
      <c r="H91" s="36">
        <v>0.0</v>
      </c>
      <c r="I91" s="36">
        <v>0.1</v>
      </c>
      <c r="J91" s="36">
        <v>0.0</v>
      </c>
      <c r="K91" s="67">
        <v>0.3</v>
      </c>
      <c r="L91" s="36">
        <v>21.5</v>
      </c>
      <c r="M91" s="36">
        <v>5.8</v>
      </c>
      <c r="N91" s="36">
        <v>2.4</v>
      </c>
      <c r="O91" s="57">
        <v>0.48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6.5" customHeight="1">
      <c r="A92" s="38"/>
      <c r="B92" s="68" t="s">
        <v>79</v>
      </c>
      <c r="C92" s="46">
        <v>80.0</v>
      </c>
      <c r="D92" s="42">
        <v>4.9</v>
      </c>
      <c r="E92" s="42">
        <v>6.57</v>
      </c>
      <c r="F92" s="42">
        <v>54.25</v>
      </c>
      <c r="G92" s="28">
        <f t="shared" si="19"/>
        <v>295.73</v>
      </c>
      <c r="H92" s="42">
        <v>0.08</v>
      </c>
      <c r="I92" s="42">
        <v>0.064</v>
      </c>
      <c r="J92" s="42">
        <v>0.13</v>
      </c>
      <c r="K92" s="42">
        <v>1.2</v>
      </c>
      <c r="L92" s="42">
        <v>15.6</v>
      </c>
      <c r="M92" s="42">
        <v>49.12</v>
      </c>
      <c r="N92" s="42">
        <v>19.28</v>
      </c>
      <c r="O92" s="44">
        <v>1.112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6.5" customHeight="1">
      <c r="A93" s="66"/>
      <c r="B93" s="39" t="s">
        <v>35</v>
      </c>
      <c r="C93" s="35">
        <v>40.0</v>
      </c>
      <c r="D93" s="69">
        <v>2.7</v>
      </c>
      <c r="E93" s="69">
        <v>0.34</v>
      </c>
      <c r="F93" s="69">
        <v>20.06</v>
      </c>
      <c r="G93" s="28">
        <f t="shared" si="19"/>
        <v>94.1</v>
      </c>
      <c r="H93" s="69">
        <v>0.04</v>
      </c>
      <c r="I93" s="69">
        <v>0.0</v>
      </c>
      <c r="J93" s="69">
        <v>0.0</v>
      </c>
      <c r="K93" s="69">
        <v>0.44</v>
      </c>
      <c r="L93" s="69">
        <v>8.0</v>
      </c>
      <c r="M93" s="69">
        <v>26.0</v>
      </c>
      <c r="N93" s="69">
        <v>5.6</v>
      </c>
      <c r="O93" s="69">
        <v>0.44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6.5" customHeight="1">
      <c r="A94" s="38"/>
      <c r="B94" s="39" t="s">
        <v>36</v>
      </c>
      <c r="C94" s="40">
        <v>40.0</v>
      </c>
      <c r="D94" s="42">
        <v>2.66</v>
      </c>
      <c r="E94" s="42">
        <v>0.48</v>
      </c>
      <c r="F94" s="42">
        <v>16.74</v>
      </c>
      <c r="G94" s="28">
        <f t="shared" si="19"/>
        <v>81.92</v>
      </c>
      <c r="H94" s="42">
        <v>0.22</v>
      </c>
      <c r="I94" s="42">
        <v>0.28</v>
      </c>
      <c r="J94" s="42">
        <v>0.0</v>
      </c>
      <c r="K94" s="42">
        <v>0.22</v>
      </c>
      <c r="L94" s="42">
        <v>51.1</v>
      </c>
      <c r="M94" s="42">
        <v>87.5</v>
      </c>
      <c r="N94" s="42">
        <v>28.0</v>
      </c>
      <c r="O94" s="44">
        <v>1.96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6.5" customHeight="1">
      <c r="A95" s="38"/>
      <c r="B95" s="24" t="s">
        <v>80</v>
      </c>
      <c r="C95" s="40">
        <v>200.0</v>
      </c>
      <c r="D95" s="28">
        <v>0.9</v>
      </c>
      <c r="E95" s="28">
        <v>0.0</v>
      </c>
      <c r="F95" s="28">
        <v>30.15</v>
      </c>
      <c r="G95" s="28">
        <f t="shared" si="19"/>
        <v>124.2</v>
      </c>
      <c r="H95" s="28">
        <v>0.035</v>
      </c>
      <c r="I95" s="28">
        <v>7.0</v>
      </c>
      <c r="J95" s="28">
        <v>0.0</v>
      </c>
      <c r="K95" s="28">
        <v>0.38</v>
      </c>
      <c r="L95" s="28">
        <v>24.5</v>
      </c>
      <c r="M95" s="28">
        <v>23.5</v>
      </c>
      <c r="N95" s="28">
        <v>16.0</v>
      </c>
      <c r="O95" s="28">
        <v>5.5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6.5" customHeight="1">
      <c r="A96" s="58"/>
      <c r="B96" s="59" t="s">
        <v>37</v>
      </c>
      <c r="C96" s="60">
        <f t="shared" ref="C96:O96" si="20">SUM(C89:C95)</f>
        <v>1010</v>
      </c>
      <c r="D96" s="61">
        <f t="shared" si="20"/>
        <v>35.82</v>
      </c>
      <c r="E96" s="61">
        <f t="shared" si="20"/>
        <v>24.01</v>
      </c>
      <c r="F96" s="61">
        <f t="shared" si="20"/>
        <v>168.53</v>
      </c>
      <c r="G96" s="61">
        <f t="shared" si="20"/>
        <v>1033.49</v>
      </c>
      <c r="H96" s="61">
        <f t="shared" si="20"/>
        <v>0.575</v>
      </c>
      <c r="I96" s="61">
        <f t="shared" si="20"/>
        <v>21.604</v>
      </c>
      <c r="J96" s="61">
        <f t="shared" si="20"/>
        <v>0.24</v>
      </c>
      <c r="K96" s="61">
        <f t="shared" si="20"/>
        <v>3.94</v>
      </c>
      <c r="L96" s="61">
        <f t="shared" si="20"/>
        <v>253.02</v>
      </c>
      <c r="M96" s="61">
        <f t="shared" si="20"/>
        <v>615.8</v>
      </c>
      <c r="N96" s="61">
        <f t="shared" si="20"/>
        <v>202.79</v>
      </c>
      <c r="O96" s="61">
        <f t="shared" si="20"/>
        <v>12.922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6.5" customHeight="1">
      <c r="A97" s="47" t="s">
        <v>81</v>
      </c>
      <c r="B97" s="10"/>
      <c r="C97" s="49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6.5" customHeight="1">
      <c r="A98" s="37" t="s">
        <v>39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6.5" customHeight="1">
      <c r="A99" s="21"/>
      <c r="B99" s="22" t="s">
        <v>40</v>
      </c>
      <c r="C99" s="23">
        <v>60.0</v>
      </c>
      <c r="D99" s="28">
        <v>0.42</v>
      </c>
      <c r="E99" s="28">
        <v>0.06</v>
      </c>
      <c r="F99" s="28">
        <v>1.14</v>
      </c>
      <c r="G99" s="28">
        <f>F99*4+E99*9+D99*4</f>
        <v>6.78</v>
      </c>
      <c r="H99" s="28">
        <v>0.02</v>
      </c>
      <c r="I99" s="28">
        <v>2.94</v>
      </c>
      <c r="J99" s="28">
        <v>0.0</v>
      </c>
      <c r="K99" s="28">
        <v>0.06</v>
      </c>
      <c r="L99" s="28">
        <v>10.2</v>
      </c>
      <c r="M99" s="28">
        <v>18.0</v>
      </c>
      <c r="N99" s="28">
        <v>8.4</v>
      </c>
      <c r="O99" s="28">
        <v>0.3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6.5" customHeight="1">
      <c r="A100" s="21">
        <v>269.0</v>
      </c>
      <c r="B100" s="22" t="s">
        <v>82</v>
      </c>
      <c r="C100" s="23">
        <f>50*1.4</f>
        <v>70</v>
      </c>
      <c r="D100" s="36">
        <v>7.149532710280374</v>
      </c>
      <c r="E100" s="36">
        <v>9.392523364485982</v>
      </c>
      <c r="F100" s="36">
        <v>7.233644859813084</v>
      </c>
      <c r="G100" s="36">
        <v>142.06542056074767</v>
      </c>
      <c r="H100" s="36">
        <v>0.08411214953271028</v>
      </c>
      <c r="I100" s="36">
        <v>0.12616822429906543</v>
      </c>
      <c r="J100" s="36">
        <v>0.1</v>
      </c>
      <c r="K100" s="36">
        <v>0.4205607476635514</v>
      </c>
      <c r="L100" s="36">
        <v>20.579439252336446</v>
      </c>
      <c r="M100" s="36">
        <v>87.58878504672897</v>
      </c>
      <c r="N100" s="36">
        <v>16.355140186915886</v>
      </c>
      <c r="O100" s="36">
        <v>1.1869158878504673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6.5" customHeight="1">
      <c r="A101" s="62" t="s">
        <v>83</v>
      </c>
      <c r="B101" s="52" t="s">
        <v>71</v>
      </c>
      <c r="C101" s="53">
        <v>160.0</v>
      </c>
      <c r="D101" s="24">
        <v>2.69</v>
      </c>
      <c r="E101" s="24">
        <v>5.0</v>
      </c>
      <c r="F101" s="24">
        <v>13.1</v>
      </c>
      <c r="G101" s="24">
        <v>216.3</v>
      </c>
      <c r="H101" s="24">
        <v>0.08</v>
      </c>
      <c r="I101" s="24">
        <v>19.06</v>
      </c>
      <c r="J101" s="24">
        <v>0.7</v>
      </c>
      <c r="K101" s="24">
        <v>0.0</v>
      </c>
      <c r="L101" s="24">
        <v>56.6</v>
      </c>
      <c r="M101" s="24">
        <v>68.56</v>
      </c>
      <c r="N101" s="24">
        <v>24.7</v>
      </c>
      <c r="O101" s="24">
        <v>0.91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6.5" customHeight="1">
      <c r="A102" s="21"/>
      <c r="B102" s="22" t="s">
        <v>84</v>
      </c>
      <c r="C102" s="23">
        <v>200.0</v>
      </c>
      <c r="D102" s="28">
        <v>0.06300000000000001</v>
      </c>
      <c r="E102" s="28">
        <v>0.018000000000000002</v>
      </c>
      <c r="F102" s="28">
        <f>10.4</f>
        <v>10.4</v>
      </c>
      <c r="G102" s="28">
        <v>35.5</v>
      </c>
      <c r="H102" s="28">
        <v>0.0</v>
      </c>
      <c r="I102" s="28">
        <v>0.027</v>
      </c>
      <c r="J102" s="28">
        <v>0.0</v>
      </c>
      <c r="K102" s="28">
        <v>0.0</v>
      </c>
      <c r="L102" s="28">
        <v>11.1</v>
      </c>
      <c r="M102" s="28">
        <v>2.8</v>
      </c>
      <c r="N102" s="28">
        <v>1.4</v>
      </c>
      <c r="O102" s="28">
        <f>12.1-0.045</f>
        <v>12.055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6.5" customHeight="1">
      <c r="A103" s="21"/>
      <c r="B103" s="22" t="s">
        <v>36</v>
      </c>
      <c r="C103" s="23">
        <v>25.0</v>
      </c>
      <c r="D103" s="24">
        <v>1.6625</v>
      </c>
      <c r="E103" s="24">
        <v>0.3</v>
      </c>
      <c r="F103" s="24">
        <v>10.462499999999999</v>
      </c>
      <c r="G103" s="24">
        <v>51.2</v>
      </c>
      <c r="H103" s="24">
        <v>0.13124999999999998</v>
      </c>
      <c r="I103" s="24">
        <v>0.17499999999999996</v>
      </c>
      <c r="J103" s="24">
        <v>0.0</v>
      </c>
      <c r="K103" s="24">
        <v>0.13124999999999998</v>
      </c>
      <c r="L103" s="24">
        <v>31.937499999999996</v>
      </c>
      <c r="M103" s="24">
        <v>54.6875</v>
      </c>
      <c r="N103" s="24">
        <v>17.5</v>
      </c>
      <c r="O103" s="24">
        <v>1.2249999999999999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6.5" customHeight="1">
      <c r="A104" s="70"/>
      <c r="B104" s="22" t="s">
        <v>25</v>
      </c>
      <c r="C104" s="23">
        <v>40.0</v>
      </c>
      <c r="D104" s="24">
        <f>1.35*2</f>
        <v>2.7</v>
      </c>
      <c r="E104" s="24">
        <f>0.172*2</f>
        <v>0.344</v>
      </c>
      <c r="F104" s="24">
        <f>10.03*2</f>
        <v>20.06</v>
      </c>
      <c r="G104" s="24">
        <f>F104*4+E104*9+D104*4</f>
        <v>94.136</v>
      </c>
      <c r="H104" s="24">
        <v>0.024</v>
      </c>
      <c r="I104" s="24">
        <v>0.0</v>
      </c>
      <c r="J104" s="24">
        <v>0.0</v>
      </c>
      <c r="K104" s="24">
        <v>0.42</v>
      </c>
      <c r="L104" s="24">
        <v>8.0</v>
      </c>
      <c r="M104" s="24">
        <v>26.0</v>
      </c>
      <c r="N104" s="24">
        <v>5.6</v>
      </c>
      <c r="O104" s="24">
        <v>0.4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6.5" customHeight="1">
      <c r="A105" s="21"/>
      <c r="B105" s="22" t="s">
        <v>85</v>
      </c>
      <c r="C105" s="23">
        <v>200.0</v>
      </c>
      <c r="D105" s="24">
        <v>1.0015060240963856</v>
      </c>
      <c r="E105" s="24">
        <v>0.0</v>
      </c>
      <c r="F105" s="24">
        <v>20.23042168674699</v>
      </c>
      <c r="G105" s="24">
        <v>84.9277108433735</v>
      </c>
      <c r="H105" s="24">
        <v>0.020030120481927715</v>
      </c>
      <c r="I105" s="24">
        <v>4.006024096385542</v>
      </c>
      <c r="J105" s="24">
        <v>0.0</v>
      </c>
      <c r="K105" s="24">
        <v>0.20030120481927713</v>
      </c>
      <c r="L105" s="24">
        <v>14.021084337349398</v>
      </c>
      <c r="M105" s="24">
        <v>14.021084337349398</v>
      </c>
      <c r="N105" s="24">
        <v>8.012048192771084</v>
      </c>
      <c r="O105" s="24">
        <v>2.8042168674698797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6.5" customHeight="1">
      <c r="A106" s="29"/>
      <c r="B106" s="30" t="s">
        <v>27</v>
      </c>
      <c r="C106" s="31">
        <f t="shared" ref="C106:O106" si="21">SUM(C99:C105)</f>
        <v>755</v>
      </c>
      <c r="D106" s="32">
        <f t="shared" si="21"/>
        <v>15.68653873</v>
      </c>
      <c r="E106" s="32">
        <f t="shared" si="21"/>
        <v>15.11452336</v>
      </c>
      <c r="F106" s="32">
        <f t="shared" si="21"/>
        <v>82.62656655</v>
      </c>
      <c r="G106" s="32">
        <f t="shared" si="21"/>
        <v>630.9091314</v>
      </c>
      <c r="H106" s="32">
        <f t="shared" si="21"/>
        <v>0.35939227</v>
      </c>
      <c r="I106" s="32">
        <f t="shared" si="21"/>
        <v>26.33419232</v>
      </c>
      <c r="J106" s="32">
        <f t="shared" si="21"/>
        <v>0.8</v>
      </c>
      <c r="K106" s="32">
        <f t="shared" si="21"/>
        <v>1.232111952</v>
      </c>
      <c r="L106" s="32">
        <f t="shared" si="21"/>
        <v>152.4380236</v>
      </c>
      <c r="M106" s="32">
        <f t="shared" si="21"/>
        <v>271.6573694</v>
      </c>
      <c r="N106" s="32">
        <f t="shared" si="21"/>
        <v>81.96718838</v>
      </c>
      <c r="O106" s="32">
        <f t="shared" si="21"/>
        <v>18.88113276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6.5" customHeight="1">
      <c r="A107" s="37" t="s">
        <v>29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6.5" customHeight="1">
      <c r="A108" s="66" t="s">
        <v>86</v>
      </c>
      <c r="B108" s="64" t="s">
        <v>87</v>
      </c>
      <c r="C108" s="65">
        <v>250.0</v>
      </c>
      <c r="D108" s="42">
        <v>1.59</v>
      </c>
      <c r="E108" s="42">
        <v>4.99</v>
      </c>
      <c r="F108" s="42">
        <v>9.15</v>
      </c>
      <c r="G108" s="42">
        <f t="shared" ref="G108:G114" si="22">D108*4+E108*9+F108*4</f>
        <v>87.87</v>
      </c>
      <c r="H108" s="42">
        <v>0.07</v>
      </c>
      <c r="I108" s="42">
        <v>10.38</v>
      </c>
      <c r="J108" s="42">
        <v>0.0</v>
      </c>
      <c r="K108" s="42">
        <v>0.3</v>
      </c>
      <c r="L108" s="42">
        <v>34.85</v>
      </c>
      <c r="M108" s="42">
        <v>49.28</v>
      </c>
      <c r="N108" s="42">
        <v>20.75</v>
      </c>
      <c r="O108" s="44">
        <v>0.78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6.5" customHeight="1">
      <c r="A109" s="73">
        <v>211.0</v>
      </c>
      <c r="B109" s="34" t="s">
        <v>88</v>
      </c>
      <c r="C109" s="35">
        <v>140.0</v>
      </c>
      <c r="D109" s="36">
        <v>19.12</v>
      </c>
      <c r="E109" s="36">
        <v>25.38</v>
      </c>
      <c r="F109" s="36">
        <v>2.72</v>
      </c>
      <c r="G109" s="42">
        <f t="shared" si="22"/>
        <v>315.78</v>
      </c>
      <c r="H109" s="36">
        <v>0.106</v>
      </c>
      <c r="I109" s="36">
        <v>0.34</v>
      </c>
      <c r="J109" s="36">
        <v>3.872</v>
      </c>
      <c r="K109" s="42">
        <f>1.2*1.4</f>
        <v>1.68</v>
      </c>
      <c r="L109" s="36">
        <v>278.93</v>
      </c>
      <c r="M109" s="36">
        <v>333.06</v>
      </c>
      <c r="N109" s="36">
        <v>23.28</v>
      </c>
      <c r="O109" s="57">
        <v>2.93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6.5" customHeight="1">
      <c r="A110" s="66"/>
      <c r="B110" s="34" t="s">
        <v>89</v>
      </c>
      <c r="C110" s="35">
        <v>60.0</v>
      </c>
      <c r="D110" s="42">
        <v>1.73</v>
      </c>
      <c r="E110" s="42">
        <v>1.63</v>
      </c>
      <c r="F110" s="42">
        <v>3.47</v>
      </c>
      <c r="G110" s="42">
        <f t="shared" si="22"/>
        <v>35.47</v>
      </c>
      <c r="H110" s="42">
        <v>0.034</v>
      </c>
      <c r="I110" s="42">
        <v>5.82</v>
      </c>
      <c r="J110" s="42">
        <v>0.08</v>
      </c>
      <c r="K110" s="42">
        <v>0.0</v>
      </c>
      <c r="L110" s="42">
        <v>14.35</v>
      </c>
      <c r="M110" s="42">
        <v>36.7</v>
      </c>
      <c r="N110" s="42">
        <v>12.1</v>
      </c>
      <c r="O110" s="44">
        <v>0.42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6.5" customHeight="1">
      <c r="A111" s="38"/>
      <c r="B111" s="39" t="s">
        <v>90</v>
      </c>
      <c r="C111" s="40">
        <v>180.0</v>
      </c>
      <c r="D111" s="41">
        <v>4.37</v>
      </c>
      <c r="E111" s="41">
        <f>2.7*1.8</f>
        <v>4.86</v>
      </c>
      <c r="F111" s="41">
        <v>7.175</v>
      </c>
      <c r="G111" s="41">
        <f t="shared" si="22"/>
        <v>89.92</v>
      </c>
      <c r="H111" s="41">
        <v>0.035</v>
      </c>
      <c r="I111" s="41">
        <v>0.52</v>
      </c>
      <c r="J111" s="41">
        <v>0.35</v>
      </c>
      <c r="K111" s="41">
        <v>0.0</v>
      </c>
      <c r="L111" s="41">
        <v>217.0</v>
      </c>
      <c r="M111" s="41">
        <v>57.96</v>
      </c>
      <c r="N111" s="41">
        <v>24.5</v>
      </c>
      <c r="O111" s="41">
        <v>0.175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6.5" customHeight="1">
      <c r="A112" s="74"/>
      <c r="B112" s="39" t="s">
        <v>35</v>
      </c>
      <c r="C112" s="40">
        <v>40.0</v>
      </c>
      <c r="D112" s="69">
        <v>2.7</v>
      </c>
      <c r="E112" s="69">
        <v>0.34</v>
      </c>
      <c r="F112" s="69">
        <v>20.06</v>
      </c>
      <c r="G112" s="42">
        <f t="shared" si="22"/>
        <v>94.1</v>
      </c>
      <c r="H112" s="69">
        <v>0.04</v>
      </c>
      <c r="I112" s="69">
        <v>0.0</v>
      </c>
      <c r="J112" s="69">
        <v>0.0</v>
      </c>
      <c r="K112" s="69">
        <v>0.44</v>
      </c>
      <c r="L112" s="69">
        <v>8.0</v>
      </c>
      <c r="M112" s="69">
        <v>26.0</v>
      </c>
      <c r="N112" s="69">
        <v>5.6</v>
      </c>
      <c r="O112" s="69">
        <v>0.44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6.5" customHeight="1">
      <c r="A113" s="38"/>
      <c r="B113" s="39" t="s">
        <v>36</v>
      </c>
      <c r="C113" s="40">
        <v>20.0</v>
      </c>
      <c r="D113" s="42">
        <v>1.33</v>
      </c>
      <c r="E113" s="42">
        <v>0.24</v>
      </c>
      <c r="F113" s="42">
        <v>8.37</v>
      </c>
      <c r="G113" s="42">
        <f t="shared" si="22"/>
        <v>40.96</v>
      </c>
      <c r="H113" s="42">
        <v>0.11</v>
      </c>
      <c r="I113" s="42">
        <v>0.14</v>
      </c>
      <c r="J113" s="42">
        <v>0.0</v>
      </c>
      <c r="K113" s="42">
        <v>0.11</v>
      </c>
      <c r="L113" s="42">
        <v>25.55</v>
      </c>
      <c r="M113" s="42">
        <v>43.75</v>
      </c>
      <c r="N113" s="42">
        <v>14.0</v>
      </c>
      <c r="O113" s="44">
        <v>0.98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6.5" customHeight="1">
      <c r="A114" s="66"/>
      <c r="B114" s="34" t="s">
        <v>57</v>
      </c>
      <c r="C114" s="35">
        <v>200.0</v>
      </c>
      <c r="D114" s="28">
        <v>1.0</v>
      </c>
      <c r="E114" s="28">
        <v>0.0</v>
      </c>
      <c r="F114" s="28">
        <v>20.200000000000003</v>
      </c>
      <c r="G114" s="42">
        <f t="shared" si="22"/>
        <v>84.8</v>
      </c>
      <c r="H114" s="28">
        <v>0.022000000000000002</v>
      </c>
      <c r="I114" s="28">
        <v>4.0</v>
      </c>
      <c r="J114" s="28">
        <v>0.0</v>
      </c>
      <c r="K114" s="28">
        <v>0.2</v>
      </c>
      <c r="L114" s="28">
        <v>14.0</v>
      </c>
      <c r="M114" s="28">
        <v>14.0</v>
      </c>
      <c r="N114" s="28">
        <v>8.0</v>
      </c>
      <c r="O114" s="28">
        <v>2.8000000000000003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6.5" customHeight="1">
      <c r="A115" s="58"/>
      <c r="B115" s="59" t="s">
        <v>37</v>
      </c>
      <c r="C115" s="60">
        <f t="shared" ref="C115:O115" si="23">SUM(C108:C114)</f>
        <v>890</v>
      </c>
      <c r="D115" s="61">
        <f t="shared" si="23"/>
        <v>31.84</v>
      </c>
      <c r="E115" s="61">
        <f t="shared" si="23"/>
        <v>37.44</v>
      </c>
      <c r="F115" s="61">
        <f t="shared" si="23"/>
        <v>71.145</v>
      </c>
      <c r="G115" s="61">
        <f t="shared" si="23"/>
        <v>748.9</v>
      </c>
      <c r="H115" s="61">
        <f t="shared" si="23"/>
        <v>0.417</v>
      </c>
      <c r="I115" s="61">
        <f t="shared" si="23"/>
        <v>21.2</v>
      </c>
      <c r="J115" s="61">
        <f t="shared" si="23"/>
        <v>4.302</v>
      </c>
      <c r="K115" s="61">
        <f t="shared" si="23"/>
        <v>2.73</v>
      </c>
      <c r="L115" s="61">
        <f t="shared" si="23"/>
        <v>592.68</v>
      </c>
      <c r="M115" s="61">
        <f t="shared" si="23"/>
        <v>560.75</v>
      </c>
      <c r="N115" s="61">
        <f t="shared" si="23"/>
        <v>108.23</v>
      </c>
      <c r="O115" s="61">
        <f t="shared" si="23"/>
        <v>8.525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6.5" customHeight="1">
      <c r="A116" s="47" t="s">
        <v>91</v>
      </c>
      <c r="B116" s="10"/>
      <c r="C116" s="49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6.5" customHeight="1">
      <c r="A117" s="37" t="s">
        <v>39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6.5" customHeight="1">
      <c r="A118" s="21"/>
      <c r="B118" s="22" t="s">
        <v>74</v>
      </c>
      <c r="C118" s="23">
        <v>70.0</v>
      </c>
      <c r="D118" s="24">
        <v>0.48719999999999997</v>
      </c>
      <c r="E118" s="24">
        <v>0.0696</v>
      </c>
      <c r="F118" s="24">
        <v>1.3223999999999998</v>
      </c>
      <c r="G118" s="24">
        <f t="shared" ref="G118:G124" si="24">F118*4+E118*9+D118*4</f>
        <v>7.8648</v>
      </c>
      <c r="H118" s="24">
        <v>0.0232</v>
      </c>
      <c r="I118" s="24">
        <v>3.4103999999999997</v>
      </c>
      <c r="J118" s="24">
        <v>0.0</v>
      </c>
      <c r="K118" s="24">
        <v>0.0696</v>
      </c>
      <c r="L118" s="24">
        <v>11.831999999999999</v>
      </c>
      <c r="M118" s="24">
        <v>20.88</v>
      </c>
      <c r="N118" s="24">
        <v>9.744</v>
      </c>
      <c r="O118" s="24">
        <v>0.348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6.5" customHeight="1">
      <c r="A119" s="21">
        <v>235.0</v>
      </c>
      <c r="B119" s="22" t="s">
        <v>92</v>
      </c>
      <c r="C119" s="23">
        <v>75.0</v>
      </c>
      <c r="D119" s="28">
        <v>7.66</v>
      </c>
      <c r="E119" s="28">
        <v>5.3</v>
      </c>
      <c r="F119" s="28">
        <v>5.8</v>
      </c>
      <c r="G119" s="24">
        <f t="shared" si="24"/>
        <v>101.54</v>
      </c>
      <c r="H119" s="28">
        <f>0.036*0.875</f>
        <v>0.0315</v>
      </c>
      <c r="I119" s="28">
        <v>2.26</v>
      </c>
      <c r="J119" s="28">
        <v>0.17</v>
      </c>
      <c r="K119" s="28">
        <v>3.11</v>
      </c>
      <c r="L119" s="28">
        <v>43.8</v>
      </c>
      <c r="M119" s="28">
        <v>115.9</v>
      </c>
      <c r="N119" s="28">
        <v>17.15</v>
      </c>
      <c r="O119" s="28">
        <v>1.48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6.5" customHeight="1">
      <c r="A120" s="21">
        <v>310.0</v>
      </c>
      <c r="B120" s="22" t="s">
        <v>93</v>
      </c>
      <c r="C120" s="23">
        <v>170.0</v>
      </c>
      <c r="D120" s="24">
        <v>3.3205</v>
      </c>
      <c r="E120" s="24">
        <v>4.8816</v>
      </c>
      <c r="F120" s="24">
        <v>26.0013</v>
      </c>
      <c r="G120" s="24">
        <f t="shared" si="24"/>
        <v>161.2216</v>
      </c>
      <c r="H120" s="24">
        <v>0.16949999999999998</v>
      </c>
      <c r="I120" s="24">
        <v>23.729999999999997</v>
      </c>
      <c r="J120" s="24">
        <v>0.0</v>
      </c>
      <c r="K120" s="24">
        <v>0.22599999999999998</v>
      </c>
      <c r="L120" s="24">
        <v>62.03699999999999</v>
      </c>
      <c r="M120" s="24">
        <v>90.06099999999999</v>
      </c>
      <c r="N120" s="24">
        <v>33.108999999999995</v>
      </c>
      <c r="O120" s="24">
        <v>1.2994999999999999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6.5" customHeight="1">
      <c r="A121" s="21" t="s">
        <v>42</v>
      </c>
      <c r="B121" s="22" t="s">
        <v>94</v>
      </c>
      <c r="C121" s="23">
        <v>200.0</v>
      </c>
      <c r="D121" s="24">
        <v>1.04</v>
      </c>
      <c r="E121" s="24">
        <v>0.6</v>
      </c>
      <c r="F121" s="24">
        <v>10.2</v>
      </c>
      <c r="G121" s="24">
        <f t="shared" si="24"/>
        <v>50.36</v>
      </c>
      <c r="H121" s="24">
        <v>0.2</v>
      </c>
      <c r="I121" s="24">
        <v>8.0</v>
      </c>
      <c r="J121" s="24">
        <v>0.001</v>
      </c>
      <c r="K121" s="24">
        <v>11.0</v>
      </c>
      <c r="L121" s="24">
        <v>32.0</v>
      </c>
      <c r="M121" s="24">
        <v>29.0</v>
      </c>
      <c r="N121" s="24">
        <v>21.0</v>
      </c>
      <c r="O121" s="24">
        <v>6.4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6.5" customHeight="1">
      <c r="A122" s="70"/>
      <c r="B122" s="22" t="s">
        <v>25</v>
      </c>
      <c r="C122" s="23">
        <v>40.0</v>
      </c>
      <c r="D122" s="24">
        <f>1.35*2</f>
        <v>2.7</v>
      </c>
      <c r="E122" s="24">
        <f>0.172*2</f>
        <v>0.344</v>
      </c>
      <c r="F122" s="24">
        <f>10.03*2</f>
        <v>20.06</v>
      </c>
      <c r="G122" s="24">
        <f t="shared" si="24"/>
        <v>94.136</v>
      </c>
      <c r="H122" s="24">
        <v>0.024</v>
      </c>
      <c r="I122" s="24">
        <v>0.0</v>
      </c>
      <c r="J122" s="24">
        <v>0.0</v>
      </c>
      <c r="K122" s="24">
        <v>0.42</v>
      </c>
      <c r="L122" s="24">
        <v>8.0</v>
      </c>
      <c r="M122" s="24">
        <v>26.0</v>
      </c>
      <c r="N122" s="24">
        <v>5.6</v>
      </c>
      <c r="O122" s="24">
        <v>0.4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6.5" customHeight="1">
      <c r="A123" s="21"/>
      <c r="B123" s="22" t="s">
        <v>36</v>
      </c>
      <c r="C123" s="23">
        <v>25.0</v>
      </c>
      <c r="D123" s="24">
        <v>1.6625</v>
      </c>
      <c r="E123" s="24">
        <v>0.3</v>
      </c>
      <c r="F123" s="24">
        <v>10.462499999999999</v>
      </c>
      <c r="G123" s="24">
        <f t="shared" si="24"/>
        <v>51.2</v>
      </c>
      <c r="H123" s="24">
        <v>0.13124999999999998</v>
      </c>
      <c r="I123" s="24">
        <v>0.17499999999999996</v>
      </c>
      <c r="J123" s="24">
        <v>0.0</v>
      </c>
      <c r="K123" s="24">
        <v>0.13124999999999998</v>
      </c>
      <c r="L123" s="24">
        <v>31.937499999999996</v>
      </c>
      <c r="M123" s="24">
        <v>54.6875</v>
      </c>
      <c r="N123" s="24">
        <v>17.5</v>
      </c>
      <c r="O123" s="24">
        <v>1.2249999999999999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6.5" customHeight="1">
      <c r="A124" s="21"/>
      <c r="B124" s="22" t="s">
        <v>95</v>
      </c>
      <c r="C124" s="23">
        <v>150.0</v>
      </c>
      <c r="D124" s="24">
        <v>0.7530120481927711</v>
      </c>
      <c r="E124" s="24">
        <v>0.0</v>
      </c>
      <c r="F124" s="24">
        <v>15.210843373493976</v>
      </c>
      <c r="G124" s="24">
        <f t="shared" si="24"/>
        <v>63.85542169</v>
      </c>
      <c r="H124" s="24">
        <v>0.015060240963855423</v>
      </c>
      <c r="I124" s="24">
        <v>3.0120481927710845</v>
      </c>
      <c r="J124" s="24">
        <v>0.0</v>
      </c>
      <c r="K124" s="24">
        <v>0.15060240963855423</v>
      </c>
      <c r="L124" s="24">
        <v>10.542168674698795</v>
      </c>
      <c r="M124" s="24">
        <v>10.542168674698795</v>
      </c>
      <c r="N124" s="24">
        <v>6.024096385542169</v>
      </c>
      <c r="O124" s="24">
        <v>2.108433734939759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6.5" customHeight="1">
      <c r="A125" s="29"/>
      <c r="B125" s="30" t="s">
        <v>27</v>
      </c>
      <c r="C125" s="31">
        <f t="shared" ref="C125:O125" si="25">SUM(C118:C124)</f>
        <v>730</v>
      </c>
      <c r="D125" s="32">
        <f t="shared" si="25"/>
        <v>17.62321205</v>
      </c>
      <c r="E125" s="32">
        <f t="shared" si="25"/>
        <v>11.4952</v>
      </c>
      <c r="F125" s="32">
        <f t="shared" si="25"/>
        <v>89.05704337</v>
      </c>
      <c r="G125" s="32">
        <f t="shared" si="25"/>
        <v>530.1778217</v>
      </c>
      <c r="H125" s="32">
        <f t="shared" si="25"/>
        <v>0.594510241</v>
      </c>
      <c r="I125" s="32">
        <f t="shared" si="25"/>
        <v>40.58744819</v>
      </c>
      <c r="J125" s="32">
        <f t="shared" si="25"/>
        <v>0.171</v>
      </c>
      <c r="K125" s="32">
        <f t="shared" si="25"/>
        <v>15.10745241</v>
      </c>
      <c r="L125" s="32">
        <f t="shared" si="25"/>
        <v>200.1486687</v>
      </c>
      <c r="M125" s="32">
        <f t="shared" si="25"/>
        <v>347.0706687</v>
      </c>
      <c r="N125" s="32">
        <f t="shared" si="25"/>
        <v>110.1270964</v>
      </c>
      <c r="O125" s="32">
        <f t="shared" si="25"/>
        <v>13.26093373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6.5" customHeight="1">
      <c r="A126" s="37" t="s">
        <v>29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6.5" customHeight="1">
      <c r="A127" s="74">
        <v>81.0</v>
      </c>
      <c r="B127" s="39" t="s">
        <v>96</v>
      </c>
      <c r="C127" s="40">
        <v>250.0</v>
      </c>
      <c r="D127" s="36">
        <v>1.6</v>
      </c>
      <c r="E127" s="36">
        <v>4.86</v>
      </c>
      <c r="F127" s="36">
        <v>8.56</v>
      </c>
      <c r="G127" s="36">
        <f t="shared" ref="G127:G133" si="26">D127*4+E127*9+F127*4</f>
        <v>84.38</v>
      </c>
      <c r="H127" s="36">
        <v>0.03</v>
      </c>
      <c r="I127" s="36">
        <v>10.93</v>
      </c>
      <c r="J127" s="36">
        <v>0.0</v>
      </c>
      <c r="K127" s="36">
        <v>0.5</v>
      </c>
      <c r="L127" s="36">
        <v>52.53</v>
      </c>
      <c r="M127" s="36">
        <v>46.1</v>
      </c>
      <c r="N127" s="36">
        <v>23.13</v>
      </c>
      <c r="O127" s="57">
        <v>1.1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6.5" customHeight="1">
      <c r="A128" s="38" t="s">
        <v>97</v>
      </c>
      <c r="B128" s="68" t="s">
        <v>98</v>
      </c>
      <c r="C128" s="46">
        <v>80.0</v>
      </c>
      <c r="D128" s="36">
        <f>5.29+0.57</f>
        <v>5.86</v>
      </c>
      <c r="E128" s="36">
        <f>14.8+1.51</f>
        <v>16.31</v>
      </c>
      <c r="F128" s="36">
        <f>1.28+1.79</f>
        <v>3.07</v>
      </c>
      <c r="G128" s="36">
        <f t="shared" si="26"/>
        <v>182.51</v>
      </c>
      <c r="H128" s="36">
        <v>0.14</v>
      </c>
      <c r="I128" s="36">
        <v>0.09</v>
      </c>
      <c r="J128" s="36">
        <v>0.0</v>
      </c>
      <c r="K128" s="36">
        <v>0.3</v>
      </c>
      <c r="L128" s="36">
        <v>9.54</v>
      </c>
      <c r="M128" s="36">
        <v>63.38</v>
      </c>
      <c r="N128" s="36">
        <v>11.3</v>
      </c>
      <c r="O128" s="57">
        <v>0.745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6.5" customHeight="1">
      <c r="A129" s="38"/>
      <c r="B129" s="39" t="s">
        <v>99</v>
      </c>
      <c r="C129" s="40">
        <v>155.0</v>
      </c>
      <c r="D129" s="36">
        <v>2.98</v>
      </c>
      <c r="E129" s="36">
        <v>6.12</v>
      </c>
      <c r="F129" s="36">
        <v>30.9</v>
      </c>
      <c r="G129" s="36">
        <f t="shared" si="26"/>
        <v>190.6</v>
      </c>
      <c r="H129" s="36">
        <v>0.026</v>
      </c>
      <c r="I129" s="36">
        <v>0.0</v>
      </c>
      <c r="J129" s="36">
        <v>0.31</v>
      </c>
      <c r="K129" s="36">
        <v>0.46</v>
      </c>
      <c r="L129" s="36">
        <v>13.42</v>
      </c>
      <c r="M129" s="36">
        <v>64.9</v>
      </c>
      <c r="N129" s="36">
        <v>21.97</v>
      </c>
      <c r="O129" s="57">
        <v>0.46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6.5" customHeight="1">
      <c r="A130" s="66"/>
      <c r="B130" s="34" t="s">
        <v>100</v>
      </c>
      <c r="C130" s="35">
        <v>200.0</v>
      </c>
      <c r="D130" s="36">
        <v>0.68</v>
      </c>
      <c r="E130" s="36">
        <v>0.28</v>
      </c>
      <c r="F130" s="36">
        <v>20.76</v>
      </c>
      <c r="G130" s="36">
        <f t="shared" si="26"/>
        <v>88.28</v>
      </c>
      <c r="H130" s="36">
        <v>0.01</v>
      </c>
      <c r="I130" s="36">
        <v>100.0</v>
      </c>
      <c r="J130" s="36">
        <v>0.0</v>
      </c>
      <c r="K130" s="36">
        <v>0.0</v>
      </c>
      <c r="L130" s="36">
        <v>21.34</v>
      </c>
      <c r="M130" s="36">
        <v>3.44</v>
      </c>
      <c r="N130" s="36">
        <v>3.44</v>
      </c>
      <c r="O130" s="57">
        <v>0.634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6.5" customHeight="1">
      <c r="A131" s="38"/>
      <c r="B131" s="39" t="s">
        <v>33</v>
      </c>
      <c r="C131" s="40">
        <v>200.0</v>
      </c>
      <c r="D131" s="28">
        <v>0.64</v>
      </c>
      <c r="E131" s="28">
        <v>0.64</v>
      </c>
      <c r="F131" s="28">
        <v>15.68</v>
      </c>
      <c r="G131" s="28">
        <f t="shared" si="26"/>
        <v>71.04</v>
      </c>
      <c r="H131" s="41">
        <v>0.05</v>
      </c>
      <c r="I131" s="41">
        <v>16.0</v>
      </c>
      <c r="J131" s="41">
        <v>0.0</v>
      </c>
      <c r="K131" s="41">
        <v>0.2</v>
      </c>
      <c r="L131" s="41">
        <v>25.6</v>
      </c>
      <c r="M131" s="41">
        <v>17.6</v>
      </c>
      <c r="N131" s="41">
        <v>14.4</v>
      </c>
      <c r="O131" s="41">
        <v>3.52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6.5" customHeight="1">
      <c r="A132" s="45"/>
      <c r="B132" s="39" t="s">
        <v>35</v>
      </c>
      <c r="C132" s="46">
        <v>60.0</v>
      </c>
      <c r="D132" s="69">
        <v>4.05</v>
      </c>
      <c r="E132" s="69">
        <v>0.51</v>
      </c>
      <c r="F132" s="69">
        <v>30.09</v>
      </c>
      <c r="G132" s="36">
        <f t="shared" si="26"/>
        <v>141.15</v>
      </c>
      <c r="H132" s="69">
        <v>0.06</v>
      </c>
      <c r="I132" s="69">
        <v>0.0</v>
      </c>
      <c r="J132" s="69">
        <v>0.0</v>
      </c>
      <c r="K132" s="69">
        <v>0.66</v>
      </c>
      <c r="L132" s="69">
        <v>12.0</v>
      </c>
      <c r="M132" s="69">
        <v>39.0</v>
      </c>
      <c r="N132" s="69">
        <v>8.4</v>
      </c>
      <c r="O132" s="69">
        <v>0.66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6.5" customHeight="1">
      <c r="A133" s="38"/>
      <c r="B133" s="39" t="s">
        <v>36</v>
      </c>
      <c r="C133" s="40">
        <v>20.0</v>
      </c>
      <c r="D133" s="42">
        <v>1.33</v>
      </c>
      <c r="E133" s="42">
        <v>0.24</v>
      </c>
      <c r="F133" s="42">
        <v>8.37</v>
      </c>
      <c r="G133" s="36">
        <f t="shared" si="26"/>
        <v>40.96</v>
      </c>
      <c r="H133" s="42">
        <v>0.11</v>
      </c>
      <c r="I133" s="42">
        <v>0.14</v>
      </c>
      <c r="J133" s="42">
        <v>0.0</v>
      </c>
      <c r="K133" s="42">
        <v>0.11</v>
      </c>
      <c r="L133" s="42">
        <v>25.55</v>
      </c>
      <c r="M133" s="42">
        <v>43.75</v>
      </c>
      <c r="N133" s="42">
        <v>14.0</v>
      </c>
      <c r="O133" s="44">
        <v>0.98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6.5" customHeight="1">
      <c r="A134" s="58"/>
      <c r="B134" s="59" t="s">
        <v>37</v>
      </c>
      <c r="C134" s="60">
        <f t="shared" ref="C134:O134" si="27">SUM(C127:C133)</f>
        <v>965</v>
      </c>
      <c r="D134" s="61">
        <f t="shared" si="27"/>
        <v>17.14</v>
      </c>
      <c r="E134" s="61">
        <f t="shared" si="27"/>
        <v>28.96</v>
      </c>
      <c r="F134" s="61">
        <f t="shared" si="27"/>
        <v>117.43</v>
      </c>
      <c r="G134" s="61">
        <f t="shared" si="27"/>
        <v>798.92</v>
      </c>
      <c r="H134" s="61">
        <f t="shared" si="27"/>
        <v>0.426</v>
      </c>
      <c r="I134" s="61">
        <f t="shared" si="27"/>
        <v>127.16</v>
      </c>
      <c r="J134" s="61">
        <f t="shared" si="27"/>
        <v>0.31</v>
      </c>
      <c r="K134" s="61">
        <f t="shared" si="27"/>
        <v>2.23</v>
      </c>
      <c r="L134" s="61">
        <f t="shared" si="27"/>
        <v>159.98</v>
      </c>
      <c r="M134" s="61">
        <f t="shared" si="27"/>
        <v>278.17</v>
      </c>
      <c r="N134" s="61">
        <f t="shared" si="27"/>
        <v>96.64</v>
      </c>
      <c r="O134" s="61">
        <f t="shared" si="27"/>
        <v>8.099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6.5" customHeight="1">
      <c r="A135" s="47" t="s">
        <v>101</v>
      </c>
      <c r="B135" s="10"/>
      <c r="C135" s="49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6.5" customHeight="1">
      <c r="A136" s="37" t="s">
        <v>39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6.5" customHeight="1">
      <c r="A137" s="21"/>
      <c r="B137" s="22" t="s">
        <v>102</v>
      </c>
      <c r="C137" s="23">
        <v>80.0</v>
      </c>
      <c r="D137" s="24">
        <v>0.5586</v>
      </c>
      <c r="E137" s="24">
        <v>0.0798</v>
      </c>
      <c r="F137" s="24">
        <v>1.5162</v>
      </c>
      <c r="G137" s="24">
        <f t="shared" ref="G137:G144" si="28">F137*4+E137*9+D137*4</f>
        <v>9.0174</v>
      </c>
      <c r="H137" s="24">
        <v>0.026600000000000002</v>
      </c>
      <c r="I137" s="24">
        <v>3.9102</v>
      </c>
      <c r="J137" s="24">
        <v>0.0</v>
      </c>
      <c r="K137" s="24">
        <v>0.0798</v>
      </c>
      <c r="L137" s="24">
        <v>13.565999999999999</v>
      </c>
      <c r="M137" s="24">
        <v>23.94</v>
      </c>
      <c r="N137" s="24">
        <v>11.172</v>
      </c>
      <c r="O137" s="24">
        <v>0.399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6.5" customHeight="1">
      <c r="A138" s="21">
        <v>278.0</v>
      </c>
      <c r="B138" s="22" t="s">
        <v>103</v>
      </c>
      <c r="C138" s="23">
        <v>60.0</v>
      </c>
      <c r="D138" s="36">
        <v>4.27</v>
      </c>
      <c r="E138" s="36">
        <v>4.77</v>
      </c>
      <c r="F138" s="36">
        <v>5.59</v>
      </c>
      <c r="G138" s="24">
        <f t="shared" si="28"/>
        <v>82.37</v>
      </c>
      <c r="H138" s="36">
        <v>0.02</v>
      </c>
      <c r="I138" s="36">
        <v>0.39</v>
      </c>
      <c r="J138" s="36">
        <v>0.18</v>
      </c>
      <c r="K138" s="36">
        <v>0.0</v>
      </c>
      <c r="L138" s="36">
        <v>15.2</v>
      </c>
      <c r="M138" s="36">
        <v>48.2</v>
      </c>
      <c r="N138" s="36">
        <v>9.99</v>
      </c>
      <c r="O138" s="36">
        <v>0.47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6.5" customHeight="1">
      <c r="A139" s="62">
        <v>330.0</v>
      </c>
      <c r="B139" s="22" t="s">
        <v>104</v>
      </c>
      <c r="C139" s="23">
        <v>50.0</v>
      </c>
      <c r="D139" s="36">
        <v>0.7</v>
      </c>
      <c r="E139" s="36">
        <v>2.49</v>
      </c>
      <c r="F139" s="36">
        <v>2.93</v>
      </c>
      <c r="G139" s="24">
        <f t="shared" si="28"/>
        <v>36.93</v>
      </c>
      <c r="H139" s="36">
        <v>0.01</v>
      </c>
      <c r="I139" s="36">
        <v>0.019</v>
      </c>
      <c r="J139" s="36">
        <v>0.17</v>
      </c>
      <c r="K139" s="36">
        <v>0.0</v>
      </c>
      <c r="L139" s="36">
        <v>13.65</v>
      </c>
      <c r="M139" s="36">
        <v>11.36</v>
      </c>
      <c r="N139" s="36">
        <v>2.64</v>
      </c>
      <c r="O139" s="36">
        <v>0.1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6.5" customHeight="1">
      <c r="A140" s="21">
        <v>302.0</v>
      </c>
      <c r="B140" s="22" t="s">
        <v>105</v>
      </c>
      <c r="C140" s="23">
        <v>155.0</v>
      </c>
      <c r="D140" s="28">
        <v>7.8</v>
      </c>
      <c r="E140" s="28">
        <v>3.6</v>
      </c>
      <c r="F140" s="28">
        <v>39.0</v>
      </c>
      <c r="G140" s="24">
        <f t="shared" si="28"/>
        <v>219.6</v>
      </c>
      <c r="H140" s="28">
        <v>0.18</v>
      </c>
      <c r="I140" s="28">
        <v>0.0</v>
      </c>
      <c r="J140" s="28">
        <v>0.35</v>
      </c>
      <c r="K140" s="28">
        <v>0.44</v>
      </c>
      <c r="L140" s="28">
        <v>23.55</v>
      </c>
      <c r="M140" s="28">
        <v>185.6</v>
      </c>
      <c r="N140" s="28">
        <v>123.9</v>
      </c>
      <c r="O140" s="28">
        <v>4.2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6.5" customHeight="1">
      <c r="A141" s="21">
        <v>342.0</v>
      </c>
      <c r="B141" s="22" t="s">
        <v>43</v>
      </c>
      <c r="C141" s="23">
        <v>200.0</v>
      </c>
      <c r="D141" s="24">
        <v>0.6</v>
      </c>
      <c r="E141" s="24">
        <v>0.4</v>
      </c>
      <c r="F141" s="24">
        <v>10.4</v>
      </c>
      <c r="G141" s="24">
        <f t="shared" si="28"/>
        <v>47.6</v>
      </c>
      <c r="H141" s="24">
        <v>0.02</v>
      </c>
      <c r="I141" s="24">
        <v>3.4</v>
      </c>
      <c r="J141" s="24">
        <v>0.0</v>
      </c>
      <c r="K141" s="24">
        <v>0.4</v>
      </c>
      <c r="L141" s="24">
        <v>21.2</v>
      </c>
      <c r="M141" s="24">
        <v>22.6</v>
      </c>
      <c r="N141" s="24">
        <v>14.6</v>
      </c>
      <c r="O141" s="24">
        <v>3.2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6.5" customHeight="1">
      <c r="A142" s="21"/>
      <c r="B142" s="22" t="s">
        <v>36</v>
      </c>
      <c r="C142" s="23">
        <v>25.0</v>
      </c>
      <c r="D142" s="24">
        <v>1.6625</v>
      </c>
      <c r="E142" s="24">
        <v>0.3</v>
      </c>
      <c r="F142" s="24">
        <v>10.462499999999999</v>
      </c>
      <c r="G142" s="24">
        <f t="shared" si="28"/>
        <v>51.2</v>
      </c>
      <c r="H142" s="24">
        <v>0.13124999999999998</v>
      </c>
      <c r="I142" s="24">
        <v>0.17499999999999996</v>
      </c>
      <c r="J142" s="24">
        <v>0.0</v>
      </c>
      <c r="K142" s="24">
        <v>0.13124999999999998</v>
      </c>
      <c r="L142" s="24">
        <v>31.937499999999996</v>
      </c>
      <c r="M142" s="24">
        <v>54.6875</v>
      </c>
      <c r="N142" s="24">
        <v>17.5</v>
      </c>
      <c r="O142" s="24">
        <v>1.2249999999999999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6.5" customHeight="1">
      <c r="A143" s="70"/>
      <c r="B143" s="22" t="s">
        <v>25</v>
      </c>
      <c r="C143" s="23">
        <v>40.0</v>
      </c>
      <c r="D143" s="24">
        <f>1.35*2</f>
        <v>2.7</v>
      </c>
      <c r="E143" s="24">
        <f>0.172*2</f>
        <v>0.344</v>
      </c>
      <c r="F143" s="24">
        <f>10.03*2</f>
        <v>20.06</v>
      </c>
      <c r="G143" s="24">
        <f t="shared" si="28"/>
        <v>94.136</v>
      </c>
      <c r="H143" s="24">
        <v>0.024</v>
      </c>
      <c r="I143" s="24">
        <v>0.0</v>
      </c>
      <c r="J143" s="24">
        <v>0.0</v>
      </c>
      <c r="K143" s="24">
        <v>0.42</v>
      </c>
      <c r="L143" s="24">
        <v>8.0</v>
      </c>
      <c r="M143" s="24">
        <v>26.0</v>
      </c>
      <c r="N143" s="24">
        <v>5.6</v>
      </c>
      <c r="O143" s="24">
        <v>0.4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6.5" customHeight="1">
      <c r="A144" s="75"/>
      <c r="B144" s="76" t="s">
        <v>106</v>
      </c>
      <c r="C144" s="77">
        <v>25.0</v>
      </c>
      <c r="D144" s="36">
        <f>7.5*0.25</f>
        <v>1.875</v>
      </c>
      <c r="E144" s="36">
        <f>18*0.25</f>
        <v>4.5</v>
      </c>
      <c r="F144" s="36">
        <f>67*0.25</f>
        <v>16.75</v>
      </c>
      <c r="G144" s="24">
        <f t="shared" si="28"/>
        <v>115</v>
      </c>
      <c r="H144" s="36">
        <v>0.03</v>
      </c>
      <c r="I144" s="36">
        <v>0.0</v>
      </c>
      <c r="J144" s="36">
        <v>0.2</v>
      </c>
      <c r="K144" s="36">
        <v>0.0</v>
      </c>
      <c r="L144" s="36">
        <v>7.24</v>
      </c>
      <c r="M144" s="36">
        <v>26.87</v>
      </c>
      <c r="N144" s="36">
        <v>5.5</v>
      </c>
      <c r="O144" s="36">
        <v>0.45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6.5" customHeight="1">
      <c r="A145" s="29"/>
      <c r="B145" s="30" t="s">
        <v>27</v>
      </c>
      <c r="C145" s="31">
        <f t="shared" ref="C145:O145" si="29">SUM(C137:C144)</f>
        <v>635</v>
      </c>
      <c r="D145" s="32">
        <f t="shared" si="29"/>
        <v>20.1661</v>
      </c>
      <c r="E145" s="32">
        <f t="shared" si="29"/>
        <v>16.4838</v>
      </c>
      <c r="F145" s="32">
        <f t="shared" si="29"/>
        <v>106.7087</v>
      </c>
      <c r="G145" s="32">
        <f t="shared" si="29"/>
        <v>655.8534</v>
      </c>
      <c r="H145" s="32">
        <f t="shared" si="29"/>
        <v>0.44185</v>
      </c>
      <c r="I145" s="32">
        <f t="shared" si="29"/>
        <v>7.8942</v>
      </c>
      <c r="J145" s="32">
        <f t="shared" si="29"/>
        <v>0.9</v>
      </c>
      <c r="K145" s="32">
        <f t="shared" si="29"/>
        <v>1.47105</v>
      </c>
      <c r="L145" s="32">
        <f t="shared" si="29"/>
        <v>134.3435</v>
      </c>
      <c r="M145" s="32">
        <f t="shared" si="29"/>
        <v>399.2575</v>
      </c>
      <c r="N145" s="32">
        <f t="shared" si="29"/>
        <v>190.902</v>
      </c>
      <c r="O145" s="32">
        <f t="shared" si="29"/>
        <v>10.444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6.5" customHeight="1">
      <c r="A146" s="37" t="s">
        <v>29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6.5" customHeight="1">
      <c r="A147" s="55"/>
      <c r="B147" s="39" t="s">
        <v>107</v>
      </c>
      <c r="C147" s="40">
        <v>60.0</v>
      </c>
      <c r="D147" s="28">
        <v>0.42</v>
      </c>
      <c r="E147" s="28">
        <v>0.06</v>
      </c>
      <c r="F147" s="28">
        <v>1.14</v>
      </c>
      <c r="G147" s="28">
        <f t="shared" ref="G147:G154" si="30">D147*4+E147*9+F147*4</f>
        <v>6.78</v>
      </c>
      <c r="H147" s="28">
        <v>0.024</v>
      </c>
      <c r="I147" s="28">
        <v>2.94</v>
      </c>
      <c r="J147" s="28">
        <v>0.0</v>
      </c>
      <c r="K147" s="28">
        <v>0.0</v>
      </c>
      <c r="L147" s="28">
        <v>10.2</v>
      </c>
      <c r="M147" s="28">
        <v>18.0</v>
      </c>
      <c r="N147" s="28">
        <v>8.4</v>
      </c>
      <c r="O147" s="28">
        <v>0.3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6.5" customHeight="1">
      <c r="A148" s="78" t="s">
        <v>108</v>
      </c>
      <c r="B148" s="79" t="s">
        <v>109</v>
      </c>
      <c r="C148" s="65">
        <v>250.0</v>
      </c>
      <c r="D148" s="28">
        <v>2.38</v>
      </c>
      <c r="E148" s="28">
        <v>5.077</v>
      </c>
      <c r="F148" s="28">
        <v>12.9</v>
      </c>
      <c r="G148" s="28">
        <f t="shared" si="30"/>
        <v>106.813</v>
      </c>
      <c r="H148" s="28">
        <v>0.055</v>
      </c>
      <c r="I148" s="28">
        <v>0.95</v>
      </c>
      <c r="J148" s="28">
        <v>0.0</v>
      </c>
      <c r="K148" s="28">
        <v>0.2</v>
      </c>
      <c r="L148" s="28">
        <v>127.3</v>
      </c>
      <c r="M148" s="28">
        <v>136.77</v>
      </c>
      <c r="N148" s="28">
        <v>15.22</v>
      </c>
      <c r="O148" s="28">
        <v>0.72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6.5" customHeight="1">
      <c r="A149" s="66">
        <v>234.0</v>
      </c>
      <c r="B149" s="34" t="s">
        <v>110</v>
      </c>
      <c r="C149" s="35">
        <v>80.0</v>
      </c>
      <c r="D149" s="28">
        <v>6.99</v>
      </c>
      <c r="E149" s="28">
        <v>5.8</v>
      </c>
      <c r="F149" s="28">
        <v>9.97</v>
      </c>
      <c r="G149" s="28">
        <f t="shared" si="30"/>
        <v>120.04</v>
      </c>
      <c r="H149" s="28">
        <v>0.047</v>
      </c>
      <c r="I149" s="28">
        <v>0.88</v>
      </c>
      <c r="J149" s="28">
        <v>0.15</v>
      </c>
      <c r="K149" s="28">
        <v>0.4</v>
      </c>
      <c r="L149" s="28">
        <v>40.92</v>
      </c>
      <c r="M149" s="28">
        <v>92.31</v>
      </c>
      <c r="N149" s="28">
        <v>27.56</v>
      </c>
      <c r="O149" s="28">
        <v>0.77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6.5" customHeight="1">
      <c r="A150" s="63">
        <v>125.0</v>
      </c>
      <c r="B150" s="64" t="s">
        <v>111</v>
      </c>
      <c r="C150" s="65">
        <v>145.0</v>
      </c>
      <c r="D150" s="36">
        <v>2.67</v>
      </c>
      <c r="E150" s="36">
        <v>5.24</v>
      </c>
      <c r="F150" s="36">
        <v>18.54</v>
      </c>
      <c r="G150" s="28">
        <f t="shared" si="30"/>
        <v>132</v>
      </c>
      <c r="H150" s="36">
        <v>0.15</v>
      </c>
      <c r="I150" s="36">
        <v>19.11</v>
      </c>
      <c r="J150" s="36">
        <v>0.08</v>
      </c>
      <c r="K150" s="36">
        <v>0.0</v>
      </c>
      <c r="L150" s="36">
        <v>18.1</v>
      </c>
      <c r="M150" s="36">
        <v>73.9</v>
      </c>
      <c r="N150" s="36">
        <v>26.92</v>
      </c>
      <c r="O150" s="57">
        <v>1.08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6.5" customHeight="1">
      <c r="A151" s="38">
        <v>397.0</v>
      </c>
      <c r="B151" s="39" t="s">
        <v>112</v>
      </c>
      <c r="C151" s="40">
        <v>200.0</v>
      </c>
      <c r="D151" s="42">
        <v>0.12</v>
      </c>
      <c r="E151" s="42">
        <v>0.1</v>
      </c>
      <c r="F151" s="42">
        <v>27.5</v>
      </c>
      <c r="G151" s="36">
        <f t="shared" si="30"/>
        <v>111.38</v>
      </c>
      <c r="H151" s="42">
        <v>0.01</v>
      </c>
      <c r="I151" s="42">
        <v>2.07</v>
      </c>
      <c r="J151" s="42">
        <v>0.0</v>
      </c>
      <c r="K151" s="42">
        <v>0.0</v>
      </c>
      <c r="L151" s="42">
        <v>16.2</v>
      </c>
      <c r="M151" s="42">
        <v>7.2</v>
      </c>
      <c r="N151" s="42">
        <v>7.51</v>
      </c>
      <c r="O151" s="44">
        <v>0.89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6.5" customHeight="1">
      <c r="A152" s="45"/>
      <c r="B152" s="39" t="s">
        <v>35</v>
      </c>
      <c r="C152" s="46">
        <v>60.0</v>
      </c>
      <c r="D152" s="69">
        <v>4.05</v>
      </c>
      <c r="E152" s="69">
        <v>0.51</v>
      </c>
      <c r="F152" s="69">
        <v>30.09</v>
      </c>
      <c r="G152" s="36">
        <f t="shared" si="30"/>
        <v>141.15</v>
      </c>
      <c r="H152" s="69">
        <v>0.06</v>
      </c>
      <c r="I152" s="69">
        <v>0.0</v>
      </c>
      <c r="J152" s="69">
        <v>0.0</v>
      </c>
      <c r="K152" s="69">
        <v>0.66</v>
      </c>
      <c r="L152" s="69">
        <v>12.0</v>
      </c>
      <c r="M152" s="69">
        <v>39.0</v>
      </c>
      <c r="N152" s="69">
        <v>8.4</v>
      </c>
      <c r="O152" s="69">
        <v>0.66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6.5" customHeight="1">
      <c r="A153" s="38"/>
      <c r="B153" s="39" t="s">
        <v>36</v>
      </c>
      <c r="C153" s="40">
        <v>40.0</v>
      </c>
      <c r="D153" s="42">
        <v>2.66</v>
      </c>
      <c r="E153" s="42">
        <v>0.48</v>
      </c>
      <c r="F153" s="42">
        <v>16.74</v>
      </c>
      <c r="G153" s="28">
        <f t="shared" si="30"/>
        <v>81.92</v>
      </c>
      <c r="H153" s="42">
        <v>0.22</v>
      </c>
      <c r="I153" s="42">
        <v>0.28</v>
      </c>
      <c r="J153" s="42">
        <v>0.0</v>
      </c>
      <c r="K153" s="42">
        <v>0.22</v>
      </c>
      <c r="L153" s="42">
        <v>51.1</v>
      </c>
      <c r="M153" s="42">
        <v>87.5</v>
      </c>
      <c r="N153" s="42">
        <v>28.0</v>
      </c>
      <c r="O153" s="44">
        <v>1.96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6.5" customHeight="1">
      <c r="A154" s="38"/>
      <c r="B154" s="39" t="s">
        <v>50</v>
      </c>
      <c r="C154" s="40">
        <v>200.0</v>
      </c>
      <c r="D154" s="69">
        <f t="shared" ref="D154:E154" si="31">2.5*2</f>
        <v>5</v>
      </c>
      <c r="E154" s="69">
        <f t="shared" si="31"/>
        <v>5</v>
      </c>
      <c r="F154" s="69">
        <f>8*0.75</f>
        <v>6</v>
      </c>
      <c r="G154" s="36">
        <f t="shared" si="30"/>
        <v>89</v>
      </c>
      <c r="H154" s="69">
        <v>0.08</v>
      </c>
      <c r="I154" s="69">
        <v>2.6</v>
      </c>
      <c r="J154" s="69">
        <v>0.4</v>
      </c>
      <c r="K154" s="69">
        <v>0.5</v>
      </c>
      <c r="L154" s="69">
        <v>240.0</v>
      </c>
      <c r="M154" s="69">
        <v>180.0</v>
      </c>
      <c r="N154" s="69">
        <v>28.0</v>
      </c>
      <c r="O154" s="69">
        <v>0.2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6.5" customHeight="1">
      <c r="A155" s="58"/>
      <c r="B155" s="59" t="s">
        <v>37</v>
      </c>
      <c r="C155" s="60">
        <f>SUM(C147:C154)</f>
        <v>1035</v>
      </c>
      <c r="D155" s="61">
        <f t="shared" ref="D155:O155" si="32">SUM(D147:D153)</f>
        <v>19.29</v>
      </c>
      <c r="E155" s="61">
        <f t="shared" si="32"/>
        <v>17.267</v>
      </c>
      <c r="F155" s="61">
        <f t="shared" si="32"/>
        <v>116.88</v>
      </c>
      <c r="G155" s="61">
        <f t="shared" si="32"/>
        <v>700.083</v>
      </c>
      <c r="H155" s="61">
        <f t="shared" si="32"/>
        <v>0.566</v>
      </c>
      <c r="I155" s="61">
        <f t="shared" si="32"/>
        <v>26.23</v>
      </c>
      <c r="J155" s="61">
        <f t="shared" si="32"/>
        <v>0.23</v>
      </c>
      <c r="K155" s="61">
        <f t="shared" si="32"/>
        <v>1.48</v>
      </c>
      <c r="L155" s="61">
        <f t="shared" si="32"/>
        <v>275.82</v>
      </c>
      <c r="M155" s="61">
        <f t="shared" si="32"/>
        <v>454.68</v>
      </c>
      <c r="N155" s="61">
        <f t="shared" si="32"/>
        <v>122.01</v>
      </c>
      <c r="O155" s="61">
        <f t="shared" si="32"/>
        <v>6.38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6.5" customHeight="1">
      <c r="A156" s="47" t="s">
        <v>113</v>
      </c>
      <c r="B156" s="10"/>
      <c r="C156" s="4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6.5" customHeight="1">
      <c r="A157" s="37" t="s">
        <v>39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6.5" customHeight="1">
      <c r="A158" s="21">
        <v>222.0</v>
      </c>
      <c r="B158" s="22" t="s">
        <v>114</v>
      </c>
      <c r="C158" s="23">
        <v>160.0</v>
      </c>
      <c r="D158" s="36">
        <v>16.48</v>
      </c>
      <c r="E158" s="36">
        <v>13.92</v>
      </c>
      <c r="F158" s="36">
        <v>33.48</v>
      </c>
      <c r="G158" s="36">
        <f t="shared" ref="G158:G162" si="33">F158*4+E158*9+D158*4</f>
        <v>325.12</v>
      </c>
      <c r="H158" s="36">
        <v>0.1</v>
      </c>
      <c r="I158" s="36">
        <v>0.42</v>
      </c>
      <c r="J158" s="36">
        <v>0.83</v>
      </c>
      <c r="K158" s="36">
        <v>0.0</v>
      </c>
      <c r="L158" s="36">
        <v>170.72</v>
      </c>
      <c r="M158" s="36">
        <v>224.08</v>
      </c>
      <c r="N158" s="36">
        <v>29.82</v>
      </c>
      <c r="O158" s="36">
        <v>1.18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6.5" customHeight="1">
      <c r="A159" s="54">
        <v>327.0</v>
      </c>
      <c r="B159" s="80" t="s">
        <v>115</v>
      </c>
      <c r="C159" s="81">
        <v>15.0</v>
      </c>
      <c r="D159" s="24">
        <v>1.1278195488721805</v>
      </c>
      <c r="E159" s="24">
        <v>0.003007518796992481</v>
      </c>
      <c r="F159" s="24">
        <v>8.541353383458645</v>
      </c>
      <c r="G159" s="36">
        <f t="shared" si="33"/>
        <v>38.7037594</v>
      </c>
      <c r="H159" s="24">
        <v>0.007518796992481203</v>
      </c>
      <c r="I159" s="24">
        <v>0.15037593984962405</v>
      </c>
      <c r="J159" s="24">
        <v>0.0</v>
      </c>
      <c r="K159" s="24">
        <v>0.0</v>
      </c>
      <c r="L159" s="24">
        <v>47.669172932330824</v>
      </c>
      <c r="M159" s="24">
        <v>34.43609022556391</v>
      </c>
      <c r="N159" s="24">
        <v>5.112781954887217</v>
      </c>
      <c r="O159" s="24">
        <v>0.03007518796992481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6.5" customHeight="1">
      <c r="A160" s="21">
        <v>397.0</v>
      </c>
      <c r="B160" s="22" t="s">
        <v>24</v>
      </c>
      <c r="C160" s="23">
        <v>200.0</v>
      </c>
      <c r="D160" s="28">
        <v>4.07</v>
      </c>
      <c r="E160" s="28">
        <v>3.5</v>
      </c>
      <c r="F160" s="28">
        <v>17.5</v>
      </c>
      <c r="G160" s="36">
        <f t="shared" si="33"/>
        <v>117.78</v>
      </c>
      <c r="H160" s="28">
        <f>0.28*0.18</f>
        <v>0.0504</v>
      </c>
      <c r="I160" s="28">
        <v>1.57</v>
      </c>
      <c r="J160" s="28">
        <v>0.24</v>
      </c>
      <c r="K160" s="28">
        <v>0.2</v>
      </c>
      <c r="L160" s="28">
        <v>152.2</v>
      </c>
      <c r="M160" s="28">
        <v>124.5</v>
      </c>
      <c r="N160" s="28">
        <v>21.34</v>
      </c>
      <c r="O160" s="28">
        <v>0.47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6.5" customHeight="1">
      <c r="A161" s="70"/>
      <c r="B161" s="22" t="s">
        <v>25</v>
      </c>
      <c r="C161" s="23">
        <v>40.0</v>
      </c>
      <c r="D161" s="24">
        <f>1.35*2</f>
        <v>2.7</v>
      </c>
      <c r="E161" s="24">
        <f>0.172*2</f>
        <v>0.344</v>
      </c>
      <c r="F161" s="24">
        <f>10.03*2</f>
        <v>20.06</v>
      </c>
      <c r="G161" s="24">
        <f t="shared" si="33"/>
        <v>94.136</v>
      </c>
      <c r="H161" s="24">
        <v>0.024</v>
      </c>
      <c r="I161" s="24">
        <v>0.0</v>
      </c>
      <c r="J161" s="24">
        <v>0.0</v>
      </c>
      <c r="K161" s="24">
        <v>0.42</v>
      </c>
      <c r="L161" s="24">
        <v>8.0</v>
      </c>
      <c r="M161" s="24">
        <v>26.0</v>
      </c>
      <c r="N161" s="24">
        <v>5.6</v>
      </c>
      <c r="O161" s="24">
        <v>0.4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6.5" customHeight="1">
      <c r="A162" s="70"/>
      <c r="B162" s="22" t="s">
        <v>116</v>
      </c>
      <c r="C162" s="23">
        <v>180.0</v>
      </c>
      <c r="D162" s="28">
        <f>5*1.8</f>
        <v>9</v>
      </c>
      <c r="E162" s="28">
        <f>3.2*1.8</f>
        <v>5.76</v>
      </c>
      <c r="F162" s="28">
        <f>3.5*1.8</f>
        <v>6.3</v>
      </c>
      <c r="G162" s="36">
        <f t="shared" si="33"/>
        <v>113.04</v>
      </c>
      <c r="H162" s="28">
        <f>0.04*0.75</f>
        <v>0.03</v>
      </c>
      <c r="I162" s="28">
        <v>0.54</v>
      </c>
      <c r="J162" s="28">
        <v>0.36</v>
      </c>
      <c r="K162" s="28">
        <v>0.0</v>
      </c>
      <c r="L162" s="28">
        <v>223.2</v>
      </c>
      <c r="M162" s="28">
        <v>165.6</v>
      </c>
      <c r="N162" s="28">
        <v>25.2</v>
      </c>
      <c r="O162" s="28">
        <v>0.18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6.5" customHeight="1">
      <c r="A163" s="29"/>
      <c r="B163" s="30" t="s">
        <v>27</v>
      </c>
      <c r="C163" s="31">
        <f t="shared" ref="C163:O163" si="34">SUM(C158:C162)</f>
        <v>595</v>
      </c>
      <c r="D163" s="32">
        <f t="shared" si="34"/>
        <v>33.37781955</v>
      </c>
      <c r="E163" s="32">
        <f t="shared" si="34"/>
        <v>23.52700752</v>
      </c>
      <c r="F163" s="32">
        <f t="shared" si="34"/>
        <v>85.88135338</v>
      </c>
      <c r="G163" s="32">
        <f t="shared" si="34"/>
        <v>688.7797594</v>
      </c>
      <c r="H163" s="32">
        <f t="shared" si="34"/>
        <v>0.211918797</v>
      </c>
      <c r="I163" s="32">
        <f t="shared" si="34"/>
        <v>2.68037594</v>
      </c>
      <c r="J163" s="32">
        <f t="shared" si="34"/>
        <v>1.43</v>
      </c>
      <c r="K163" s="32">
        <f t="shared" si="34"/>
        <v>0.62</v>
      </c>
      <c r="L163" s="32">
        <f t="shared" si="34"/>
        <v>601.7891729</v>
      </c>
      <c r="M163" s="32">
        <f t="shared" si="34"/>
        <v>574.6160902</v>
      </c>
      <c r="N163" s="32">
        <f t="shared" si="34"/>
        <v>87.07278195</v>
      </c>
      <c r="O163" s="32">
        <f t="shared" si="34"/>
        <v>2.260075188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6.5" customHeight="1">
      <c r="A164" s="37" t="s">
        <v>29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6.5" customHeight="1">
      <c r="A165" s="66" t="s">
        <v>117</v>
      </c>
      <c r="B165" s="34" t="s">
        <v>118</v>
      </c>
      <c r="C165" s="35">
        <v>250.0</v>
      </c>
      <c r="D165" s="41">
        <v>1.59</v>
      </c>
      <c r="E165" s="41">
        <v>4.9</v>
      </c>
      <c r="F165" s="41">
        <v>9.15</v>
      </c>
      <c r="G165" s="41">
        <f t="shared" ref="G165:G168" si="35">D165*4+E165*9+F165*4</f>
        <v>87.06</v>
      </c>
      <c r="H165" s="41">
        <v>0.07</v>
      </c>
      <c r="I165" s="41">
        <v>10.38</v>
      </c>
      <c r="J165" s="41">
        <v>0.0</v>
      </c>
      <c r="K165" s="41">
        <v>0.3</v>
      </c>
      <c r="L165" s="41">
        <v>34.85</v>
      </c>
      <c r="M165" s="41">
        <v>49.28</v>
      </c>
      <c r="N165" s="41">
        <v>20.75</v>
      </c>
      <c r="O165" s="43">
        <v>0.78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6.5" customHeight="1">
      <c r="A166" s="66">
        <v>267.0</v>
      </c>
      <c r="B166" s="34" t="s">
        <v>119</v>
      </c>
      <c r="C166" s="35">
        <v>75.0</v>
      </c>
      <c r="D166" s="41">
        <v>13.2</v>
      </c>
      <c r="E166" s="41">
        <v>18.8</v>
      </c>
      <c r="F166" s="41">
        <v>9.1</v>
      </c>
      <c r="G166" s="41">
        <f t="shared" si="35"/>
        <v>258.4</v>
      </c>
      <c r="H166" s="41">
        <v>0.09</v>
      </c>
      <c r="I166" s="41">
        <v>0.0</v>
      </c>
      <c r="J166" s="41">
        <v>0.45</v>
      </c>
      <c r="K166" s="41">
        <v>0.3</v>
      </c>
      <c r="L166" s="41">
        <v>18.33</v>
      </c>
      <c r="M166" s="41">
        <v>208.98</v>
      </c>
      <c r="N166" s="41">
        <v>32.3</v>
      </c>
      <c r="O166" s="43">
        <v>3.81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6.5" customHeight="1">
      <c r="A167" s="45"/>
      <c r="B167" s="39" t="s">
        <v>120</v>
      </c>
      <c r="C167" s="46">
        <v>155.0</v>
      </c>
      <c r="D167" s="28">
        <v>3.2</v>
      </c>
      <c r="E167" s="28">
        <v>5.2</v>
      </c>
      <c r="F167" s="28">
        <v>20.8</v>
      </c>
      <c r="G167" s="42">
        <f t="shared" si="35"/>
        <v>142.8</v>
      </c>
      <c r="H167" s="28">
        <v>0.06</v>
      </c>
      <c r="I167" s="28">
        <v>0.0</v>
      </c>
      <c r="J167" s="28">
        <v>0.0</v>
      </c>
      <c r="K167" s="41">
        <v>0.5</v>
      </c>
      <c r="L167" s="28">
        <v>26.82</v>
      </c>
      <c r="M167" s="28">
        <v>111.2</v>
      </c>
      <c r="N167" s="28">
        <v>15.99</v>
      </c>
      <c r="O167" s="28">
        <v>0.58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6.5" customHeight="1">
      <c r="A168" s="38" t="s">
        <v>121</v>
      </c>
      <c r="B168" s="34" t="s">
        <v>122</v>
      </c>
      <c r="C168" s="40">
        <v>200.0</v>
      </c>
      <c r="D168" s="42">
        <v>0.52</v>
      </c>
      <c r="E168" s="42">
        <v>0.0</v>
      </c>
      <c r="F168" s="42">
        <v>31.5</v>
      </c>
      <c r="G168" s="36">
        <f t="shared" si="35"/>
        <v>128.08</v>
      </c>
      <c r="H168" s="42">
        <v>0.02</v>
      </c>
      <c r="I168" s="42">
        <v>3.07</v>
      </c>
      <c r="J168" s="42">
        <v>0.0</v>
      </c>
      <c r="K168" s="42">
        <v>0.15</v>
      </c>
      <c r="L168" s="42">
        <v>16.1</v>
      </c>
      <c r="M168" s="42">
        <v>13.2</v>
      </c>
      <c r="N168" s="42">
        <v>7.51</v>
      </c>
      <c r="O168" s="44">
        <v>2.39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6.5" customHeight="1">
      <c r="A169" s="38"/>
      <c r="B169" s="39" t="s">
        <v>35</v>
      </c>
      <c r="C169" s="40">
        <v>40.0</v>
      </c>
      <c r="D169" s="69">
        <v>2.7</v>
      </c>
      <c r="E169" s="69">
        <v>0.34</v>
      </c>
      <c r="F169" s="69">
        <v>20.06</v>
      </c>
      <c r="G169" s="69">
        <v>94.1</v>
      </c>
      <c r="H169" s="69">
        <v>0.04</v>
      </c>
      <c r="I169" s="69">
        <v>0.0</v>
      </c>
      <c r="J169" s="69">
        <v>0.0</v>
      </c>
      <c r="K169" s="69">
        <v>0.44</v>
      </c>
      <c r="L169" s="69">
        <v>8.0</v>
      </c>
      <c r="M169" s="69">
        <v>26.0</v>
      </c>
      <c r="N169" s="69">
        <v>5.6</v>
      </c>
      <c r="O169" s="69">
        <v>0.44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6.5" customHeight="1">
      <c r="A170" s="38"/>
      <c r="B170" s="39" t="s">
        <v>36</v>
      </c>
      <c r="C170" s="40">
        <v>20.0</v>
      </c>
      <c r="D170" s="42">
        <v>1.33</v>
      </c>
      <c r="E170" s="42">
        <v>0.24</v>
      </c>
      <c r="F170" s="42">
        <v>8.37</v>
      </c>
      <c r="G170" s="36">
        <f t="shared" ref="G170:G171" si="36">D170*4+E170*9+F170*4</f>
        <v>40.96</v>
      </c>
      <c r="H170" s="42">
        <v>0.11</v>
      </c>
      <c r="I170" s="42">
        <v>0.14</v>
      </c>
      <c r="J170" s="42">
        <v>0.0</v>
      </c>
      <c r="K170" s="42">
        <v>0.11</v>
      </c>
      <c r="L170" s="42">
        <v>25.55</v>
      </c>
      <c r="M170" s="42">
        <v>43.75</v>
      </c>
      <c r="N170" s="42">
        <v>14.0</v>
      </c>
      <c r="O170" s="44">
        <v>0.98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6.5" customHeight="1">
      <c r="A171" s="38"/>
      <c r="B171" s="39" t="s">
        <v>123</v>
      </c>
      <c r="C171" s="40">
        <v>180.0</v>
      </c>
      <c r="D171" s="41">
        <v>4.37</v>
      </c>
      <c r="E171" s="41">
        <f>2.7*1.8</f>
        <v>4.86</v>
      </c>
      <c r="F171" s="41">
        <v>7.175</v>
      </c>
      <c r="G171" s="41">
        <f t="shared" si="36"/>
        <v>89.92</v>
      </c>
      <c r="H171" s="41">
        <v>0.035</v>
      </c>
      <c r="I171" s="41">
        <v>0.52</v>
      </c>
      <c r="J171" s="41">
        <v>0.35</v>
      </c>
      <c r="K171" s="41">
        <v>0.5</v>
      </c>
      <c r="L171" s="41">
        <v>217.0</v>
      </c>
      <c r="M171" s="41">
        <v>57.96</v>
      </c>
      <c r="N171" s="41">
        <v>24.5</v>
      </c>
      <c r="O171" s="41">
        <v>0.175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6.5" customHeight="1">
      <c r="A172" s="58"/>
      <c r="B172" s="82" t="s">
        <v>37</v>
      </c>
      <c r="C172" s="60">
        <f t="shared" ref="C172:O172" si="37">SUM(C165:C171)</f>
        <v>920</v>
      </c>
      <c r="D172" s="61">
        <f t="shared" si="37"/>
        <v>26.91</v>
      </c>
      <c r="E172" s="61">
        <f t="shared" si="37"/>
        <v>34.34</v>
      </c>
      <c r="F172" s="61">
        <f t="shared" si="37"/>
        <v>106.155</v>
      </c>
      <c r="G172" s="61">
        <f t="shared" si="37"/>
        <v>841.32</v>
      </c>
      <c r="H172" s="61">
        <f t="shared" si="37"/>
        <v>0.425</v>
      </c>
      <c r="I172" s="61">
        <f t="shared" si="37"/>
        <v>14.11</v>
      </c>
      <c r="J172" s="61">
        <f t="shared" si="37"/>
        <v>0.8</v>
      </c>
      <c r="K172" s="61">
        <f t="shared" si="37"/>
        <v>2.3</v>
      </c>
      <c r="L172" s="61">
        <f t="shared" si="37"/>
        <v>346.65</v>
      </c>
      <c r="M172" s="61">
        <f t="shared" si="37"/>
        <v>510.37</v>
      </c>
      <c r="N172" s="61">
        <f t="shared" si="37"/>
        <v>120.65</v>
      </c>
      <c r="O172" s="61">
        <f t="shared" si="37"/>
        <v>9.155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6.5" customHeight="1">
      <c r="A173" s="47" t="s">
        <v>124</v>
      </c>
      <c r="B173" s="10"/>
      <c r="C173" s="4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6.5" customHeight="1">
      <c r="A174" s="37" t="s">
        <v>39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6.5" customHeight="1">
      <c r="A175" s="21"/>
      <c r="B175" s="22" t="s">
        <v>40</v>
      </c>
      <c r="C175" s="23">
        <v>70.0</v>
      </c>
      <c r="D175" s="24">
        <v>0.48719999999999997</v>
      </c>
      <c r="E175" s="24">
        <v>0.0696</v>
      </c>
      <c r="F175" s="24">
        <v>1.3223999999999998</v>
      </c>
      <c r="G175" s="24">
        <f t="shared" ref="G175:G182" si="38">F175*4+E175*9+D175*4</f>
        <v>7.8648</v>
      </c>
      <c r="H175" s="24">
        <v>0.0232</v>
      </c>
      <c r="I175" s="24">
        <v>3.4103999999999997</v>
      </c>
      <c r="J175" s="24">
        <v>0.0</v>
      </c>
      <c r="K175" s="24">
        <v>0.0696</v>
      </c>
      <c r="L175" s="24">
        <v>11.831999999999999</v>
      </c>
      <c r="M175" s="24">
        <v>20.88</v>
      </c>
      <c r="N175" s="24">
        <v>9.744</v>
      </c>
      <c r="O175" s="24">
        <v>0.348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6.5" customHeight="1">
      <c r="A176" s="21">
        <v>297.0</v>
      </c>
      <c r="B176" s="22" t="s">
        <v>125</v>
      </c>
      <c r="C176" s="23">
        <f>65</f>
        <v>65</v>
      </c>
      <c r="D176" s="24">
        <v>6.86</v>
      </c>
      <c r="E176" s="24">
        <v>10.24</v>
      </c>
      <c r="F176" s="24">
        <v>4.05</v>
      </c>
      <c r="G176" s="24">
        <f t="shared" si="38"/>
        <v>135.8</v>
      </c>
      <c r="H176" s="24">
        <v>0.02</v>
      </c>
      <c r="I176" s="24">
        <v>0.51</v>
      </c>
      <c r="J176" s="24">
        <v>0.39</v>
      </c>
      <c r="K176" s="24">
        <v>2.405</v>
      </c>
      <c r="L176" s="24">
        <v>24.21</v>
      </c>
      <c r="M176" s="24">
        <v>53.55</v>
      </c>
      <c r="N176" s="24">
        <v>7.21</v>
      </c>
      <c r="O176" s="24">
        <v>0.57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6.5" customHeight="1">
      <c r="A177" s="62"/>
      <c r="B177" s="22" t="s">
        <v>126</v>
      </c>
      <c r="C177" s="23">
        <v>50.0</v>
      </c>
      <c r="D177" s="36">
        <v>0.7</v>
      </c>
      <c r="E177" s="36">
        <v>1.2</v>
      </c>
      <c r="F177" s="36">
        <v>6.63</v>
      </c>
      <c r="G177" s="24">
        <f t="shared" si="38"/>
        <v>40.12</v>
      </c>
      <c r="H177" s="36">
        <v>0.01</v>
      </c>
      <c r="I177" s="36">
        <v>0.019</v>
      </c>
      <c r="J177" s="36">
        <v>0.17</v>
      </c>
      <c r="K177" s="36">
        <v>0.0</v>
      </c>
      <c r="L177" s="36">
        <v>21.5</v>
      </c>
      <c r="M177" s="36">
        <v>39.56</v>
      </c>
      <c r="N177" s="36">
        <v>2.64</v>
      </c>
      <c r="O177" s="36">
        <v>0.1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6.5" customHeight="1">
      <c r="A178" s="62">
        <v>203.0</v>
      </c>
      <c r="B178" s="52" t="s">
        <v>127</v>
      </c>
      <c r="C178" s="53">
        <v>115.0</v>
      </c>
      <c r="D178" s="28">
        <v>4.14</v>
      </c>
      <c r="E178" s="28">
        <v>5.0</v>
      </c>
      <c r="F178" s="28">
        <v>23.4</v>
      </c>
      <c r="G178" s="24">
        <f t="shared" si="38"/>
        <v>155.16</v>
      </c>
      <c r="H178" s="28">
        <v>0.04</v>
      </c>
      <c r="I178" s="28">
        <v>0.0</v>
      </c>
      <c r="J178" s="28">
        <v>0.0</v>
      </c>
      <c r="K178" s="28">
        <v>0.57</v>
      </c>
      <c r="L178" s="28">
        <v>8.2</v>
      </c>
      <c r="M178" s="28">
        <v>27.2</v>
      </c>
      <c r="N178" s="28">
        <v>6.32</v>
      </c>
      <c r="O178" s="28">
        <v>0.62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6.5" customHeight="1">
      <c r="A179" s="21">
        <v>379.0</v>
      </c>
      <c r="B179" s="22" t="s">
        <v>56</v>
      </c>
      <c r="C179" s="23">
        <v>200.0</v>
      </c>
      <c r="D179" s="24">
        <v>2.9</v>
      </c>
      <c r="E179" s="24">
        <v>2.5</v>
      </c>
      <c r="F179" s="24">
        <v>14.7</v>
      </c>
      <c r="G179" s="24">
        <f t="shared" si="38"/>
        <v>92.9</v>
      </c>
      <c r="H179" s="24">
        <v>0.02</v>
      </c>
      <c r="I179" s="24">
        <v>0.6</v>
      </c>
      <c r="J179" s="24">
        <v>0.1</v>
      </c>
      <c r="K179" s="24">
        <v>0.1</v>
      </c>
      <c r="L179" s="24">
        <v>120.3</v>
      </c>
      <c r="M179" s="24">
        <v>110.0</v>
      </c>
      <c r="N179" s="24">
        <v>14.0</v>
      </c>
      <c r="O179" s="24">
        <v>0.13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6.5" customHeight="1">
      <c r="A180" s="21"/>
      <c r="B180" s="22" t="s">
        <v>36</v>
      </c>
      <c r="C180" s="23">
        <v>25.0</v>
      </c>
      <c r="D180" s="24">
        <v>1.6625</v>
      </c>
      <c r="E180" s="24">
        <v>0.3</v>
      </c>
      <c r="F180" s="24">
        <v>10.462499999999999</v>
      </c>
      <c r="G180" s="24">
        <f t="shared" si="38"/>
        <v>51.2</v>
      </c>
      <c r="H180" s="24">
        <v>0.13124999999999998</v>
      </c>
      <c r="I180" s="24">
        <v>0.17499999999999996</v>
      </c>
      <c r="J180" s="24">
        <v>0.0</v>
      </c>
      <c r="K180" s="24">
        <v>0.13124999999999998</v>
      </c>
      <c r="L180" s="24">
        <v>31.937499999999996</v>
      </c>
      <c r="M180" s="24">
        <v>54.6875</v>
      </c>
      <c r="N180" s="24">
        <v>17.5</v>
      </c>
      <c r="O180" s="24">
        <v>1.2249999999999999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6.5" customHeight="1">
      <c r="A181" s="70"/>
      <c r="B181" s="22" t="s">
        <v>25</v>
      </c>
      <c r="C181" s="23">
        <v>40.0</v>
      </c>
      <c r="D181" s="24">
        <f>1.35*2</f>
        <v>2.7</v>
      </c>
      <c r="E181" s="24">
        <f>0.172*2</f>
        <v>0.344</v>
      </c>
      <c r="F181" s="24">
        <f>10.03*2</f>
        <v>20.06</v>
      </c>
      <c r="G181" s="24">
        <f t="shared" si="38"/>
        <v>94.136</v>
      </c>
      <c r="H181" s="24">
        <v>0.024</v>
      </c>
      <c r="I181" s="24">
        <v>0.0</v>
      </c>
      <c r="J181" s="24">
        <v>0.0</v>
      </c>
      <c r="K181" s="24">
        <v>0.42</v>
      </c>
      <c r="L181" s="24">
        <v>8.0</v>
      </c>
      <c r="M181" s="24">
        <v>26.0</v>
      </c>
      <c r="N181" s="24">
        <v>5.6</v>
      </c>
      <c r="O181" s="24">
        <v>0.4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6.5" customHeight="1">
      <c r="A182" s="21">
        <v>368.0</v>
      </c>
      <c r="B182" s="22" t="s">
        <v>128</v>
      </c>
      <c r="C182" s="23">
        <v>120.0</v>
      </c>
      <c r="D182" s="28">
        <f>0.9*1.2</f>
        <v>1.08</v>
      </c>
      <c r="E182" s="28">
        <f>0.1*1.2</f>
        <v>0.12</v>
      </c>
      <c r="F182" s="28">
        <f>9.5*1.2</f>
        <v>11.4</v>
      </c>
      <c r="G182" s="24">
        <f t="shared" si="38"/>
        <v>51</v>
      </c>
      <c r="H182" s="28">
        <v>0.04</v>
      </c>
      <c r="I182" s="28">
        <v>5.0</v>
      </c>
      <c r="J182" s="28">
        <v>0.0</v>
      </c>
      <c r="K182" s="28">
        <v>0.33</v>
      </c>
      <c r="L182" s="28">
        <v>25.0</v>
      </c>
      <c r="M182" s="28">
        <v>18.3</v>
      </c>
      <c r="N182" s="28">
        <v>14.16</v>
      </c>
      <c r="O182" s="28">
        <v>0.5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6.5" customHeight="1">
      <c r="A183" s="29"/>
      <c r="B183" s="30" t="s">
        <v>27</v>
      </c>
      <c r="C183" s="31">
        <f t="shared" ref="C183:O183" si="39">SUM(C175:C182)</f>
        <v>685</v>
      </c>
      <c r="D183" s="32">
        <f t="shared" si="39"/>
        <v>20.5297</v>
      </c>
      <c r="E183" s="32">
        <f t="shared" si="39"/>
        <v>19.7736</v>
      </c>
      <c r="F183" s="32">
        <f t="shared" si="39"/>
        <v>92.0249</v>
      </c>
      <c r="G183" s="32">
        <f t="shared" si="39"/>
        <v>628.1808</v>
      </c>
      <c r="H183" s="32">
        <f t="shared" si="39"/>
        <v>0.30845</v>
      </c>
      <c r="I183" s="32">
        <f t="shared" si="39"/>
        <v>9.7144</v>
      </c>
      <c r="J183" s="32">
        <f t="shared" si="39"/>
        <v>0.66</v>
      </c>
      <c r="K183" s="32">
        <f t="shared" si="39"/>
        <v>4.02585</v>
      </c>
      <c r="L183" s="32">
        <f t="shared" si="39"/>
        <v>250.9795</v>
      </c>
      <c r="M183" s="32">
        <f t="shared" si="39"/>
        <v>350.1775</v>
      </c>
      <c r="N183" s="32">
        <f t="shared" si="39"/>
        <v>77.174</v>
      </c>
      <c r="O183" s="32">
        <f t="shared" si="39"/>
        <v>3.893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6.5" customHeight="1">
      <c r="A184" s="83"/>
      <c r="B184" s="37" t="s">
        <v>29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6.5" customHeight="1">
      <c r="A185" s="45">
        <v>82.0</v>
      </c>
      <c r="B185" s="68" t="s">
        <v>129</v>
      </c>
      <c r="C185" s="46">
        <v>250.0</v>
      </c>
      <c r="D185" s="36">
        <v>1.8</v>
      </c>
      <c r="E185" s="36">
        <v>4.92</v>
      </c>
      <c r="F185" s="36">
        <v>10.93</v>
      </c>
      <c r="G185" s="24">
        <f t="shared" ref="G185:G192" si="40">F185*4+E185*9+D185*4</f>
        <v>95.2</v>
      </c>
      <c r="H185" s="36">
        <v>0.05</v>
      </c>
      <c r="I185" s="36">
        <v>10.68</v>
      </c>
      <c r="J185" s="36">
        <v>0.0</v>
      </c>
      <c r="K185" s="36">
        <v>0.5</v>
      </c>
      <c r="L185" s="36">
        <v>49.73</v>
      </c>
      <c r="M185" s="36">
        <v>54.6</v>
      </c>
      <c r="N185" s="36">
        <v>26.13</v>
      </c>
      <c r="O185" s="57">
        <v>1.23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6.5" customHeight="1">
      <c r="A186" s="38">
        <v>250.0</v>
      </c>
      <c r="B186" s="39" t="s">
        <v>130</v>
      </c>
      <c r="C186" s="40">
        <v>70.0</v>
      </c>
      <c r="D186" s="36">
        <v>12.5</v>
      </c>
      <c r="E186" s="36">
        <v>6.4</v>
      </c>
      <c r="F186" s="36">
        <v>1.3</v>
      </c>
      <c r="G186" s="24">
        <f t="shared" si="40"/>
        <v>112.8</v>
      </c>
      <c r="H186" s="36">
        <v>0.027</v>
      </c>
      <c r="I186" s="36">
        <v>1.13</v>
      </c>
      <c r="J186" s="36">
        <v>0.3</v>
      </c>
      <c r="K186" s="36">
        <v>0.5</v>
      </c>
      <c r="L186" s="36">
        <v>74.63</v>
      </c>
      <c r="M186" s="36">
        <v>89.0</v>
      </c>
      <c r="N186" s="36">
        <v>26.85</v>
      </c>
      <c r="O186" s="57">
        <v>0.53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6.5" customHeight="1">
      <c r="A187" s="84"/>
      <c r="B187" s="22" t="s">
        <v>126</v>
      </c>
      <c r="C187" s="23">
        <v>50.0</v>
      </c>
      <c r="D187" s="36">
        <v>0.7</v>
      </c>
      <c r="E187" s="36">
        <v>1.2</v>
      </c>
      <c r="F187" s="36">
        <v>6.63</v>
      </c>
      <c r="G187" s="24">
        <f t="shared" si="40"/>
        <v>40.12</v>
      </c>
      <c r="H187" s="36">
        <v>0.01</v>
      </c>
      <c r="I187" s="36">
        <v>0.019</v>
      </c>
      <c r="J187" s="36">
        <v>0.17</v>
      </c>
      <c r="K187" s="36">
        <v>0.0</v>
      </c>
      <c r="L187" s="36">
        <v>21.5</v>
      </c>
      <c r="M187" s="36">
        <v>39.56</v>
      </c>
      <c r="N187" s="36">
        <v>2.64</v>
      </c>
      <c r="O187" s="36">
        <v>0.1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6.5" customHeight="1">
      <c r="A188" s="45">
        <v>205.0</v>
      </c>
      <c r="B188" s="68" t="s">
        <v>131</v>
      </c>
      <c r="C188" s="46">
        <v>130.0</v>
      </c>
      <c r="D188" s="28">
        <v>4.31</v>
      </c>
      <c r="E188" s="28">
        <v>5.99</v>
      </c>
      <c r="F188" s="28">
        <v>23.77</v>
      </c>
      <c r="G188" s="24">
        <f t="shared" si="40"/>
        <v>166.23</v>
      </c>
      <c r="H188" s="28">
        <v>0.06</v>
      </c>
      <c r="I188" s="28">
        <v>2.26</v>
      </c>
      <c r="J188" s="28">
        <v>0.0</v>
      </c>
      <c r="K188" s="36">
        <v>0.05</v>
      </c>
      <c r="L188" s="28">
        <v>16.18</v>
      </c>
      <c r="M188" s="28">
        <v>42.4</v>
      </c>
      <c r="N188" s="28">
        <v>14.45</v>
      </c>
      <c r="O188" s="28">
        <v>0.86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6.5" customHeight="1">
      <c r="A189" s="74"/>
      <c r="B189" s="39" t="s">
        <v>132</v>
      </c>
      <c r="C189" s="40">
        <v>35.0</v>
      </c>
      <c r="D189" s="36">
        <f>6.8*0.32</f>
        <v>2.176</v>
      </c>
      <c r="E189" s="36">
        <f>32.4*0.35</f>
        <v>11.34</v>
      </c>
      <c r="F189" s="36">
        <f>65.6*0.35</f>
        <v>22.96</v>
      </c>
      <c r="G189" s="24">
        <f t="shared" si="40"/>
        <v>202.604</v>
      </c>
      <c r="H189" s="36">
        <v>0.04</v>
      </c>
      <c r="I189" s="36">
        <v>0.0</v>
      </c>
      <c r="J189" s="36">
        <v>0.2797</v>
      </c>
      <c r="K189" s="36">
        <f>7.7*0.45</f>
        <v>3.465</v>
      </c>
      <c r="L189" s="36">
        <v>10.14</v>
      </c>
      <c r="M189" s="36">
        <v>64.59</v>
      </c>
      <c r="N189" s="36">
        <v>7.69</v>
      </c>
      <c r="O189" s="57">
        <v>0.64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6.5" customHeight="1">
      <c r="A190" s="45"/>
      <c r="B190" s="39" t="s">
        <v>35</v>
      </c>
      <c r="C190" s="46">
        <v>60.0</v>
      </c>
      <c r="D190" s="69">
        <v>4.05</v>
      </c>
      <c r="E190" s="69">
        <v>0.51</v>
      </c>
      <c r="F190" s="69">
        <v>30.09</v>
      </c>
      <c r="G190" s="24">
        <f t="shared" si="40"/>
        <v>141.15</v>
      </c>
      <c r="H190" s="69">
        <v>0.06</v>
      </c>
      <c r="I190" s="69">
        <v>0.0</v>
      </c>
      <c r="J190" s="69">
        <v>0.0</v>
      </c>
      <c r="K190" s="69">
        <v>0.66</v>
      </c>
      <c r="L190" s="69">
        <v>12.0</v>
      </c>
      <c r="M190" s="69">
        <v>39.0</v>
      </c>
      <c r="N190" s="69">
        <v>8.4</v>
      </c>
      <c r="O190" s="69">
        <v>0.66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6.5" customHeight="1">
      <c r="A191" s="74"/>
      <c r="B191" s="39" t="s">
        <v>133</v>
      </c>
      <c r="C191" s="40">
        <v>20.0</v>
      </c>
      <c r="D191" s="42">
        <v>1.33</v>
      </c>
      <c r="E191" s="42">
        <v>0.24</v>
      </c>
      <c r="F191" s="42">
        <v>8.37</v>
      </c>
      <c r="G191" s="24">
        <f t="shared" si="40"/>
        <v>40.96</v>
      </c>
      <c r="H191" s="42">
        <v>0.11</v>
      </c>
      <c r="I191" s="42">
        <v>0.14</v>
      </c>
      <c r="J191" s="42">
        <v>0.0</v>
      </c>
      <c r="K191" s="42">
        <v>0.11</v>
      </c>
      <c r="L191" s="42">
        <v>25.55</v>
      </c>
      <c r="M191" s="42">
        <v>43.75</v>
      </c>
      <c r="N191" s="42">
        <v>14.0</v>
      </c>
      <c r="O191" s="44">
        <v>0.98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6.5" customHeight="1">
      <c r="A192" s="38"/>
      <c r="B192" s="39" t="s">
        <v>50</v>
      </c>
      <c r="C192" s="40">
        <v>200.0</v>
      </c>
      <c r="D192" s="69">
        <f t="shared" ref="D192:E192" si="41">2.5*2</f>
        <v>5</v>
      </c>
      <c r="E192" s="69">
        <f t="shared" si="41"/>
        <v>5</v>
      </c>
      <c r="F192" s="69">
        <f>8*0.75</f>
        <v>6</v>
      </c>
      <c r="G192" s="24">
        <f t="shared" si="40"/>
        <v>89</v>
      </c>
      <c r="H192" s="69">
        <v>0.08</v>
      </c>
      <c r="I192" s="69">
        <v>2.6</v>
      </c>
      <c r="J192" s="69">
        <v>0.4</v>
      </c>
      <c r="K192" s="69">
        <v>0.5</v>
      </c>
      <c r="L192" s="69">
        <v>240.0</v>
      </c>
      <c r="M192" s="69">
        <v>180.0</v>
      </c>
      <c r="N192" s="69">
        <v>28.0</v>
      </c>
      <c r="O192" s="69">
        <v>0.2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6.5" customHeight="1">
      <c r="A193" s="85"/>
      <c r="B193" s="82" t="s">
        <v>37</v>
      </c>
      <c r="C193" s="60">
        <f t="shared" ref="C193:O193" si="42">SUM(C185:C192)</f>
        <v>815</v>
      </c>
      <c r="D193" s="61">
        <f t="shared" si="42"/>
        <v>31.866</v>
      </c>
      <c r="E193" s="61">
        <f t="shared" si="42"/>
        <v>35.6</v>
      </c>
      <c r="F193" s="61">
        <f t="shared" si="42"/>
        <v>110.05</v>
      </c>
      <c r="G193" s="61">
        <f t="shared" si="42"/>
        <v>888.064</v>
      </c>
      <c r="H193" s="61">
        <f t="shared" si="42"/>
        <v>0.437</v>
      </c>
      <c r="I193" s="61">
        <f t="shared" si="42"/>
        <v>16.829</v>
      </c>
      <c r="J193" s="61">
        <f t="shared" si="42"/>
        <v>1.1497</v>
      </c>
      <c r="K193" s="61">
        <f t="shared" si="42"/>
        <v>5.785</v>
      </c>
      <c r="L193" s="61">
        <f t="shared" si="42"/>
        <v>449.73</v>
      </c>
      <c r="M193" s="61">
        <f t="shared" si="42"/>
        <v>552.9</v>
      </c>
      <c r="N193" s="61">
        <f t="shared" si="42"/>
        <v>128.16</v>
      </c>
      <c r="O193" s="61">
        <f t="shared" si="42"/>
        <v>5.2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6.5" customHeight="1">
      <c r="A194" s="86"/>
      <c r="B194" s="87"/>
      <c r="C194" s="87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6.5" customHeight="1">
      <c r="A195" s="89"/>
      <c r="B195" s="89"/>
      <c r="C195" s="89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6.5" customHeight="1">
      <c r="A196" s="4"/>
      <c r="B196" s="4"/>
      <c r="C196" s="4"/>
      <c r="D196" s="11"/>
      <c r="E196" s="11">
        <v>10.0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6.5" customHeight="1">
      <c r="A197" s="91" t="s">
        <v>134</v>
      </c>
      <c r="B197" s="48"/>
      <c r="C197" s="92">
        <v>6605.0</v>
      </c>
      <c r="D197" s="19">
        <f t="shared" ref="D197:O197" si="43">D12+D31+D51+D69+D87+D106+D125+D145+D163+D183</f>
        <v>217.3097911</v>
      </c>
      <c r="E197" s="19">
        <f t="shared" si="43"/>
        <v>197.6952825</v>
      </c>
      <c r="F197" s="19">
        <f t="shared" si="43"/>
        <v>855.1384443</v>
      </c>
      <c r="G197" s="19">
        <f t="shared" si="43"/>
        <v>6170.676485</v>
      </c>
      <c r="H197" s="19">
        <f t="shared" si="43"/>
        <v>3.882717374</v>
      </c>
      <c r="I197" s="19">
        <f t="shared" si="43"/>
        <v>196.892152</v>
      </c>
      <c r="J197" s="19">
        <f t="shared" si="43"/>
        <v>10.431</v>
      </c>
      <c r="K197" s="19">
        <f t="shared" si="43"/>
        <v>51.32902794</v>
      </c>
      <c r="L197" s="19">
        <f t="shared" si="43"/>
        <v>2784.444188</v>
      </c>
      <c r="M197" s="19">
        <f t="shared" si="43"/>
        <v>4087.226453</v>
      </c>
      <c r="N197" s="19">
        <f t="shared" si="43"/>
        <v>1125.784876</v>
      </c>
      <c r="O197" s="19">
        <f t="shared" si="43"/>
        <v>111.8994146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6.5" customHeight="1">
      <c r="A198" s="91" t="s">
        <v>135</v>
      </c>
      <c r="B198" s="48"/>
      <c r="C198" s="92">
        <v>660.5</v>
      </c>
      <c r="D198" s="19">
        <f t="shared" ref="D198:O198" si="44">D197/10</f>
        <v>21.73097911</v>
      </c>
      <c r="E198" s="19">
        <f t="shared" si="44"/>
        <v>19.76952825</v>
      </c>
      <c r="F198" s="19">
        <f t="shared" si="44"/>
        <v>85.51384443</v>
      </c>
      <c r="G198" s="19">
        <f t="shared" si="44"/>
        <v>617.0676485</v>
      </c>
      <c r="H198" s="19">
        <f t="shared" si="44"/>
        <v>0.3882717374</v>
      </c>
      <c r="I198" s="19">
        <f t="shared" si="44"/>
        <v>19.6892152</v>
      </c>
      <c r="J198" s="19">
        <f t="shared" si="44"/>
        <v>1.0431</v>
      </c>
      <c r="K198" s="19">
        <f t="shared" si="44"/>
        <v>5.132902794</v>
      </c>
      <c r="L198" s="19">
        <f t="shared" si="44"/>
        <v>278.4444188</v>
      </c>
      <c r="M198" s="19">
        <f t="shared" si="44"/>
        <v>408.7226453</v>
      </c>
      <c r="N198" s="19">
        <f t="shared" si="44"/>
        <v>112.5784876</v>
      </c>
      <c r="O198" s="19">
        <f t="shared" si="44"/>
        <v>11.18994146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6.5" customHeight="1">
      <c r="A199" s="91" t="s">
        <v>136</v>
      </c>
      <c r="B199" s="48"/>
      <c r="C199" s="92"/>
      <c r="D199" s="93">
        <f t="shared" ref="D199:F199" si="45">4*D198/$G$198</f>
        <v>0.1408661055</v>
      </c>
      <c r="E199" s="93">
        <f t="shared" si="45"/>
        <v>0.1281514486</v>
      </c>
      <c r="F199" s="93">
        <f t="shared" si="45"/>
        <v>0.5543239523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6.5" customHeight="1">
      <c r="A200" s="91" t="s">
        <v>137</v>
      </c>
      <c r="B200" s="48"/>
      <c r="C200" s="92"/>
      <c r="D200" s="94">
        <f t="shared" ref="D200:O200" si="46">D198/D208</f>
        <v>0.2822205079</v>
      </c>
      <c r="E200" s="94">
        <f t="shared" si="46"/>
        <v>0.2502471931</v>
      </c>
      <c r="F200" s="94">
        <f t="shared" si="46"/>
        <v>0.2552652073</v>
      </c>
      <c r="G200" s="94">
        <f t="shared" si="46"/>
        <v>0.2625819781</v>
      </c>
      <c r="H200" s="94">
        <f t="shared" si="46"/>
        <v>0.2773369553</v>
      </c>
      <c r="I200" s="94">
        <f t="shared" si="46"/>
        <v>0.3281535867</v>
      </c>
      <c r="J200" s="94">
        <f t="shared" si="46"/>
        <v>1.490142857</v>
      </c>
      <c r="K200" s="94">
        <f t="shared" si="46"/>
        <v>0.5132902794</v>
      </c>
      <c r="L200" s="94">
        <f t="shared" si="46"/>
        <v>0.2531312898</v>
      </c>
      <c r="M200" s="94">
        <f t="shared" si="46"/>
        <v>0.2477106941</v>
      </c>
      <c r="N200" s="94">
        <f t="shared" si="46"/>
        <v>0.4503139503</v>
      </c>
      <c r="O200" s="94">
        <f t="shared" si="46"/>
        <v>0.932495122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6.5" customHeight="1">
      <c r="A201" s="95" t="s">
        <v>138</v>
      </c>
      <c r="B201" s="48"/>
      <c r="C201" s="96">
        <v>9775.0</v>
      </c>
      <c r="D201" s="19">
        <f t="shared" ref="D201:O201" si="47">D22+D41+D60+D78+D96+D115+D134+D155+D172+D193</f>
        <v>290.576</v>
      </c>
      <c r="E201" s="19">
        <f t="shared" si="47"/>
        <v>291.447</v>
      </c>
      <c r="F201" s="19">
        <f t="shared" si="47"/>
        <v>1137.855</v>
      </c>
      <c r="G201" s="19">
        <f t="shared" si="47"/>
        <v>8337.547</v>
      </c>
      <c r="H201" s="19">
        <f t="shared" si="47"/>
        <v>4.916</v>
      </c>
      <c r="I201" s="19">
        <f t="shared" si="47"/>
        <v>393.483</v>
      </c>
      <c r="J201" s="19">
        <f t="shared" si="47"/>
        <v>11.2517</v>
      </c>
      <c r="K201" s="19">
        <f t="shared" si="47"/>
        <v>31.0078</v>
      </c>
      <c r="L201" s="19">
        <f t="shared" si="47"/>
        <v>3720.87</v>
      </c>
      <c r="M201" s="19">
        <f t="shared" si="47"/>
        <v>5084.31</v>
      </c>
      <c r="N201" s="19">
        <f t="shared" si="47"/>
        <v>1308.73</v>
      </c>
      <c r="O201" s="19">
        <f t="shared" si="47"/>
        <v>79.356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6.5" customHeight="1">
      <c r="A202" s="95" t="s">
        <v>139</v>
      </c>
      <c r="B202" s="48"/>
      <c r="C202" s="96">
        <v>977.5</v>
      </c>
      <c r="D202" s="19">
        <f t="shared" ref="D202:O202" si="48">D201/10</f>
        <v>29.0576</v>
      </c>
      <c r="E202" s="19">
        <f t="shared" si="48"/>
        <v>29.1447</v>
      </c>
      <c r="F202" s="19">
        <f t="shared" si="48"/>
        <v>113.7855</v>
      </c>
      <c r="G202" s="19">
        <f t="shared" si="48"/>
        <v>833.7547</v>
      </c>
      <c r="H202" s="19">
        <f t="shared" si="48"/>
        <v>0.4916</v>
      </c>
      <c r="I202" s="19">
        <f t="shared" si="48"/>
        <v>39.3483</v>
      </c>
      <c r="J202" s="19">
        <f t="shared" si="48"/>
        <v>1.12517</v>
      </c>
      <c r="K202" s="19">
        <f t="shared" si="48"/>
        <v>3.10078</v>
      </c>
      <c r="L202" s="19">
        <f t="shared" si="48"/>
        <v>372.087</v>
      </c>
      <c r="M202" s="19">
        <f t="shared" si="48"/>
        <v>508.431</v>
      </c>
      <c r="N202" s="19">
        <f t="shared" si="48"/>
        <v>130.873</v>
      </c>
      <c r="O202" s="19">
        <f t="shared" si="48"/>
        <v>7.9356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6.5" customHeight="1">
      <c r="A203" s="95" t="s">
        <v>136</v>
      </c>
      <c r="B203" s="48"/>
      <c r="C203" s="96"/>
      <c r="D203" s="93">
        <f t="shared" ref="D203:F203" si="49">4*D202/$G$202</f>
        <v>0.1394059908</v>
      </c>
      <c r="E203" s="93">
        <f t="shared" si="49"/>
        <v>0.1398238595</v>
      </c>
      <c r="F203" s="93">
        <f t="shared" si="49"/>
        <v>0.545894374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6.5" customHeight="1">
      <c r="A204" s="95" t="s">
        <v>137</v>
      </c>
      <c r="B204" s="48"/>
      <c r="C204" s="96"/>
      <c r="D204" s="97">
        <f t="shared" ref="D204:O204" si="50">D202/D208</f>
        <v>0.3773714286</v>
      </c>
      <c r="E204" s="97">
        <f t="shared" si="50"/>
        <v>0.3689202532</v>
      </c>
      <c r="F204" s="97">
        <f t="shared" si="50"/>
        <v>0.339658209</v>
      </c>
      <c r="G204" s="97">
        <f t="shared" si="50"/>
        <v>0.354789234</v>
      </c>
      <c r="H204" s="97">
        <f t="shared" si="50"/>
        <v>0.3511428571</v>
      </c>
      <c r="I204" s="97">
        <f t="shared" si="50"/>
        <v>0.655805</v>
      </c>
      <c r="J204" s="97">
        <f t="shared" si="50"/>
        <v>1.607385714</v>
      </c>
      <c r="K204" s="97">
        <f t="shared" si="50"/>
        <v>0.310078</v>
      </c>
      <c r="L204" s="97">
        <f t="shared" si="50"/>
        <v>0.3382609091</v>
      </c>
      <c r="M204" s="97">
        <f t="shared" si="50"/>
        <v>0.30814</v>
      </c>
      <c r="N204" s="97">
        <f t="shared" si="50"/>
        <v>0.523492</v>
      </c>
      <c r="O204" s="97">
        <f t="shared" si="50"/>
        <v>0.6613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6.5" customHeight="1">
      <c r="A205" s="98" t="s">
        <v>140</v>
      </c>
      <c r="B205" s="48"/>
      <c r="C205" s="34"/>
      <c r="D205" s="19">
        <f t="shared" ref="D205:O205" si="51">D197+D201</f>
        <v>507.8857911</v>
      </c>
      <c r="E205" s="19">
        <f t="shared" si="51"/>
        <v>489.1422825</v>
      </c>
      <c r="F205" s="19">
        <f t="shared" si="51"/>
        <v>1992.993444</v>
      </c>
      <c r="G205" s="19">
        <f t="shared" si="51"/>
        <v>14508.22348</v>
      </c>
      <c r="H205" s="19">
        <f t="shared" si="51"/>
        <v>8.798717374</v>
      </c>
      <c r="I205" s="19">
        <f t="shared" si="51"/>
        <v>590.375152</v>
      </c>
      <c r="J205" s="19">
        <f t="shared" si="51"/>
        <v>21.6827</v>
      </c>
      <c r="K205" s="19">
        <f t="shared" si="51"/>
        <v>82.33682794</v>
      </c>
      <c r="L205" s="19">
        <f t="shared" si="51"/>
        <v>6505.314188</v>
      </c>
      <c r="M205" s="19">
        <f t="shared" si="51"/>
        <v>9171.536453</v>
      </c>
      <c r="N205" s="19">
        <f t="shared" si="51"/>
        <v>2434.514876</v>
      </c>
      <c r="O205" s="19">
        <f t="shared" si="51"/>
        <v>191.2554146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6.5" customHeight="1">
      <c r="A206" s="98" t="s">
        <v>141</v>
      </c>
      <c r="B206" s="48"/>
      <c r="C206" s="34"/>
      <c r="D206" s="19">
        <f t="shared" ref="D206:O206" si="52">D198+D202</f>
        <v>50.78857911</v>
      </c>
      <c r="E206" s="19">
        <f t="shared" si="52"/>
        <v>48.91422825</v>
      </c>
      <c r="F206" s="19">
        <f t="shared" si="52"/>
        <v>199.2993444</v>
      </c>
      <c r="G206" s="19">
        <f t="shared" si="52"/>
        <v>1450.822348</v>
      </c>
      <c r="H206" s="19">
        <f t="shared" si="52"/>
        <v>0.8798717374</v>
      </c>
      <c r="I206" s="19">
        <f t="shared" si="52"/>
        <v>59.0375152</v>
      </c>
      <c r="J206" s="19">
        <f t="shared" si="52"/>
        <v>2.16827</v>
      </c>
      <c r="K206" s="19">
        <f t="shared" si="52"/>
        <v>8.233682794</v>
      </c>
      <c r="L206" s="19">
        <f t="shared" si="52"/>
        <v>650.5314188</v>
      </c>
      <c r="M206" s="19">
        <f t="shared" si="52"/>
        <v>917.1536453</v>
      </c>
      <c r="N206" s="19">
        <f t="shared" si="52"/>
        <v>243.4514876</v>
      </c>
      <c r="O206" s="19">
        <f t="shared" si="52"/>
        <v>19.12554146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6.5" customHeight="1">
      <c r="A207" s="98" t="s">
        <v>136</v>
      </c>
      <c r="B207" s="48"/>
      <c r="C207" s="34"/>
      <c r="D207" s="93">
        <f t="shared" ref="D207:F207" si="53">4*D206/$G$206</f>
        <v>0.1400270107</v>
      </c>
      <c r="E207" s="93">
        <f t="shared" si="53"/>
        <v>0.1348593184</v>
      </c>
      <c r="F207" s="93">
        <f t="shared" si="53"/>
        <v>0.5494796648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6.5" customHeight="1">
      <c r="A208" s="98" t="s">
        <v>142</v>
      </c>
      <c r="B208" s="48"/>
      <c r="C208" s="34"/>
      <c r="D208" s="99">
        <v>77.0</v>
      </c>
      <c r="E208" s="99">
        <v>79.0</v>
      </c>
      <c r="F208" s="99">
        <v>335.0</v>
      </c>
      <c r="G208" s="99">
        <v>2350.0</v>
      </c>
      <c r="H208" s="99">
        <v>1.4</v>
      </c>
      <c r="I208" s="99">
        <v>60.0</v>
      </c>
      <c r="J208" s="99">
        <v>0.7</v>
      </c>
      <c r="K208" s="83">
        <v>10.0</v>
      </c>
      <c r="L208" s="99">
        <v>1100.0</v>
      </c>
      <c r="M208" s="99">
        <v>1650.0</v>
      </c>
      <c r="N208" s="99">
        <v>250.0</v>
      </c>
      <c r="O208" s="99">
        <v>12.0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6.5" customHeight="1">
      <c r="A209" s="98"/>
      <c r="B209" s="48"/>
      <c r="C209" s="34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6.5" customHeight="1">
      <c r="A210" s="98" t="s">
        <v>137</v>
      </c>
      <c r="B210" s="48"/>
      <c r="C210" s="34"/>
      <c r="D210" s="100">
        <f t="shared" ref="D210:O210" si="54">D206/D208</f>
        <v>0.6595919365</v>
      </c>
      <c r="E210" s="100">
        <f t="shared" si="54"/>
        <v>0.6191674462</v>
      </c>
      <c r="F210" s="100">
        <f t="shared" si="54"/>
        <v>0.5949234162</v>
      </c>
      <c r="G210" s="100">
        <f t="shared" si="54"/>
        <v>0.6173712121</v>
      </c>
      <c r="H210" s="100">
        <f t="shared" si="54"/>
        <v>0.6284798124</v>
      </c>
      <c r="I210" s="100">
        <f t="shared" si="54"/>
        <v>0.9839585867</v>
      </c>
      <c r="J210" s="100">
        <f t="shared" si="54"/>
        <v>3.097528571</v>
      </c>
      <c r="K210" s="100">
        <f t="shared" si="54"/>
        <v>0.8233682794</v>
      </c>
      <c r="L210" s="100">
        <f t="shared" si="54"/>
        <v>0.5913921989</v>
      </c>
      <c r="M210" s="100">
        <f t="shared" si="54"/>
        <v>0.5558506941</v>
      </c>
      <c r="N210" s="100">
        <f t="shared" si="54"/>
        <v>0.9738059503</v>
      </c>
      <c r="O210" s="100">
        <f t="shared" si="54"/>
        <v>1.593795122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6.5" customHeight="1">
      <c r="A211" s="4"/>
      <c r="B211" s="4"/>
      <c r="C211" s="4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6.5" customHeight="1">
      <c r="A212" s="4"/>
      <c r="B212" s="4"/>
      <c r="C212" s="4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6.5" customHeight="1">
      <c r="A213" s="4"/>
      <c r="B213" s="4"/>
      <c r="C213" s="4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6.5" customHeight="1">
      <c r="A214" s="4"/>
      <c r="B214" s="4"/>
      <c r="C214" s="4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6.5" customHeight="1">
      <c r="A215" s="4"/>
      <c r="B215" s="4"/>
      <c r="C215" s="4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6.5" customHeight="1">
      <c r="A216" s="4"/>
      <c r="B216" s="4"/>
      <c r="C216" s="4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6.5" customHeight="1">
      <c r="A217" s="4"/>
      <c r="B217" s="4"/>
      <c r="C217" s="4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6.5" customHeight="1">
      <c r="A218" s="4"/>
      <c r="B218" s="4"/>
      <c r="C218" s="4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6.5" customHeight="1">
      <c r="A219" s="4"/>
      <c r="B219" s="4"/>
      <c r="C219" s="4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6.5" customHeight="1">
      <c r="A220" s="4"/>
      <c r="B220" s="4"/>
      <c r="C220" s="4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6.5" customHeight="1">
      <c r="A221" s="4"/>
      <c r="B221" s="4"/>
      <c r="C221" s="4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6.5" customHeight="1">
      <c r="A222" s="4"/>
      <c r="B222" s="4"/>
      <c r="C222" s="4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6.5" customHeight="1">
      <c r="A223" s="4"/>
      <c r="B223" s="4"/>
      <c r="C223" s="4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6.5" customHeight="1">
      <c r="A224" s="4"/>
      <c r="B224" s="4"/>
      <c r="C224" s="4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6.5" customHeight="1">
      <c r="A225" s="4"/>
      <c r="B225" s="4"/>
      <c r="C225" s="4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6.5" customHeight="1">
      <c r="A226" s="4"/>
      <c r="B226" s="4"/>
      <c r="C226" s="4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6.5" customHeight="1">
      <c r="A227" s="4"/>
      <c r="B227" s="4"/>
      <c r="C227" s="4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6.5" customHeight="1">
      <c r="A228" s="4"/>
      <c r="B228" s="4"/>
      <c r="C228" s="4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6.5" customHeight="1">
      <c r="A229" s="4"/>
      <c r="B229" s="4"/>
      <c r="C229" s="4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6.5" customHeight="1">
      <c r="A230" s="4"/>
      <c r="B230" s="4"/>
      <c r="C230" s="4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6.5" customHeight="1">
      <c r="A231" s="4"/>
      <c r="B231" s="4"/>
      <c r="C231" s="4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6.5" customHeight="1">
      <c r="A232" s="4"/>
      <c r="B232" s="4"/>
      <c r="C232" s="4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6.5" customHeight="1">
      <c r="A233" s="4"/>
      <c r="B233" s="4"/>
      <c r="C233" s="4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6.5" customHeight="1">
      <c r="A234" s="4"/>
      <c r="B234" s="4"/>
      <c r="C234" s="4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6.5" customHeight="1">
      <c r="A235" s="4"/>
      <c r="B235" s="4"/>
      <c r="C235" s="4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6.5" customHeight="1">
      <c r="A236" s="4"/>
      <c r="B236" s="4"/>
      <c r="C236" s="4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6.5" customHeight="1">
      <c r="A237" s="4"/>
      <c r="B237" s="4"/>
      <c r="C237" s="4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6.5" customHeight="1">
      <c r="A238" s="4"/>
      <c r="B238" s="4"/>
      <c r="C238" s="4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6.5" customHeight="1">
      <c r="A239" s="4"/>
      <c r="B239" s="4"/>
      <c r="C239" s="4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6.5" customHeight="1">
      <c r="A240" s="4"/>
      <c r="B240" s="4"/>
      <c r="C240" s="4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6.5" customHeight="1">
      <c r="A241" s="4"/>
      <c r="B241" s="4"/>
      <c r="C241" s="4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6.5" customHeight="1">
      <c r="A242" s="4"/>
      <c r="B242" s="4"/>
      <c r="C242" s="4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6.5" customHeight="1">
      <c r="A243" s="4"/>
      <c r="B243" s="4"/>
      <c r="C243" s="4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6.5" customHeight="1">
      <c r="A244" s="4"/>
      <c r="B244" s="4"/>
      <c r="C244" s="4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6.5" customHeight="1">
      <c r="A245" s="4"/>
      <c r="B245" s="4"/>
      <c r="C245" s="4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6.5" customHeight="1">
      <c r="A246" s="4"/>
      <c r="B246" s="4"/>
      <c r="C246" s="4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6.5" customHeight="1">
      <c r="A247" s="4"/>
      <c r="B247" s="4"/>
      <c r="C247" s="4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6.5" customHeight="1">
      <c r="A248" s="4"/>
      <c r="B248" s="4"/>
      <c r="C248" s="4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6.5" customHeight="1">
      <c r="A249" s="4"/>
      <c r="B249" s="4"/>
      <c r="C249" s="4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6.5" customHeight="1">
      <c r="A250" s="4"/>
      <c r="B250" s="4"/>
      <c r="C250" s="4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6.5" customHeight="1">
      <c r="A251" s="4"/>
      <c r="B251" s="4"/>
      <c r="C251" s="4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6.5" customHeight="1">
      <c r="A252" s="4"/>
      <c r="B252" s="4"/>
      <c r="C252" s="4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6.5" customHeight="1">
      <c r="A253" s="4"/>
      <c r="B253" s="4"/>
      <c r="C253" s="4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6.5" customHeight="1">
      <c r="A254" s="4"/>
      <c r="B254" s="4"/>
      <c r="C254" s="4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6.5" customHeight="1">
      <c r="A255" s="4"/>
      <c r="B255" s="4"/>
      <c r="C255" s="4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6.5" customHeight="1">
      <c r="A256" s="4"/>
      <c r="B256" s="4"/>
      <c r="C256" s="4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6.5" customHeight="1">
      <c r="A257" s="4"/>
      <c r="B257" s="4"/>
      <c r="C257" s="4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6.5" customHeight="1">
      <c r="A258" s="4"/>
      <c r="B258" s="4"/>
      <c r="C258" s="4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6.5" customHeight="1">
      <c r="A259" s="4"/>
      <c r="B259" s="4"/>
      <c r="C259" s="4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6.5" customHeight="1">
      <c r="A260" s="4"/>
      <c r="B260" s="4"/>
      <c r="C260" s="4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6.5" customHeight="1">
      <c r="A261" s="4"/>
      <c r="B261" s="4"/>
      <c r="C261" s="4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6.5" customHeight="1">
      <c r="A262" s="4"/>
      <c r="B262" s="4"/>
      <c r="C262" s="4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6.5" customHeight="1">
      <c r="A263" s="4"/>
      <c r="B263" s="4"/>
      <c r="C263" s="4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6.5" customHeight="1">
      <c r="A264" s="4"/>
      <c r="B264" s="4"/>
      <c r="C264" s="4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6.5" customHeight="1">
      <c r="A265" s="4"/>
      <c r="B265" s="4"/>
      <c r="C265" s="4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6.5" customHeight="1">
      <c r="A266" s="4"/>
      <c r="B266" s="4"/>
      <c r="C266" s="4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6.5" customHeight="1">
      <c r="A267" s="4"/>
      <c r="B267" s="4"/>
      <c r="C267" s="4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6.5" customHeight="1">
      <c r="A268" s="4"/>
      <c r="B268" s="4"/>
      <c r="C268" s="4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6.5" customHeight="1">
      <c r="A269" s="4"/>
      <c r="B269" s="4"/>
      <c r="C269" s="4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6.5" customHeight="1">
      <c r="A270" s="4"/>
      <c r="B270" s="4"/>
      <c r="C270" s="4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6.5" customHeight="1">
      <c r="A271" s="4"/>
      <c r="B271" s="4"/>
      <c r="C271" s="4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6.5" customHeight="1">
      <c r="A272" s="4"/>
      <c r="B272" s="4"/>
      <c r="C272" s="4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6.5" customHeight="1">
      <c r="A273" s="4"/>
      <c r="B273" s="4"/>
      <c r="C273" s="4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6.5" customHeight="1">
      <c r="A274" s="4"/>
      <c r="B274" s="4"/>
      <c r="C274" s="4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6.5" customHeight="1">
      <c r="A275" s="4"/>
      <c r="B275" s="4"/>
      <c r="C275" s="4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6.5" customHeight="1">
      <c r="A276" s="4"/>
      <c r="B276" s="4"/>
      <c r="C276" s="4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6.5" customHeight="1">
      <c r="A277" s="4"/>
      <c r="B277" s="4"/>
      <c r="C277" s="4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6.5" customHeight="1">
      <c r="A278" s="4"/>
      <c r="B278" s="4"/>
      <c r="C278" s="4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6.5" customHeight="1">
      <c r="A279" s="4"/>
      <c r="B279" s="4"/>
      <c r="C279" s="4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6.5" customHeight="1">
      <c r="A280" s="4"/>
      <c r="B280" s="4"/>
      <c r="C280" s="4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6.5" customHeight="1">
      <c r="A281" s="4"/>
      <c r="B281" s="4"/>
      <c r="C281" s="4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6.5" customHeight="1">
      <c r="A282" s="4"/>
      <c r="B282" s="4"/>
      <c r="C282" s="4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6.5" customHeight="1">
      <c r="A283" s="4"/>
      <c r="B283" s="4"/>
      <c r="C283" s="4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6.5" customHeight="1">
      <c r="A284" s="4"/>
      <c r="B284" s="4"/>
      <c r="C284" s="4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6.5" customHeight="1">
      <c r="A285" s="4"/>
      <c r="B285" s="4"/>
      <c r="C285" s="4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6.5" customHeight="1">
      <c r="A286" s="4"/>
      <c r="B286" s="4"/>
      <c r="C286" s="4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6.5" customHeight="1">
      <c r="A287" s="4"/>
      <c r="B287" s="4"/>
      <c r="C287" s="4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6.5" customHeight="1">
      <c r="A288" s="4"/>
      <c r="B288" s="4"/>
      <c r="C288" s="4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6.5" customHeight="1">
      <c r="A289" s="4"/>
      <c r="B289" s="4"/>
      <c r="C289" s="4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6.5" customHeight="1">
      <c r="A290" s="4"/>
      <c r="B290" s="4"/>
      <c r="C290" s="4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6.5" customHeight="1">
      <c r="A291" s="4"/>
      <c r="B291" s="4"/>
      <c r="C291" s="4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6.5" customHeight="1">
      <c r="A292" s="4"/>
      <c r="B292" s="4"/>
      <c r="C292" s="4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6.5" customHeight="1">
      <c r="A293" s="4"/>
      <c r="B293" s="4"/>
      <c r="C293" s="4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6.5" customHeight="1">
      <c r="A294" s="4"/>
      <c r="B294" s="4"/>
      <c r="C294" s="4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6.5" customHeight="1">
      <c r="A295" s="4"/>
      <c r="B295" s="4"/>
      <c r="C295" s="4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6.5" customHeight="1">
      <c r="A296" s="4"/>
      <c r="B296" s="4"/>
      <c r="C296" s="4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6.5" customHeight="1">
      <c r="A297" s="4"/>
      <c r="B297" s="4"/>
      <c r="C297" s="4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6.5" customHeight="1">
      <c r="A298" s="4"/>
      <c r="B298" s="4"/>
      <c r="C298" s="4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6.5" customHeight="1">
      <c r="A299" s="4"/>
      <c r="B299" s="4"/>
      <c r="C299" s="4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6.5" customHeight="1">
      <c r="A300" s="4"/>
      <c r="B300" s="4"/>
      <c r="C300" s="4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6.5" customHeight="1">
      <c r="A301" s="4"/>
      <c r="B301" s="4"/>
      <c r="C301" s="4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6.5" customHeight="1">
      <c r="A302" s="4"/>
      <c r="B302" s="4"/>
      <c r="C302" s="4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6.5" customHeight="1">
      <c r="A303" s="4"/>
      <c r="B303" s="4"/>
      <c r="C303" s="4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6.5" customHeight="1">
      <c r="A304" s="4"/>
      <c r="B304" s="4"/>
      <c r="C304" s="4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6.5" customHeight="1">
      <c r="A305" s="4"/>
      <c r="B305" s="4"/>
      <c r="C305" s="4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6.5" customHeight="1">
      <c r="A306" s="4"/>
      <c r="B306" s="4"/>
      <c r="C306" s="4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6.5" customHeight="1">
      <c r="A307" s="4"/>
      <c r="B307" s="4"/>
      <c r="C307" s="4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6.5" customHeight="1">
      <c r="A308" s="4"/>
      <c r="B308" s="4"/>
      <c r="C308" s="4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6.5" customHeight="1">
      <c r="A309" s="4"/>
      <c r="B309" s="4"/>
      <c r="C309" s="4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6.5" customHeight="1">
      <c r="A310" s="4"/>
      <c r="B310" s="4"/>
      <c r="C310" s="4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6.5" customHeight="1">
      <c r="A311" s="4"/>
      <c r="B311" s="4"/>
      <c r="C311" s="4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6.5" customHeight="1">
      <c r="A312" s="4"/>
      <c r="B312" s="4"/>
      <c r="C312" s="4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6.5" customHeight="1">
      <c r="A313" s="4"/>
      <c r="B313" s="4"/>
      <c r="C313" s="4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6.5" customHeight="1">
      <c r="A314" s="4"/>
      <c r="B314" s="4"/>
      <c r="C314" s="4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6.5" customHeight="1">
      <c r="A315" s="4"/>
      <c r="B315" s="4"/>
      <c r="C315" s="4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6.5" customHeight="1">
      <c r="A316" s="4"/>
      <c r="B316" s="4"/>
      <c r="C316" s="4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6.5" customHeight="1">
      <c r="A317" s="4"/>
      <c r="B317" s="4"/>
      <c r="C317" s="4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6.5" customHeight="1">
      <c r="A318" s="4"/>
      <c r="B318" s="4"/>
      <c r="C318" s="4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6.5" customHeight="1">
      <c r="A319" s="4"/>
      <c r="B319" s="4"/>
      <c r="C319" s="4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6.5" customHeight="1">
      <c r="A320" s="4"/>
      <c r="B320" s="4"/>
      <c r="C320" s="4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6.5" customHeight="1">
      <c r="A321" s="4"/>
      <c r="B321" s="4"/>
      <c r="C321" s="4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6.5" customHeight="1">
      <c r="A322" s="4"/>
      <c r="B322" s="4"/>
      <c r="C322" s="4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6.5" customHeight="1">
      <c r="A323" s="4"/>
      <c r="B323" s="4"/>
      <c r="C323" s="4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6.5" customHeight="1">
      <c r="A324" s="4"/>
      <c r="B324" s="4"/>
      <c r="C324" s="4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6.5" customHeight="1">
      <c r="A325" s="4"/>
      <c r="B325" s="4"/>
      <c r="C325" s="4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6.5" customHeight="1">
      <c r="A326" s="4"/>
      <c r="B326" s="4"/>
      <c r="C326" s="4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6.5" customHeight="1">
      <c r="A327" s="4"/>
      <c r="B327" s="4"/>
      <c r="C327" s="4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6.5" customHeight="1">
      <c r="A328" s="4"/>
      <c r="B328" s="4"/>
      <c r="C328" s="4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6.5" customHeight="1">
      <c r="A329" s="4"/>
      <c r="B329" s="4"/>
      <c r="C329" s="4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6.5" customHeight="1">
      <c r="A330" s="4"/>
      <c r="B330" s="4"/>
      <c r="C330" s="4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6.5" customHeight="1">
      <c r="A331" s="4"/>
      <c r="B331" s="4"/>
      <c r="C331" s="4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6.5" customHeight="1">
      <c r="A332" s="4"/>
      <c r="B332" s="4"/>
      <c r="C332" s="4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6.5" customHeight="1">
      <c r="A333" s="4"/>
      <c r="B333" s="4"/>
      <c r="C333" s="4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6.5" customHeight="1">
      <c r="A334" s="4"/>
      <c r="B334" s="4"/>
      <c r="C334" s="4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6.5" customHeight="1">
      <c r="A335" s="4"/>
      <c r="B335" s="4"/>
      <c r="C335" s="4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6.5" customHeight="1">
      <c r="A336" s="4"/>
      <c r="B336" s="4"/>
      <c r="C336" s="4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6.5" customHeight="1">
      <c r="A337" s="4"/>
      <c r="B337" s="4"/>
      <c r="C337" s="4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6.5" customHeight="1">
      <c r="A338" s="4"/>
      <c r="B338" s="4"/>
      <c r="C338" s="4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6.5" customHeight="1">
      <c r="A339" s="4"/>
      <c r="B339" s="4"/>
      <c r="C339" s="4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6.5" customHeight="1">
      <c r="A340" s="4"/>
      <c r="B340" s="4"/>
      <c r="C340" s="4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6.5" customHeight="1">
      <c r="A341" s="4"/>
      <c r="B341" s="4"/>
      <c r="C341" s="4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6.5" customHeight="1">
      <c r="A342" s="4"/>
      <c r="B342" s="4"/>
      <c r="C342" s="4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6.5" customHeight="1">
      <c r="A343" s="4"/>
      <c r="B343" s="4"/>
      <c r="C343" s="4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6.5" customHeight="1">
      <c r="A344" s="4"/>
      <c r="B344" s="4"/>
      <c r="C344" s="4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6.5" customHeight="1">
      <c r="A345" s="4"/>
      <c r="B345" s="4"/>
      <c r="C345" s="4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6.5" customHeight="1">
      <c r="A346" s="4"/>
      <c r="B346" s="4"/>
      <c r="C346" s="4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6.5" customHeight="1">
      <c r="A347" s="4"/>
      <c r="B347" s="4"/>
      <c r="C347" s="4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6.5" customHeight="1">
      <c r="A348" s="4"/>
      <c r="B348" s="4"/>
      <c r="C348" s="4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6.5" customHeight="1">
      <c r="A349" s="4"/>
      <c r="B349" s="4"/>
      <c r="C349" s="4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6.5" customHeight="1">
      <c r="A350" s="4"/>
      <c r="B350" s="4"/>
      <c r="C350" s="4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6.5" customHeight="1">
      <c r="A351" s="4"/>
      <c r="B351" s="4"/>
      <c r="C351" s="4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6.5" customHeight="1">
      <c r="A352" s="4"/>
      <c r="B352" s="4"/>
      <c r="C352" s="4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6.5" customHeight="1">
      <c r="A353" s="4"/>
      <c r="B353" s="4"/>
      <c r="C353" s="4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6.5" customHeight="1">
      <c r="A354" s="4"/>
      <c r="B354" s="4"/>
      <c r="C354" s="4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6.5" customHeight="1">
      <c r="A355" s="4"/>
      <c r="B355" s="4"/>
      <c r="C355" s="4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6.5" customHeight="1">
      <c r="A356" s="4"/>
      <c r="B356" s="4"/>
      <c r="C356" s="4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6.5" customHeight="1">
      <c r="A357" s="4"/>
      <c r="B357" s="4"/>
      <c r="C357" s="4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6.5" customHeight="1">
      <c r="A358" s="4"/>
      <c r="B358" s="4"/>
      <c r="C358" s="4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6.5" customHeight="1">
      <c r="A359" s="4"/>
      <c r="B359" s="4"/>
      <c r="C359" s="4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6.5" customHeight="1">
      <c r="A360" s="4"/>
      <c r="B360" s="4"/>
      <c r="C360" s="4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6.5" customHeight="1">
      <c r="A361" s="4"/>
      <c r="B361" s="4"/>
      <c r="C361" s="4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6.5" customHeight="1">
      <c r="A362" s="4"/>
      <c r="B362" s="4"/>
      <c r="C362" s="4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6.5" customHeight="1">
      <c r="A363" s="4"/>
      <c r="B363" s="4"/>
      <c r="C363" s="4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6.5" customHeight="1">
      <c r="A364" s="4"/>
      <c r="B364" s="4"/>
      <c r="C364" s="4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6.5" customHeight="1">
      <c r="A365" s="4"/>
      <c r="B365" s="4"/>
      <c r="C365" s="4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6.5" customHeight="1">
      <c r="A366" s="4"/>
      <c r="B366" s="4"/>
      <c r="C366" s="4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6.5" customHeight="1">
      <c r="A367" s="4"/>
      <c r="B367" s="4"/>
      <c r="C367" s="4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6.5" customHeight="1">
      <c r="A368" s="4"/>
      <c r="B368" s="4"/>
      <c r="C368" s="4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6.5" customHeight="1">
      <c r="A369" s="4"/>
      <c r="B369" s="4"/>
      <c r="C369" s="4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6.5" customHeight="1">
      <c r="A370" s="4"/>
      <c r="B370" s="4"/>
      <c r="C370" s="4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6.5" customHeight="1">
      <c r="A371" s="4"/>
      <c r="B371" s="4"/>
      <c r="C371" s="4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6.5" customHeight="1">
      <c r="A372" s="4"/>
      <c r="B372" s="4"/>
      <c r="C372" s="4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6.5" customHeight="1">
      <c r="A373" s="4"/>
      <c r="B373" s="4"/>
      <c r="C373" s="4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6.5" customHeight="1">
      <c r="A374" s="4"/>
      <c r="B374" s="4"/>
      <c r="C374" s="4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6.5" customHeight="1">
      <c r="A375" s="4"/>
      <c r="B375" s="4"/>
      <c r="C375" s="4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6.5" customHeight="1">
      <c r="A376" s="4"/>
      <c r="B376" s="4"/>
      <c r="C376" s="4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6.5" customHeight="1">
      <c r="A377" s="4"/>
      <c r="B377" s="4"/>
      <c r="C377" s="4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6.5" customHeight="1">
      <c r="A378" s="4"/>
      <c r="B378" s="4"/>
      <c r="C378" s="4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6.5" customHeight="1">
      <c r="A379" s="4"/>
      <c r="B379" s="4"/>
      <c r="C379" s="4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6.5" customHeight="1">
      <c r="A380" s="4"/>
      <c r="B380" s="4"/>
      <c r="C380" s="4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6.5" customHeight="1">
      <c r="A381" s="4"/>
      <c r="B381" s="4"/>
      <c r="C381" s="4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6.5" customHeight="1">
      <c r="A382" s="4"/>
      <c r="B382" s="4"/>
      <c r="C382" s="4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6.5" customHeight="1">
      <c r="A383" s="4"/>
      <c r="B383" s="4"/>
      <c r="C383" s="4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6.5" customHeight="1">
      <c r="A384" s="4"/>
      <c r="B384" s="4"/>
      <c r="C384" s="4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6.5" customHeight="1">
      <c r="A385" s="4"/>
      <c r="B385" s="4"/>
      <c r="C385" s="4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6.5" customHeight="1">
      <c r="A386" s="4"/>
      <c r="B386" s="4"/>
      <c r="C386" s="4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6.5" customHeight="1">
      <c r="A387" s="4"/>
      <c r="B387" s="4"/>
      <c r="C387" s="4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6.5" customHeight="1">
      <c r="A388" s="4"/>
      <c r="B388" s="4"/>
      <c r="C388" s="4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6.5" customHeight="1">
      <c r="A389" s="4"/>
      <c r="B389" s="4"/>
      <c r="C389" s="4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6.5" customHeight="1">
      <c r="A390" s="4"/>
      <c r="B390" s="4"/>
      <c r="C390" s="4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6.5" customHeight="1">
      <c r="A391" s="4"/>
      <c r="B391" s="4"/>
      <c r="C391" s="4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6.5" customHeight="1">
      <c r="A392" s="4"/>
      <c r="B392" s="4"/>
      <c r="C392" s="4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6.5" customHeight="1">
      <c r="A393" s="4"/>
      <c r="B393" s="4"/>
      <c r="C393" s="4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6.5" customHeight="1">
      <c r="A394" s="4"/>
      <c r="B394" s="4"/>
      <c r="C394" s="4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6.5" customHeight="1">
      <c r="A395" s="4"/>
      <c r="B395" s="4"/>
      <c r="C395" s="4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6.5" customHeight="1">
      <c r="A396" s="4"/>
      <c r="B396" s="4"/>
      <c r="C396" s="4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6.5" customHeight="1">
      <c r="A397" s="4"/>
      <c r="B397" s="4"/>
      <c r="C397" s="4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6.5" customHeight="1">
      <c r="A398" s="4"/>
      <c r="B398" s="4"/>
      <c r="C398" s="4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6.5" customHeight="1">
      <c r="A399" s="4"/>
      <c r="B399" s="4"/>
      <c r="C399" s="4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6.5" customHeight="1">
      <c r="A400" s="4"/>
      <c r="B400" s="4"/>
      <c r="C400" s="4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6.5" customHeight="1">
      <c r="A401" s="4"/>
      <c r="B401" s="4"/>
      <c r="C401" s="4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6.5" customHeight="1">
      <c r="A402" s="4"/>
      <c r="B402" s="4"/>
      <c r="C402" s="4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6.5" customHeight="1">
      <c r="A403" s="4"/>
      <c r="B403" s="4"/>
      <c r="C403" s="4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6.5" customHeight="1">
      <c r="A404" s="4"/>
      <c r="B404" s="4"/>
      <c r="C404" s="4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6.5" customHeight="1">
      <c r="A405" s="4"/>
      <c r="B405" s="4"/>
      <c r="C405" s="4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6.5" customHeight="1">
      <c r="A406" s="4"/>
      <c r="B406" s="4"/>
      <c r="C406" s="4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6.5" customHeight="1">
      <c r="A407" s="4"/>
      <c r="B407" s="4"/>
      <c r="C407" s="4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6.5" customHeight="1">
      <c r="A408" s="4"/>
      <c r="B408" s="4"/>
      <c r="C408" s="4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6.5" customHeight="1">
      <c r="A409" s="4"/>
      <c r="B409" s="4"/>
      <c r="C409" s="4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6.5" customHeight="1">
      <c r="A410" s="4"/>
      <c r="B410" s="4"/>
      <c r="C410" s="4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6.5" customHeight="1">
      <c r="A411" s="4"/>
      <c r="B411" s="4"/>
      <c r="C411" s="4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6.5" customHeight="1">
      <c r="A412" s="4"/>
      <c r="B412" s="4"/>
      <c r="C412" s="4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6.5" customHeight="1">
      <c r="A413" s="4"/>
      <c r="B413" s="4"/>
      <c r="C413" s="4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6.5" customHeight="1">
      <c r="A414" s="4"/>
      <c r="B414" s="4"/>
      <c r="C414" s="4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6.5" customHeight="1">
      <c r="A415" s="4"/>
      <c r="B415" s="4"/>
      <c r="C415" s="4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6.5" customHeight="1">
      <c r="A416" s="4"/>
      <c r="B416" s="4"/>
      <c r="C416" s="4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6.5" customHeight="1">
      <c r="A417" s="4"/>
      <c r="B417" s="4"/>
      <c r="C417" s="4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6.5" customHeight="1">
      <c r="A418" s="4"/>
      <c r="B418" s="4"/>
      <c r="C418" s="4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6.5" customHeight="1">
      <c r="A419" s="4"/>
      <c r="B419" s="4"/>
      <c r="C419" s="4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6.5" customHeight="1">
      <c r="A420" s="4"/>
      <c r="B420" s="4"/>
      <c r="C420" s="4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6.5" customHeight="1">
      <c r="A421" s="4"/>
      <c r="B421" s="4"/>
      <c r="C421" s="4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6.5" customHeight="1">
      <c r="A422" s="4"/>
      <c r="B422" s="4"/>
      <c r="C422" s="4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6.5" customHeight="1">
      <c r="A423" s="4"/>
      <c r="B423" s="4"/>
      <c r="C423" s="4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6.5" customHeight="1">
      <c r="A424" s="4"/>
      <c r="B424" s="4"/>
      <c r="C424" s="4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6.5" customHeight="1">
      <c r="A425" s="4"/>
      <c r="B425" s="4"/>
      <c r="C425" s="4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6.5" customHeight="1">
      <c r="A426" s="4"/>
      <c r="B426" s="4"/>
      <c r="C426" s="4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6.5" customHeight="1">
      <c r="A427" s="4"/>
      <c r="B427" s="4"/>
      <c r="C427" s="4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6.5" customHeight="1">
      <c r="A428" s="4"/>
      <c r="B428" s="4"/>
      <c r="C428" s="4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6.5" customHeight="1">
      <c r="A429" s="4"/>
      <c r="B429" s="4"/>
      <c r="C429" s="4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6.5" customHeight="1">
      <c r="A430" s="4"/>
      <c r="B430" s="4"/>
      <c r="C430" s="4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6.5" customHeight="1">
      <c r="A431" s="4"/>
      <c r="B431" s="4"/>
      <c r="C431" s="4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6.5" customHeight="1">
      <c r="A432" s="4"/>
      <c r="B432" s="4"/>
      <c r="C432" s="4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6.5" customHeight="1">
      <c r="A433" s="4"/>
      <c r="B433" s="4"/>
      <c r="C433" s="4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6.5" customHeight="1">
      <c r="A434" s="4"/>
      <c r="B434" s="4"/>
      <c r="C434" s="4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6.5" customHeight="1">
      <c r="A435" s="4"/>
      <c r="B435" s="4"/>
      <c r="C435" s="4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6.5" customHeight="1">
      <c r="A436" s="4"/>
      <c r="B436" s="4"/>
      <c r="C436" s="4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6.5" customHeight="1">
      <c r="A437" s="4"/>
      <c r="B437" s="4"/>
      <c r="C437" s="4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6.5" customHeight="1">
      <c r="A438" s="4"/>
      <c r="B438" s="4"/>
      <c r="C438" s="4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6.5" customHeight="1">
      <c r="A439" s="4"/>
      <c r="B439" s="4"/>
      <c r="C439" s="4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6.5" customHeight="1">
      <c r="A440" s="4"/>
      <c r="B440" s="4"/>
      <c r="C440" s="4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6.5" customHeight="1">
      <c r="A441" s="4"/>
      <c r="B441" s="4"/>
      <c r="C441" s="4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6.5" customHeight="1">
      <c r="A442" s="4"/>
      <c r="B442" s="4"/>
      <c r="C442" s="4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6.5" customHeight="1">
      <c r="A443" s="4"/>
      <c r="B443" s="4"/>
      <c r="C443" s="4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6.5" customHeight="1">
      <c r="A444" s="4"/>
      <c r="B444" s="4"/>
      <c r="C444" s="4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6.5" customHeight="1">
      <c r="A445" s="4"/>
      <c r="B445" s="4"/>
      <c r="C445" s="4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6.5" customHeight="1">
      <c r="A446" s="4"/>
      <c r="B446" s="4"/>
      <c r="C446" s="4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6.5" customHeight="1">
      <c r="A447" s="4"/>
      <c r="B447" s="4"/>
      <c r="C447" s="4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6.5" customHeight="1">
      <c r="A448" s="4"/>
      <c r="B448" s="4"/>
      <c r="C448" s="4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6.5" customHeight="1">
      <c r="A449" s="4"/>
      <c r="B449" s="4"/>
      <c r="C449" s="4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6.5" customHeight="1">
      <c r="A450" s="4"/>
      <c r="B450" s="4"/>
      <c r="C450" s="4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6.5" customHeight="1">
      <c r="A451" s="4"/>
      <c r="B451" s="4"/>
      <c r="C451" s="4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6.5" customHeight="1">
      <c r="A452" s="4"/>
      <c r="B452" s="4"/>
      <c r="C452" s="4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6.5" customHeight="1">
      <c r="A453" s="4"/>
      <c r="B453" s="4"/>
      <c r="C453" s="4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6.5" customHeight="1">
      <c r="A454" s="4"/>
      <c r="B454" s="4"/>
      <c r="C454" s="4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6.5" customHeight="1">
      <c r="A455" s="4"/>
      <c r="B455" s="4"/>
      <c r="C455" s="4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6.5" customHeight="1">
      <c r="A456" s="4"/>
      <c r="B456" s="4"/>
      <c r="C456" s="4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6.5" customHeight="1">
      <c r="A457" s="4"/>
      <c r="B457" s="4"/>
      <c r="C457" s="4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6.5" customHeight="1">
      <c r="A458" s="4"/>
      <c r="B458" s="4"/>
      <c r="C458" s="4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6.5" customHeight="1">
      <c r="A459" s="4"/>
      <c r="B459" s="4"/>
      <c r="C459" s="4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6.5" customHeight="1">
      <c r="A460" s="4"/>
      <c r="B460" s="4"/>
      <c r="C460" s="4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6.5" customHeight="1">
      <c r="A461" s="4"/>
      <c r="B461" s="4"/>
      <c r="C461" s="4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6.5" customHeight="1">
      <c r="A462" s="4"/>
      <c r="B462" s="4"/>
      <c r="C462" s="4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6.5" customHeight="1">
      <c r="A463" s="4"/>
      <c r="B463" s="4"/>
      <c r="C463" s="4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6.5" customHeight="1">
      <c r="A464" s="4"/>
      <c r="B464" s="4"/>
      <c r="C464" s="4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6.5" customHeight="1">
      <c r="A465" s="4"/>
      <c r="B465" s="4"/>
      <c r="C465" s="4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6.5" customHeight="1">
      <c r="A466" s="4"/>
      <c r="B466" s="4"/>
      <c r="C466" s="4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6.5" customHeight="1">
      <c r="A467" s="4"/>
      <c r="B467" s="4"/>
      <c r="C467" s="4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6.5" customHeight="1">
      <c r="A468" s="4"/>
      <c r="B468" s="4"/>
      <c r="C468" s="4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6.5" customHeight="1">
      <c r="A469" s="4"/>
      <c r="B469" s="4"/>
      <c r="C469" s="4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6.5" customHeight="1">
      <c r="A470" s="4"/>
      <c r="B470" s="4"/>
      <c r="C470" s="4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6.5" customHeight="1">
      <c r="A471" s="4"/>
      <c r="B471" s="4"/>
      <c r="C471" s="4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6.5" customHeight="1">
      <c r="A472" s="4"/>
      <c r="B472" s="4"/>
      <c r="C472" s="4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6.5" customHeight="1">
      <c r="A473" s="4"/>
      <c r="B473" s="4"/>
      <c r="C473" s="4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6.5" customHeight="1">
      <c r="A474" s="4"/>
      <c r="B474" s="4"/>
      <c r="C474" s="4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6.5" customHeight="1">
      <c r="A475" s="4"/>
      <c r="B475" s="4"/>
      <c r="C475" s="4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6.5" customHeight="1">
      <c r="A476" s="4"/>
      <c r="B476" s="4"/>
      <c r="C476" s="4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6.5" customHeight="1">
      <c r="A477" s="4"/>
      <c r="B477" s="4"/>
      <c r="C477" s="4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6.5" customHeight="1">
      <c r="A478" s="4"/>
      <c r="B478" s="4"/>
      <c r="C478" s="4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6.5" customHeight="1">
      <c r="A479" s="4"/>
      <c r="B479" s="4"/>
      <c r="C479" s="4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6.5" customHeight="1">
      <c r="A480" s="4"/>
      <c r="B480" s="4"/>
      <c r="C480" s="4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6.5" customHeight="1">
      <c r="A481" s="4"/>
      <c r="B481" s="4"/>
      <c r="C481" s="4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6.5" customHeight="1">
      <c r="A482" s="4"/>
      <c r="B482" s="4"/>
      <c r="C482" s="4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6.5" customHeight="1">
      <c r="A483" s="4"/>
      <c r="B483" s="4"/>
      <c r="C483" s="4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6.5" customHeight="1">
      <c r="A484" s="4"/>
      <c r="B484" s="4"/>
      <c r="C484" s="4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6.5" customHeight="1">
      <c r="A485" s="4"/>
      <c r="B485" s="4"/>
      <c r="C485" s="4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6.5" customHeight="1">
      <c r="A486" s="4"/>
      <c r="B486" s="4"/>
      <c r="C486" s="4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6.5" customHeight="1">
      <c r="A487" s="4"/>
      <c r="B487" s="4"/>
      <c r="C487" s="4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6.5" customHeight="1">
      <c r="A488" s="4"/>
      <c r="B488" s="4"/>
      <c r="C488" s="4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6.5" customHeight="1">
      <c r="A489" s="4"/>
      <c r="B489" s="4"/>
      <c r="C489" s="4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6.5" customHeight="1">
      <c r="A490" s="4"/>
      <c r="B490" s="4"/>
      <c r="C490" s="4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6.5" customHeight="1">
      <c r="A491" s="4"/>
      <c r="B491" s="4"/>
      <c r="C491" s="4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6.5" customHeight="1">
      <c r="A492" s="4"/>
      <c r="B492" s="4"/>
      <c r="C492" s="4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6.5" customHeight="1">
      <c r="A493" s="4"/>
      <c r="B493" s="4"/>
      <c r="C493" s="4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6.5" customHeight="1">
      <c r="A494" s="4"/>
      <c r="B494" s="4"/>
      <c r="C494" s="4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6.5" customHeight="1">
      <c r="A495" s="4"/>
      <c r="B495" s="4"/>
      <c r="C495" s="4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6.5" customHeight="1">
      <c r="A496" s="4"/>
      <c r="B496" s="4"/>
      <c r="C496" s="4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6.5" customHeight="1">
      <c r="A497" s="4"/>
      <c r="B497" s="4"/>
      <c r="C497" s="4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6.5" customHeight="1">
      <c r="A498" s="4"/>
      <c r="B498" s="4"/>
      <c r="C498" s="4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6.5" customHeight="1">
      <c r="A499" s="4"/>
      <c r="B499" s="4"/>
      <c r="C499" s="4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6.5" customHeight="1">
      <c r="A500" s="4"/>
      <c r="B500" s="4"/>
      <c r="C500" s="4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6.5" customHeight="1">
      <c r="A501" s="4"/>
      <c r="B501" s="4"/>
      <c r="C501" s="4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6.5" customHeight="1">
      <c r="A502" s="4"/>
      <c r="B502" s="4"/>
      <c r="C502" s="4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6.5" customHeight="1">
      <c r="A503" s="4"/>
      <c r="B503" s="4"/>
      <c r="C503" s="4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6.5" customHeight="1">
      <c r="A504" s="4"/>
      <c r="B504" s="4"/>
      <c r="C504" s="4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6.5" customHeight="1">
      <c r="A505" s="4"/>
      <c r="B505" s="4"/>
      <c r="C505" s="4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6.5" customHeight="1">
      <c r="A506" s="4"/>
      <c r="B506" s="4"/>
      <c r="C506" s="4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6.5" customHeight="1">
      <c r="A507" s="4"/>
      <c r="B507" s="4"/>
      <c r="C507" s="4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6.5" customHeight="1">
      <c r="A508" s="4"/>
      <c r="B508" s="4"/>
      <c r="C508" s="4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6.5" customHeight="1">
      <c r="A509" s="4"/>
      <c r="B509" s="4"/>
      <c r="C509" s="4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6.5" customHeight="1">
      <c r="A510" s="4"/>
      <c r="B510" s="4"/>
      <c r="C510" s="4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6.5" customHeight="1">
      <c r="A511" s="4"/>
      <c r="B511" s="4"/>
      <c r="C511" s="4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6.5" customHeight="1">
      <c r="A512" s="4"/>
      <c r="B512" s="4"/>
      <c r="C512" s="4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6.5" customHeight="1">
      <c r="A513" s="4"/>
      <c r="B513" s="4"/>
      <c r="C513" s="4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6.5" customHeight="1">
      <c r="A514" s="4"/>
      <c r="B514" s="4"/>
      <c r="C514" s="4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6.5" customHeight="1">
      <c r="A515" s="4"/>
      <c r="B515" s="4"/>
      <c r="C515" s="4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6.5" customHeight="1">
      <c r="A516" s="4"/>
      <c r="B516" s="4"/>
      <c r="C516" s="4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6.5" customHeight="1">
      <c r="A517" s="4"/>
      <c r="B517" s="4"/>
      <c r="C517" s="4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6.5" customHeight="1">
      <c r="A518" s="4"/>
      <c r="B518" s="4"/>
      <c r="C518" s="4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6.5" customHeight="1">
      <c r="A519" s="4"/>
      <c r="B519" s="4"/>
      <c r="C519" s="4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6.5" customHeight="1">
      <c r="A520" s="4"/>
      <c r="B520" s="4"/>
      <c r="C520" s="4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6.5" customHeight="1">
      <c r="A521" s="4"/>
      <c r="B521" s="4"/>
      <c r="C521" s="4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6.5" customHeight="1">
      <c r="A522" s="4"/>
      <c r="B522" s="4"/>
      <c r="C522" s="4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6.5" customHeight="1">
      <c r="A523" s="4"/>
      <c r="B523" s="4"/>
      <c r="C523" s="4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6.5" customHeight="1">
      <c r="A524" s="4"/>
      <c r="B524" s="4"/>
      <c r="C524" s="4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6.5" customHeight="1">
      <c r="A525" s="4"/>
      <c r="B525" s="4"/>
      <c r="C525" s="4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6.5" customHeight="1">
      <c r="A526" s="4"/>
      <c r="B526" s="4"/>
      <c r="C526" s="4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6.5" customHeight="1">
      <c r="A527" s="4"/>
      <c r="B527" s="4"/>
      <c r="C527" s="4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6.5" customHeight="1">
      <c r="A528" s="4"/>
      <c r="B528" s="4"/>
      <c r="C528" s="4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6.5" customHeight="1">
      <c r="A529" s="4"/>
      <c r="B529" s="4"/>
      <c r="C529" s="4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6.5" customHeight="1">
      <c r="A530" s="4"/>
      <c r="B530" s="4"/>
      <c r="C530" s="4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6.5" customHeight="1">
      <c r="A531" s="4"/>
      <c r="B531" s="4"/>
      <c r="C531" s="4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6.5" customHeight="1">
      <c r="A532" s="4"/>
      <c r="B532" s="4"/>
      <c r="C532" s="4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6.5" customHeight="1">
      <c r="A533" s="4"/>
      <c r="B533" s="4"/>
      <c r="C533" s="4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6.5" customHeight="1">
      <c r="A534" s="4"/>
      <c r="B534" s="4"/>
      <c r="C534" s="4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6.5" customHeight="1">
      <c r="A535" s="4"/>
      <c r="B535" s="4"/>
      <c r="C535" s="4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6.5" customHeight="1">
      <c r="A536" s="4"/>
      <c r="B536" s="4"/>
      <c r="C536" s="4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6.5" customHeight="1">
      <c r="A537" s="4"/>
      <c r="B537" s="4"/>
      <c r="C537" s="4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6.5" customHeight="1">
      <c r="A538" s="4"/>
      <c r="B538" s="4"/>
      <c r="C538" s="4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6.5" customHeight="1">
      <c r="A539" s="4"/>
      <c r="B539" s="4"/>
      <c r="C539" s="4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6.5" customHeight="1">
      <c r="A540" s="4"/>
      <c r="B540" s="4"/>
      <c r="C540" s="4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6.5" customHeight="1">
      <c r="A541" s="4"/>
      <c r="B541" s="4"/>
      <c r="C541" s="4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6.5" customHeight="1">
      <c r="A542" s="4"/>
      <c r="B542" s="4"/>
      <c r="C542" s="4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6.5" customHeight="1">
      <c r="A543" s="4"/>
      <c r="B543" s="4"/>
      <c r="C543" s="4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6.5" customHeight="1">
      <c r="A544" s="4"/>
      <c r="B544" s="4"/>
      <c r="C544" s="4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6.5" customHeight="1">
      <c r="A545" s="4"/>
      <c r="B545" s="4"/>
      <c r="C545" s="4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6.5" customHeight="1">
      <c r="A546" s="4"/>
      <c r="B546" s="4"/>
      <c r="C546" s="4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6.5" customHeight="1">
      <c r="A547" s="4"/>
      <c r="B547" s="4"/>
      <c r="C547" s="4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6.5" customHeight="1">
      <c r="A548" s="4"/>
      <c r="B548" s="4"/>
      <c r="C548" s="4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6.5" customHeight="1">
      <c r="A549" s="4"/>
      <c r="B549" s="4"/>
      <c r="C549" s="4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6.5" customHeight="1">
      <c r="A550" s="4"/>
      <c r="B550" s="4"/>
      <c r="C550" s="4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6.5" customHeight="1">
      <c r="A551" s="4"/>
      <c r="B551" s="4"/>
      <c r="C551" s="4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6.5" customHeight="1">
      <c r="A552" s="4"/>
      <c r="B552" s="4"/>
      <c r="C552" s="4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6.5" customHeight="1">
      <c r="A553" s="4"/>
      <c r="B553" s="4"/>
      <c r="C553" s="4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6.5" customHeight="1">
      <c r="A554" s="4"/>
      <c r="B554" s="4"/>
      <c r="C554" s="4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6.5" customHeight="1">
      <c r="A555" s="4"/>
      <c r="B555" s="4"/>
      <c r="C555" s="4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6.5" customHeight="1">
      <c r="A556" s="4"/>
      <c r="B556" s="4"/>
      <c r="C556" s="4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6.5" customHeight="1">
      <c r="A557" s="4"/>
      <c r="B557" s="4"/>
      <c r="C557" s="4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6.5" customHeight="1">
      <c r="A558" s="4"/>
      <c r="B558" s="4"/>
      <c r="C558" s="4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6.5" customHeight="1">
      <c r="A559" s="4"/>
      <c r="B559" s="4"/>
      <c r="C559" s="4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6.5" customHeight="1">
      <c r="A560" s="4"/>
      <c r="B560" s="4"/>
      <c r="C560" s="4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6.5" customHeight="1">
      <c r="A561" s="4"/>
      <c r="B561" s="4"/>
      <c r="C561" s="4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6.5" customHeight="1">
      <c r="A562" s="4"/>
      <c r="B562" s="4"/>
      <c r="C562" s="4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6.5" customHeight="1">
      <c r="A563" s="4"/>
      <c r="B563" s="4"/>
      <c r="C563" s="4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6.5" customHeight="1">
      <c r="A564" s="4"/>
      <c r="B564" s="4"/>
      <c r="C564" s="4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6.5" customHeight="1">
      <c r="A565" s="4"/>
      <c r="B565" s="4"/>
      <c r="C565" s="4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6.5" customHeight="1">
      <c r="A566" s="4"/>
      <c r="B566" s="4"/>
      <c r="C566" s="4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6.5" customHeight="1">
      <c r="A567" s="4"/>
      <c r="B567" s="4"/>
      <c r="C567" s="4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6.5" customHeight="1">
      <c r="A568" s="4"/>
      <c r="B568" s="4"/>
      <c r="C568" s="4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6.5" customHeight="1">
      <c r="A569" s="4"/>
      <c r="B569" s="4"/>
      <c r="C569" s="4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6.5" customHeight="1">
      <c r="A570" s="4"/>
      <c r="B570" s="4"/>
      <c r="C570" s="4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6.5" customHeight="1">
      <c r="A571" s="4"/>
      <c r="B571" s="4"/>
      <c r="C571" s="4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6.5" customHeight="1">
      <c r="A572" s="4"/>
      <c r="B572" s="4"/>
      <c r="C572" s="4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6.5" customHeight="1">
      <c r="A573" s="4"/>
      <c r="B573" s="4"/>
      <c r="C573" s="4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6.5" customHeight="1">
      <c r="A574" s="4"/>
      <c r="B574" s="4"/>
      <c r="C574" s="4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6.5" customHeight="1">
      <c r="A575" s="4"/>
      <c r="B575" s="4"/>
      <c r="C575" s="4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6.5" customHeight="1">
      <c r="A576" s="4"/>
      <c r="B576" s="4"/>
      <c r="C576" s="4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6.5" customHeight="1">
      <c r="A577" s="4"/>
      <c r="B577" s="4"/>
      <c r="C577" s="4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6.5" customHeight="1">
      <c r="A578" s="4"/>
      <c r="B578" s="4"/>
      <c r="C578" s="4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6.5" customHeight="1">
      <c r="A579" s="4"/>
      <c r="B579" s="4"/>
      <c r="C579" s="4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6.5" customHeight="1">
      <c r="A580" s="4"/>
      <c r="B580" s="4"/>
      <c r="C580" s="4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6.5" customHeight="1">
      <c r="A581" s="4"/>
      <c r="B581" s="4"/>
      <c r="C581" s="4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6.5" customHeight="1">
      <c r="A582" s="4"/>
      <c r="B582" s="4"/>
      <c r="C582" s="4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6.5" customHeight="1">
      <c r="A583" s="4"/>
      <c r="B583" s="4"/>
      <c r="C583" s="4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6.5" customHeight="1">
      <c r="A584" s="4"/>
      <c r="B584" s="4"/>
      <c r="C584" s="4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6.5" customHeight="1">
      <c r="A585" s="4"/>
      <c r="B585" s="4"/>
      <c r="C585" s="4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6.5" customHeight="1">
      <c r="A586" s="4"/>
      <c r="B586" s="4"/>
      <c r="C586" s="4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6.5" customHeight="1">
      <c r="A587" s="4"/>
      <c r="B587" s="4"/>
      <c r="C587" s="4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6.5" customHeight="1">
      <c r="A588" s="4"/>
      <c r="B588" s="4"/>
      <c r="C588" s="4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6.5" customHeight="1">
      <c r="A589" s="4"/>
      <c r="B589" s="4"/>
      <c r="C589" s="4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6.5" customHeight="1">
      <c r="A590" s="4"/>
      <c r="B590" s="4"/>
      <c r="C590" s="4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6.5" customHeight="1">
      <c r="A591" s="4"/>
      <c r="B591" s="4"/>
      <c r="C591" s="4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6.5" customHeight="1">
      <c r="A592" s="4"/>
      <c r="B592" s="4"/>
      <c r="C592" s="4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6.5" customHeight="1">
      <c r="A593" s="4"/>
      <c r="B593" s="4"/>
      <c r="C593" s="4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6.5" customHeight="1">
      <c r="A594" s="4"/>
      <c r="B594" s="4"/>
      <c r="C594" s="4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6.5" customHeight="1">
      <c r="A595" s="4"/>
      <c r="B595" s="4"/>
      <c r="C595" s="4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6.5" customHeight="1">
      <c r="A596" s="4"/>
      <c r="B596" s="4"/>
      <c r="C596" s="4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6.5" customHeight="1">
      <c r="A597" s="4"/>
      <c r="B597" s="4"/>
      <c r="C597" s="4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6.5" customHeight="1">
      <c r="A598" s="4"/>
      <c r="B598" s="4"/>
      <c r="C598" s="4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6.5" customHeight="1">
      <c r="A599" s="4"/>
      <c r="B599" s="4"/>
      <c r="C599" s="4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6.5" customHeight="1">
      <c r="A600" s="4"/>
      <c r="B600" s="4"/>
      <c r="C600" s="4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6.5" customHeight="1">
      <c r="A601" s="4"/>
      <c r="B601" s="4"/>
      <c r="C601" s="4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6.5" customHeight="1">
      <c r="A602" s="4"/>
      <c r="B602" s="4"/>
      <c r="C602" s="4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6.5" customHeight="1">
      <c r="A603" s="4"/>
      <c r="B603" s="4"/>
      <c r="C603" s="4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6.5" customHeight="1">
      <c r="A604" s="4"/>
      <c r="B604" s="4"/>
      <c r="C604" s="4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6.5" customHeight="1">
      <c r="A605" s="4"/>
      <c r="B605" s="4"/>
      <c r="C605" s="4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6.5" customHeight="1">
      <c r="A606" s="4"/>
      <c r="B606" s="4"/>
      <c r="C606" s="4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6.5" customHeight="1">
      <c r="A607" s="4"/>
      <c r="B607" s="4"/>
      <c r="C607" s="4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6.5" customHeight="1">
      <c r="A608" s="4"/>
      <c r="B608" s="4"/>
      <c r="C608" s="4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6.5" customHeight="1">
      <c r="A609" s="4"/>
      <c r="B609" s="4"/>
      <c r="C609" s="4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6.5" customHeight="1">
      <c r="A610" s="4"/>
      <c r="B610" s="4"/>
      <c r="C610" s="4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6.5" customHeight="1">
      <c r="A611" s="4"/>
      <c r="B611" s="4"/>
      <c r="C611" s="4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6.5" customHeight="1">
      <c r="A612" s="4"/>
      <c r="B612" s="4"/>
      <c r="C612" s="4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6.5" customHeight="1">
      <c r="A613" s="4"/>
      <c r="B613" s="4"/>
      <c r="C613" s="4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6.5" customHeight="1">
      <c r="A614" s="4"/>
      <c r="B614" s="4"/>
      <c r="C614" s="4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6.5" customHeight="1">
      <c r="A615" s="4"/>
      <c r="B615" s="4"/>
      <c r="C615" s="4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6.5" customHeight="1">
      <c r="A616" s="4"/>
      <c r="B616" s="4"/>
      <c r="C616" s="4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6.5" customHeight="1">
      <c r="A617" s="4"/>
      <c r="B617" s="4"/>
      <c r="C617" s="4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6.5" customHeight="1">
      <c r="A618" s="4"/>
      <c r="B618" s="4"/>
      <c r="C618" s="4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6.5" customHeight="1">
      <c r="A619" s="4"/>
      <c r="B619" s="4"/>
      <c r="C619" s="4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6.5" customHeight="1">
      <c r="A620" s="4"/>
      <c r="B620" s="4"/>
      <c r="C620" s="4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6.5" customHeight="1">
      <c r="A621" s="4"/>
      <c r="B621" s="4"/>
      <c r="C621" s="4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6.5" customHeight="1">
      <c r="A622" s="4"/>
      <c r="B622" s="4"/>
      <c r="C622" s="4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6.5" customHeight="1">
      <c r="A623" s="4"/>
      <c r="B623" s="4"/>
      <c r="C623" s="4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6.5" customHeight="1">
      <c r="A624" s="4"/>
      <c r="B624" s="4"/>
      <c r="C624" s="4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6.5" customHeight="1">
      <c r="A625" s="4"/>
      <c r="B625" s="4"/>
      <c r="C625" s="4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6.5" customHeight="1">
      <c r="A626" s="4"/>
      <c r="B626" s="4"/>
      <c r="C626" s="4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6.5" customHeight="1">
      <c r="A627" s="4"/>
      <c r="B627" s="4"/>
      <c r="C627" s="4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6.5" customHeight="1">
      <c r="A628" s="4"/>
      <c r="B628" s="4"/>
      <c r="C628" s="4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6.5" customHeight="1">
      <c r="A629" s="4"/>
      <c r="B629" s="4"/>
      <c r="C629" s="4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6.5" customHeight="1">
      <c r="A630" s="4"/>
      <c r="B630" s="4"/>
      <c r="C630" s="4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6.5" customHeight="1">
      <c r="A631" s="4"/>
      <c r="B631" s="4"/>
      <c r="C631" s="4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6.5" customHeight="1">
      <c r="A632" s="4"/>
      <c r="B632" s="4"/>
      <c r="C632" s="4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6.5" customHeight="1">
      <c r="A633" s="4"/>
      <c r="B633" s="4"/>
      <c r="C633" s="4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6.5" customHeight="1">
      <c r="A634" s="4"/>
      <c r="B634" s="4"/>
      <c r="C634" s="4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6.5" customHeight="1">
      <c r="A635" s="4"/>
      <c r="B635" s="4"/>
      <c r="C635" s="4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6.5" customHeight="1">
      <c r="A636" s="4"/>
      <c r="B636" s="4"/>
      <c r="C636" s="4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6.5" customHeight="1">
      <c r="A637" s="4"/>
      <c r="B637" s="4"/>
      <c r="C637" s="4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6.5" customHeight="1">
      <c r="A638" s="4"/>
      <c r="B638" s="4"/>
      <c r="C638" s="4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6.5" customHeight="1">
      <c r="A639" s="4"/>
      <c r="B639" s="4"/>
      <c r="C639" s="4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6.5" customHeight="1">
      <c r="A640" s="4"/>
      <c r="B640" s="4"/>
      <c r="C640" s="4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6.5" customHeight="1">
      <c r="A641" s="4"/>
      <c r="B641" s="4"/>
      <c r="C641" s="4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6.5" customHeight="1">
      <c r="A642" s="4"/>
      <c r="B642" s="4"/>
      <c r="C642" s="4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6.5" customHeight="1">
      <c r="A643" s="4"/>
      <c r="B643" s="4"/>
      <c r="C643" s="4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6.5" customHeight="1">
      <c r="A644" s="4"/>
      <c r="B644" s="4"/>
      <c r="C644" s="4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6.5" customHeight="1">
      <c r="A645" s="4"/>
      <c r="B645" s="4"/>
      <c r="C645" s="4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6.5" customHeight="1">
      <c r="A646" s="4"/>
      <c r="B646" s="4"/>
      <c r="C646" s="4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6.5" customHeight="1">
      <c r="A647" s="4"/>
      <c r="B647" s="4"/>
      <c r="C647" s="4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6.5" customHeight="1">
      <c r="A648" s="4"/>
      <c r="B648" s="4"/>
      <c r="C648" s="4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6.5" customHeight="1">
      <c r="A649" s="4"/>
      <c r="B649" s="4"/>
      <c r="C649" s="4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6.5" customHeight="1">
      <c r="A650" s="4"/>
      <c r="B650" s="4"/>
      <c r="C650" s="4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6.5" customHeight="1">
      <c r="A651" s="4"/>
      <c r="B651" s="4"/>
      <c r="C651" s="4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6.5" customHeight="1">
      <c r="A652" s="4"/>
      <c r="B652" s="4"/>
      <c r="C652" s="4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6.5" customHeight="1">
      <c r="A653" s="4"/>
      <c r="B653" s="4"/>
      <c r="C653" s="4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6.5" customHeight="1">
      <c r="A654" s="4"/>
      <c r="B654" s="4"/>
      <c r="C654" s="4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6.5" customHeight="1">
      <c r="A655" s="4"/>
      <c r="B655" s="4"/>
      <c r="C655" s="4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6.5" customHeight="1">
      <c r="A656" s="4"/>
      <c r="B656" s="4"/>
      <c r="C656" s="4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6.5" customHeight="1">
      <c r="A657" s="4"/>
      <c r="B657" s="4"/>
      <c r="C657" s="4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6.5" customHeight="1">
      <c r="A658" s="4"/>
      <c r="B658" s="4"/>
      <c r="C658" s="4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6.5" customHeight="1">
      <c r="A659" s="4"/>
      <c r="B659" s="4"/>
      <c r="C659" s="4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6.5" customHeight="1">
      <c r="A660" s="4"/>
      <c r="B660" s="4"/>
      <c r="C660" s="4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6.5" customHeight="1">
      <c r="A661" s="4"/>
      <c r="B661" s="4"/>
      <c r="C661" s="4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6.5" customHeight="1">
      <c r="A662" s="4"/>
      <c r="B662" s="4"/>
      <c r="C662" s="4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6.5" customHeight="1">
      <c r="A663" s="4"/>
      <c r="B663" s="4"/>
      <c r="C663" s="4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6.5" customHeight="1">
      <c r="A664" s="4"/>
      <c r="B664" s="4"/>
      <c r="C664" s="4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6.5" customHeight="1">
      <c r="A665" s="4"/>
      <c r="B665" s="4"/>
      <c r="C665" s="4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6.5" customHeight="1">
      <c r="A666" s="4"/>
      <c r="B666" s="4"/>
      <c r="C666" s="4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6.5" customHeight="1">
      <c r="A667" s="4"/>
      <c r="B667" s="4"/>
      <c r="C667" s="4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6.5" customHeight="1">
      <c r="A668" s="4"/>
      <c r="B668" s="4"/>
      <c r="C668" s="4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6.5" customHeight="1">
      <c r="A669" s="4"/>
      <c r="B669" s="4"/>
      <c r="C669" s="4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6.5" customHeight="1">
      <c r="A670" s="4"/>
      <c r="B670" s="4"/>
      <c r="C670" s="4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6.5" customHeight="1">
      <c r="A671" s="4"/>
      <c r="B671" s="4"/>
      <c r="C671" s="4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6.5" customHeight="1">
      <c r="A672" s="4"/>
      <c r="B672" s="4"/>
      <c r="C672" s="4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6.5" customHeight="1">
      <c r="A673" s="4"/>
      <c r="B673" s="4"/>
      <c r="C673" s="4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6.5" customHeight="1">
      <c r="A674" s="4"/>
      <c r="B674" s="4"/>
      <c r="C674" s="4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6.5" customHeight="1">
      <c r="A675" s="4"/>
      <c r="B675" s="4"/>
      <c r="C675" s="4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6.5" customHeight="1">
      <c r="A676" s="4"/>
      <c r="B676" s="4"/>
      <c r="C676" s="4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6.5" customHeight="1">
      <c r="A677" s="4"/>
      <c r="B677" s="4"/>
      <c r="C677" s="4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6.5" customHeight="1">
      <c r="A678" s="4"/>
      <c r="B678" s="4"/>
      <c r="C678" s="4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6.5" customHeight="1">
      <c r="A679" s="4"/>
      <c r="B679" s="4"/>
      <c r="C679" s="4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6.5" customHeight="1">
      <c r="A680" s="4"/>
      <c r="B680" s="4"/>
      <c r="C680" s="4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6.5" customHeight="1">
      <c r="A681" s="4"/>
      <c r="B681" s="4"/>
      <c r="C681" s="4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6.5" customHeight="1">
      <c r="A682" s="4"/>
      <c r="B682" s="4"/>
      <c r="C682" s="4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6.5" customHeight="1">
      <c r="A683" s="4"/>
      <c r="B683" s="4"/>
      <c r="C683" s="4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6.5" customHeight="1">
      <c r="A684" s="4"/>
      <c r="B684" s="4"/>
      <c r="C684" s="4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6.5" customHeight="1">
      <c r="A685" s="4"/>
      <c r="B685" s="4"/>
      <c r="C685" s="4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6.5" customHeight="1">
      <c r="A686" s="4"/>
      <c r="B686" s="4"/>
      <c r="C686" s="4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6.5" customHeight="1">
      <c r="A687" s="4"/>
      <c r="B687" s="4"/>
      <c r="C687" s="4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6.5" customHeight="1">
      <c r="A688" s="4"/>
      <c r="B688" s="4"/>
      <c r="C688" s="4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6.5" customHeight="1">
      <c r="A689" s="4"/>
      <c r="B689" s="4"/>
      <c r="C689" s="4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6.5" customHeight="1">
      <c r="A690" s="4"/>
      <c r="B690" s="4"/>
      <c r="C690" s="4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6.5" customHeight="1">
      <c r="A691" s="4"/>
      <c r="B691" s="4"/>
      <c r="C691" s="4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6.5" customHeight="1">
      <c r="A692" s="4"/>
      <c r="B692" s="4"/>
      <c r="C692" s="4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6.5" customHeight="1">
      <c r="A693" s="4"/>
      <c r="B693" s="4"/>
      <c r="C693" s="4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6.5" customHeight="1">
      <c r="A694" s="4"/>
      <c r="B694" s="4"/>
      <c r="C694" s="4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6.5" customHeight="1">
      <c r="A695" s="4"/>
      <c r="B695" s="4"/>
      <c r="C695" s="4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6.5" customHeight="1">
      <c r="A696" s="4"/>
      <c r="B696" s="4"/>
      <c r="C696" s="4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6.5" customHeight="1">
      <c r="A697" s="4"/>
      <c r="B697" s="4"/>
      <c r="C697" s="4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6.5" customHeight="1">
      <c r="A698" s="4"/>
      <c r="B698" s="4"/>
      <c r="C698" s="4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6.5" customHeight="1">
      <c r="A699" s="4"/>
      <c r="B699" s="4"/>
      <c r="C699" s="4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6.5" customHeight="1">
      <c r="A700" s="4"/>
      <c r="B700" s="4"/>
      <c r="C700" s="4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6.5" customHeight="1">
      <c r="A701" s="4"/>
      <c r="B701" s="4"/>
      <c r="C701" s="4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6.5" customHeight="1">
      <c r="A702" s="4"/>
      <c r="B702" s="4"/>
      <c r="C702" s="4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6.5" customHeight="1">
      <c r="A703" s="4"/>
      <c r="B703" s="4"/>
      <c r="C703" s="4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6.5" customHeight="1">
      <c r="A704" s="4"/>
      <c r="B704" s="4"/>
      <c r="C704" s="4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6.5" customHeight="1">
      <c r="A705" s="4"/>
      <c r="B705" s="4"/>
      <c r="C705" s="4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6.5" customHeight="1">
      <c r="A706" s="4"/>
      <c r="B706" s="4"/>
      <c r="C706" s="4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6.5" customHeight="1">
      <c r="A707" s="4"/>
      <c r="B707" s="4"/>
      <c r="C707" s="4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6.5" customHeight="1">
      <c r="A708" s="4"/>
      <c r="B708" s="4"/>
      <c r="C708" s="4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6.5" customHeight="1">
      <c r="A709" s="4"/>
      <c r="B709" s="4"/>
      <c r="C709" s="4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6.5" customHeight="1">
      <c r="A710" s="4"/>
      <c r="B710" s="4"/>
      <c r="C710" s="4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6.5" customHeight="1">
      <c r="A711" s="4"/>
      <c r="B711" s="4"/>
      <c r="C711" s="4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6.5" customHeight="1">
      <c r="A712" s="4"/>
      <c r="B712" s="4"/>
      <c r="C712" s="4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6.5" customHeight="1">
      <c r="A713" s="4"/>
      <c r="B713" s="4"/>
      <c r="C713" s="4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6.5" customHeight="1">
      <c r="A714" s="4"/>
      <c r="B714" s="4"/>
      <c r="C714" s="4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6.5" customHeight="1">
      <c r="A715" s="4"/>
      <c r="B715" s="4"/>
      <c r="C715" s="4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6.5" customHeight="1">
      <c r="A716" s="4"/>
      <c r="B716" s="4"/>
      <c r="C716" s="4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6.5" customHeight="1">
      <c r="A717" s="4"/>
      <c r="B717" s="4"/>
      <c r="C717" s="4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6.5" customHeight="1">
      <c r="A718" s="4"/>
      <c r="B718" s="4"/>
      <c r="C718" s="4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6.5" customHeight="1">
      <c r="A719" s="4"/>
      <c r="B719" s="4"/>
      <c r="C719" s="4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6.5" customHeight="1">
      <c r="A720" s="4"/>
      <c r="B720" s="4"/>
      <c r="C720" s="4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6.5" customHeight="1">
      <c r="A721" s="4"/>
      <c r="B721" s="4"/>
      <c r="C721" s="4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6.5" customHeight="1">
      <c r="A722" s="4"/>
      <c r="B722" s="4"/>
      <c r="C722" s="4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6.5" customHeight="1">
      <c r="A723" s="4"/>
      <c r="B723" s="4"/>
      <c r="C723" s="4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6.5" customHeight="1">
      <c r="A724" s="4"/>
      <c r="B724" s="4"/>
      <c r="C724" s="4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6.5" customHeight="1">
      <c r="A725" s="4"/>
      <c r="B725" s="4"/>
      <c r="C725" s="4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6.5" customHeight="1">
      <c r="A726" s="4"/>
      <c r="B726" s="4"/>
      <c r="C726" s="4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6.5" customHeight="1">
      <c r="A727" s="4"/>
      <c r="B727" s="4"/>
      <c r="C727" s="4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6.5" customHeight="1">
      <c r="A728" s="4"/>
      <c r="B728" s="4"/>
      <c r="C728" s="4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6.5" customHeight="1">
      <c r="A729" s="4"/>
      <c r="B729" s="4"/>
      <c r="C729" s="4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6.5" customHeight="1">
      <c r="A730" s="4"/>
      <c r="B730" s="4"/>
      <c r="C730" s="4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6.5" customHeight="1">
      <c r="A731" s="4"/>
      <c r="B731" s="4"/>
      <c r="C731" s="4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6.5" customHeight="1">
      <c r="A732" s="4"/>
      <c r="B732" s="4"/>
      <c r="C732" s="4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6.5" customHeight="1">
      <c r="A733" s="4"/>
      <c r="B733" s="4"/>
      <c r="C733" s="4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6.5" customHeight="1">
      <c r="A734" s="4"/>
      <c r="B734" s="4"/>
      <c r="C734" s="4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6.5" customHeight="1">
      <c r="A735" s="4"/>
      <c r="B735" s="4"/>
      <c r="C735" s="4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6.5" customHeight="1">
      <c r="A736" s="4"/>
      <c r="B736" s="4"/>
      <c r="C736" s="4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6.5" customHeight="1">
      <c r="A737" s="4"/>
      <c r="B737" s="4"/>
      <c r="C737" s="4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6.5" customHeight="1">
      <c r="A738" s="4"/>
      <c r="B738" s="4"/>
      <c r="C738" s="4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6.5" customHeight="1">
      <c r="A739" s="4"/>
      <c r="B739" s="4"/>
      <c r="C739" s="4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6.5" customHeight="1">
      <c r="A740" s="4"/>
      <c r="B740" s="4"/>
      <c r="C740" s="4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6.5" customHeight="1">
      <c r="A741" s="4"/>
      <c r="B741" s="4"/>
      <c r="C741" s="4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6.5" customHeight="1">
      <c r="A742" s="4"/>
      <c r="B742" s="4"/>
      <c r="C742" s="4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6.5" customHeight="1">
      <c r="A743" s="4"/>
      <c r="B743" s="4"/>
      <c r="C743" s="4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6.5" customHeight="1">
      <c r="A744" s="4"/>
      <c r="B744" s="4"/>
      <c r="C744" s="4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6.5" customHeight="1">
      <c r="A745" s="4"/>
      <c r="B745" s="4"/>
      <c r="C745" s="4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6.5" customHeight="1">
      <c r="A746" s="4"/>
      <c r="B746" s="4"/>
      <c r="C746" s="4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6.5" customHeight="1">
      <c r="A747" s="4"/>
      <c r="B747" s="4"/>
      <c r="C747" s="4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6.5" customHeight="1">
      <c r="A748" s="4"/>
      <c r="B748" s="4"/>
      <c r="C748" s="4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6.5" customHeight="1">
      <c r="A749" s="4"/>
      <c r="B749" s="4"/>
      <c r="C749" s="4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6.5" customHeight="1">
      <c r="A750" s="4"/>
      <c r="B750" s="4"/>
      <c r="C750" s="4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6.5" customHeight="1">
      <c r="A751" s="4"/>
      <c r="B751" s="4"/>
      <c r="C751" s="4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6.5" customHeight="1">
      <c r="A752" s="4"/>
      <c r="B752" s="4"/>
      <c r="C752" s="4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6.5" customHeight="1">
      <c r="A753" s="4"/>
      <c r="B753" s="4"/>
      <c r="C753" s="4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6.5" customHeight="1">
      <c r="A754" s="4"/>
      <c r="B754" s="4"/>
      <c r="C754" s="4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6.5" customHeight="1">
      <c r="A755" s="4"/>
      <c r="B755" s="4"/>
      <c r="C755" s="4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6.5" customHeight="1">
      <c r="A756" s="4"/>
      <c r="B756" s="4"/>
      <c r="C756" s="4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6.5" customHeight="1">
      <c r="A757" s="4"/>
      <c r="B757" s="4"/>
      <c r="C757" s="4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6.5" customHeight="1">
      <c r="A758" s="4"/>
      <c r="B758" s="4"/>
      <c r="C758" s="4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6.5" customHeight="1">
      <c r="A759" s="4"/>
      <c r="B759" s="4"/>
      <c r="C759" s="4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6.5" customHeight="1">
      <c r="A760" s="4"/>
      <c r="B760" s="4"/>
      <c r="C760" s="4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6.5" customHeight="1">
      <c r="A761" s="4"/>
      <c r="B761" s="4"/>
      <c r="C761" s="4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6.5" customHeight="1">
      <c r="A762" s="4"/>
      <c r="B762" s="4"/>
      <c r="C762" s="4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6.5" customHeight="1">
      <c r="A763" s="4"/>
      <c r="B763" s="4"/>
      <c r="C763" s="4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6.5" customHeight="1">
      <c r="A764" s="4"/>
      <c r="B764" s="4"/>
      <c r="C764" s="4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6.5" customHeight="1">
      <c r="A765" s="4"/>
      <c r="B765" s="4"/>
      <c r="C765" s="4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6.5" customHeight="1">
      <c r="A766" s="4"/>
      <c r="B766" s="4"/>
      <c r="C766" s="4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6.5" customHeight="1">
      <c r="A767" s="4"/>
      <c r="B767" s="4"/>
      <c r="C767" s="4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6.5" customHeight="1">
      <c r="A768" s="4"/>
      <c r="B768" s="4"/>
      <c r="C768" s="4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6.5" customHeight="1">
      <c r="A769" s="4"/>
      <c r="B769" s="4"/>
      <c r="C769" s="4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6.5" customHeight="1">
      <c r="A770" s="4"/>
      <c r="B770" s="4"/>
      <c r="C770" s="4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6.5" customHeight="1">
      <c r="A771" s="4"/>
      <c r="B771" s="4"/>
      <c r="C771" s="4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6.5" customHeight="1">
      <c r="A772" s="4"/>
      <c r="B772" s="4"/>
      <c r="C772" s="4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6.5" customHeight="1">
      <c r="A773" s="4"/>
      <c r="B773" s="4"/>
      <c r="C773" s="4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6.5" customHeight="1">
      <c r="A774" s="4"/>
      <c r="B774" s="4"/>
      <c r="C774" s="4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6.5" customHeight="1">
      <c r="A775" s="4"/>
      <c r="B775" s="4"/>
      <c r="C775" s="4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6.5" customHeight="1">
      <c r="A776" s="4"/>
      <c r="B776" s="4"/>
      <c r="C776" s="4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6.5" customHeight="1">
      <c r="A777" s="4"/>
      <c r="B777" s="4"/>
      <c r="C777" s="4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6.5" customHeight="1">
      <c r="A778" s="4"/>
      <c r="B778" s="4"/>
      <c r="C778" s="4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6.5" customHeight="1">
      <c r="A779" s="4"/>
      <c r="B779" s="4"/>
      <c r="C779" s="4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6.5" customHeight="1">
      <c r="A780" s="4"/>
      <c r="B780" s="4"/>
      <c r="C780" s="4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6.5" customHeight="1">
      <c r="A781" s="4"/>
      <c r="B781" s="4"/>
      <c r="C781" s="4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6.5" customHeight="1">
      <c r="A782" s="4"/>
      <c r="B782" s="4"/>
      <c r="C782" s="4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6.5" customHeight="1">
      <c r="A783" s="4"/>
      <c r="B783" s="4"/>
      <c r="C783" s="4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6.5" customHeight="1">
      <c r="A784" s="4"/>
      <c r="B784" s="4"/>
      <c r="C784" s="4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6.5" customHeight="1">
      <c r="A785" s="4"/>
      <c r="B785" s="4"/>
      <c r="C785" s="4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6.5" customHeight="1">
      <c r="A786" s="4"/>
      <c r="B786" s="4"/>
      <c r="C786" s="4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6.5" customHeight="1">
      <c r="A787" s="4"/>
      <c r="B787" s="4"/>
      <c r="C787" s="4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6.5" customHeight="1">
      <c r="A788" s="4"/>
      <c r="B788" s="4"/>
      <c r="C788" s="4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6.5" customHeight="1">
      <c r="A789" s="4"/>
      <c r="B789" s="4"/>
      <c r="C789" s="4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6.5" customHeight="1">
      <c r="A790" s="4"/>
      <c r="B790" s="4"/>
      <c r="C790" s="4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6.5" customHeight="1">
      <c r="A791" s="4"/>
      <c r="B791" s="4"/>
      <c r="C791" s="4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6.5" customHeight="1">
      <c r="A792" s="4"/>
      <c r="B792" s="4"/>
      <c r="C792" s="4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6.5" customHeight="1">
      <c r="A793" s="4"/>
      <c r="B793" s="4"/>
      <c r="C793" s="4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6.5" customHeight="1">
      <c r="A794" s="4"/>
      <c r="B794" s="4"/>
      <c r="C794" s="4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6.5" customHeight="1">
      <c r="A795" s="4"/>
      <c r="B795" s="4"/>
      <c r="C795" s="4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6.5" customHeight="1">
      <c r="A796" s="4"/>
      <c r="B796" s="4"/>
      <c r="C796" s="4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6.5" customHeight="1">
      <c r="A797" s="4"/>
      <c r="B797" s="4"/>
      <c r="C797" s="4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6.5" customHeight="1">
      <c r="A798" s="4"/>
      <c r="B798" s="4"/>
      <c r="C798" s="4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6.5" customHeight="1">
      <c r="A799" s="4"/>
      <c r="B799" s="4"/>
      <c r="C799" s="4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6.5" customHeight="1">
      <c r="A800" s="4"/>
      <c r="B800" s="4"/>
      <c r="C800" s="4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6.5" customHeight="1">
      <c r="A801" s="4"/>
      <c r="B801" s="4"/>
      <c r="C801" s="4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6.5" customHeight="1">
      <c r="A802" s="4"/>
      <c r="B802" s="4"/>
      <c r="C802" s="4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6.5" customHeight="1">
      <c r="A803" s="4"/>
      <c r="B803" s="4"/>
      <c r="C803" s="4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6.5" customHeight="1">
      <c r="A804" s="4"/>
      <c r="B804" s="4"/>
      <c r="C804" s="4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6.5" customHeight="1">
      <c r="A805" s="4"/>
      <c r="B805" s="4"/>
      <c r="C805" s="4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6.5" customHeight="1">
      <c r="A806" s="4"/>
      <c r="B806" s="4"/>
      <c r="C806" s="4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6.5" customHeight="1">
      <c r="A807" s="4"/>
      <c r="B807" s="4"/>
      <c r="C807" s="4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6.5" customHeight="1">
      <c r="A808" s="4"/>
      <c r="B808" s="4"/>
      <c r="C808" s="4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6.5" customHeight="1">
      <c r="A809" s="4"/>
      <c r="B809" s="4"/>
      <c r="C809" s="4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6.5" customHeight="1">
      <c r="A810" s="4"/>
      <c r="B810" s="4"/>
      <c r="C810" s="4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6.5" customHeight="1">
      <c r="A811" s="4"/>
      <c r="B811" s="4"/>
      <c r="C811" s="4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6.5" customHeight="1">
      <c r="A812" s="4"/>
      <c r="B812" s="4"/>
      <c r="C812" s="4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6.5" customHeight="1">
      <c r="A813" s="4"/>
      <c r="B813" s="4"/>
      <c r="C813" s="4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6.5" customHeight="1">
      <c r="A814" s="4"/>
      <c r="B814" s="4"/>
      <c r="C814" s="4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6.5" customHeight="1">
      <c r="A815" s="4"/>
      <c r="B815" s="4"/>
      <c r="C815" s="4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6.5" customHeight="1">
      <c r="A816" s="4"/>
      <c r="B816" s="4"/>
      <c r="C816" s="4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6.5" customHeight="1">
      <c r="A817" s="4"/>
      <c r="B817" s="4"/>
      <c r="C817" s="4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6.5" customHeight="1">
      <c r="A818" s="4"/>
      <c r="B818" s="4"/>
      <c r="C818" s="4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6.5" customHeight="1">
      <c r="A819" s="4"/>
      <c r="B819" s="4"/>
      <c r="C819" s="4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6.5" customHeight="1">
      <c r="A820" s="4"/>
      <c r="B820" s="4"/>
      <c r="C820" s="4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6.5" customHeight="1">
      <c r="A821" s="4"/>
      <c r="B821" s="4"/>
      <c r="C821" s="4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6.5" customHeight="1">
      <c r="A822" s="4"/>
      <c r="B822" s="4"/>
      <c r="C822" s="4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6.5" customHeight="1">
      <c r="A823" s="4"/>
      <c r="B823" s="4"/>
      <c r="C823" s="4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6.5" customHeight="1">
      <c r="A824" s="4"/>
      <c r="B824" s="4"/>
      <c r="C824" s="4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6.5" customHeight="1">
      <c r="A825" s="4"/>
      <c r="B825" s="4"/>
      <c r="C825" s="4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6.5" customHeight="1">
      <c r="A826" s="4"/>
      <c r="B826" s="4"/>
      <c r="C826" s="4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6.5" customHeight="1">
      <c r="A827" s="4"/>
      <c r="B827" s="4"/>
      <c r="C827" s="4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6.5" customHeight="1">
      <c r="A828" s="4"/>
      <c r="B828" s="4"/>
      <c r="C828" s="4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6.5" customHeight="1">
      <c r="A829" s="4"/>
      <c r="B829" s="4"/>
      <c r="C829" s="4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6.5" customHeight="1">
      <c r="A830" s="4"/>
      <c r="B830" s="4"/>
      <c r="C830" s="4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6.5" customHeight="1">
      <c r="A831" s="4"/>
      <c r="B831" s="4"/>
      <c r="C831" s="4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6.5" customHeight="1">
      <c r="A832" s="4"/>
      <c r="B832" s="4"/>
      <c r="C832" s="4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6.5" customHeight="1">
      <c r="A833" s="4"/>
      <c r="B833" s="4"/>
      <c r="C833" s="4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6.5" customHeight="1">
      <c r="A834" s="4"/>
      <c r="B834" s="4"/>
      <c r="C834" s="4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6.5" customHeight="1">
      <c r="A835" s="4"/>
      <c r="B835" s="4"/>
      <c r="C835" s="4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6.5" customHeight="1">
      <c r="A836" s="4"/>
      <c r="B836" s="4"/>
      <c r="C836" s="4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6.5" customHeight="1">
      <c r="A837" s="4"/>
      <c r="B837" s="4"/>
      <c r="C837" s="4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6.5" customHeight="1">
      <c r="A838" s="4"/>
      <c r="B838" s="4"/>
      <c r="C838" s="4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6.5" customHeight="1">
      <c r="A839" s="4"/>
      <c r="B839" s="4"/>
      <c r="C839" s="4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6.5" customHeight="1">
      <c r="A840" s="4"/>
      <c r="B840" s="4"/>
      <c r="C840" s="4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6.5" customHeight="1">
      <c r="A841" s="4"/>
      <c r="B841" s="4"/>
      <c r="C841" s="4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6.5" customHeight="1">
      <c r="A842" s="4"/>
      <c r="B842" s="4"/>
      <c r="C842" s="4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6.5" customHeight="1">
      <c r="A843" s="4"/>
      <c r="B843" s="4"/>
      <c r="C843" s="4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6.5" customHeight="1">
      <c r="A844" s="4"/>
      <c r="B844" s="4"/>
      <c r="C844" s="4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6.5" customHeight="1">
      <c r="A845" s="4"/>
      <c r="B845" s="4"/>
      <c r="C845" s="4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6.5" customHeight="1">
      <c r="A846" s="4"/>
      <c r="B846" s="4"/>
      <c r="C846" s="4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6.5" customHeight="1">
      <c r="A847" s="4"/>
      <c r="B847" s="4"/>
      <c r="C847" s="4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6.5" customHeight="1">
      <c r="A848" s="4"/>
      <c r="B848" s="4"/>
      <c r="C848" s="4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6.5" customHeight="1">
      <c r="A849" s="4"/>
      <c r="B849" s="4"/>
      <c r="C849" s="4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6.5" customHeight="1">
      <c r="A850" s="4"/>
      <c r="B850" s="4"/>
      <c r="C850" s="4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6.5" customHeight="1">
      <c r="A851" s="4"/>
      <c r="B851" s="4"/>
      <c r="C851" s="4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6.5" customHeight="1">
      <c r="A852" s="4"/>
      <c r="B852" s="4"/>
      <c r="C852" s="4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6.5" customHeight="1">
      <c r="A853" s="4"/>
      <c r="B853" s="4"/>
      <c r="C853" s="4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6.5" customHeight="1">
      <c r="A854" s="4"/>
      <c r="B854" s="4"/>
      <c r="C854" s="4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6.5" customHeight="1">
      <c r="A855" s="4"/>
      <c r="B855" s="4"/>
      <c r="C855" s="4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6.5" customHeight="1">
      <c r="A856" s="4"/>
      <c r="B856" s="4"/>
      <c r="C856" s="4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6.5" customHeight="1">
      <c r="A857" s="4"/>
      <c r="B857" s="4"/>
      <c r="C857" s="4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6.5" customHeight="1">
      <c r="A858" s="4"/>
      <c r="B858" s="4"/>
      <c r="C858" s="4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6.5" customHeight="1">
      <c r="A859" s="4"/>
      <c r="B859" s="4"/>
      <c r="C859" s="4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6.5" customHeight="1">
      <c r="A860" s="4"/>
      <c r="B860" s="4"/>
      <c r="C860" s="4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6.5" customHeight="1">
      <c r="A861" s="4"/>
      <c r="B861" s="4"/>
      <c r="C861" s="4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6.5" customHeight="1">
      <c r="A862" s="4"/>
      <c r="B862" s="4"/>
      <c r="C862" s="4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6.5" customHeight="1">
      <c r="A863" s="4"/>
      <c r="B863" s="4"/>
      <c r="C863" s="4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6.5" customHeight="1">
      <c r="A864" s="4"/>
      <c r="B864" s="4"/>
      <c r="C864" s="4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6.5" customHeight="1">
      <c r="A865" s="4"/>
      <c r="B865" s="4"/>
      <c r="C865" s="4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6.5" customHeight="1">
      <c r="A866" s="4"/>
      <c r="B866" s="4"/>
      <c r="C866" s="4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6.5" customHeight="1">
      <c r="A867" s="4"/>
      <c r="B867" s="4"/>
      <c r="C867" s="4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6.5" customHeight="1">
      <c r="A868" s="4"/>
      <c r="B868" s="4"/>
      <c r="C868" s="4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6.5" customHeight="1">
      <c r="A869" s="4"/>
      <c r="B869" s="4"/>
      <c r="C869" s="4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6.5" customHeight="1">
      <c r="A870" s="4"/>
      <c r="B870" s="4"/>
      <c r="C870" s="4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6.5" customHeight="1">
      <c r="A871" s="4"/>
      <c r="B871" s="4"/>
      <c r="C871" s="4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6.5" customHeight="1">
      <c r="A872" s="4"/>
      <c r="B872" s="4"/>
      <c r="C872" s="4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6.5" customHeight="1">
      <c r="A873" s="4"/>
      <c r="B873" s="4"/>
      <c r="C873" s="4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6.5" customHeight="1">
      <c r="A874" s="4"/>
      <c r="B874" s="4"/>
      <c r="C874" s="4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6.5" customHeight="1">
      <c r="A875" s="4"/>
      <c r="B875" s="4"/>
      <c r="C875" s="4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6.5" customHeight="1">
      <c r="A876" s="4"/>
      <c r="B876" s="4"/>
      <c r="C876" s="4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6.5" customHeight="1">
      <c r="A877" s="4"/>
      <c r="B877" s="4"/>
      <c r="C877" s="4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6.5" customHeight="1">
      <c r="A878" s="4"/>
      <c r="B878" s="4"/>
      <c r="C878" s="4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6.5" customHeight="1">
      <c r="A879" s="4"/>
      <c r="B879" s="4"/>
      <c r="C879" s="4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6.5" customHeight="1">
      <c r="A880" s="4"/>
      <c r="B880" s="4"/>
      <c r="C880" s="4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6.5" customHeight="1">
      <c r="A881" s="4"/>
      <c r="B881" s="4"/>
      <c r="C881" s="4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6.5" customHeight="1">
      <c r="A882" s="4"/>
      <c r="B882" s="4"/>
      <c r="C882" s="4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6.5" customHeight="1">
      <c r="A883" s="4"/>
      <c r="B883" s="4"/>
      <c r="C883" s="4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6.5" customHeight="1">
      <c r="A884" s="4"/>
      <c r="B884" s="4"/>
      <c r="C884" s="4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6.5" customHeight="1">
      <c r="A885" s="4"/>
      <c r="B885" s="4"/>
      <c r="C885" s="4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6.5" customHeight="1">
      <c r="A886" s="4"/>
      <c r="B886" s="4"/>
      <c r="C886" s="4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6.5" customHeight="1">
      <c r="A887" s="4"/>
      <c r="B887" s="4"/>
      <c r="C887" s="4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6.5" customHeight="1">
      <c r="A888" s="4"/>
      <c r="B888" s="4"/>
      <c r="C888" s="4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6.5" customHeight="1">
      <c r="A889" s="4"/>
      <c r="B889" s="4"/>
      <c r="C889" s="4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6.5" customHeight="1">
      <c r="A890" s="4"/>
      <c r="B890" s="4"/>
      <c r="C890" s="4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6.5" customHeight="1">
      <c r="A891" s="4"/>
      <c r="B891" s="4"/>
      <c r="C891" s="4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6.5" customHeight="1">
      <c r="A892" s="4"/>
      <c r="B892" s="4"/>
      <c r="C892" s="4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6.5" customHeight="1">
      <c r="A893" s="4"/>
      <c r="B893" s="4"/>
      <c r="C893" s="4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6.5" customHeight="1">
      <c r="A894" s="4"/>
      <c r="B894" s="4"/>
      <c r="C894" s="4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6.5" customHeight="1">
      <c r="A895" s="4"/>
      <c r="B895" s="4"/>
      <c r="C895" s="4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6.5" customHeight="1">
      <c r="A896" s="4"/>
      <c r="B896" s="4"/>
      <c r="C896" s="4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6.5" customHeight="1">
      <c r="A897" s="4"/>
      <c r="B897" s="4"/>
      <c r="C897" s="4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6.5" customHeight="1">
      <c r="A898" s="4"/>
      <c r="B898" s="4"/>
      <c r="C898" s="4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6.5" customHeight="1">
      <c r="A899" s="4"/>
      <c r="B899" s="4"/>
      <c r="C899" s="4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6.5" customHeight="1">
      <c r="A900" s="4"/>
      <c r="B900" s="4"/>
      <c r="C900" s="4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6.5" customHeight="1">
      <c r="A901" s="4"/>
      <c r="B901" s="4"/>
      <c r="C901" s="4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6.5" customHeight="1">
      <c r="A902" s="4"/>
      <c r="B902" s="4"/>
      <c r="C902" s="4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6.5" customHeight="1">
      <c r="A903" s="4"/>
      <c r="B903" s="4"/>
      <c r="C903" s="4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6.5" customHeight="1">
      <c r="A904" s="4"/>
      <c r="B904" s="4"/>
      <c r="C904" s="4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6.5" customHeight="1">
      <c r="A905" s="4"/>
      <c r="B905" s="4"/>
      <c r="C905" s="4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6.5" customHeight="1">
      <c r="A906" s="4"/>
      <c r="B906" s="4"/>
      <c r="C906" s="4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6.5" customHeight="1">
      <c r="A907" s="4"/>
      <c r="B907" s="4"/>
      <c r="C907" s="4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6.5" customHeight="1">
      <c r="A908" s="4"/>
      <c r="B908" s="4"/>
      <c r="C908" s="4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6.5" customHeight="1">
      <c r="A909" s="4"/>
      <c r="B909" s="4"/>
      <c r="C909" s="4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6.5" customHeight="1">
      <c r="A910" s="4"/>
      <c r="B910" s="4"/>
      <c r="C910" s="4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6.5" customHeight="1">
      <c r="A911" s="4"/>
      <c r="B911" s="4"/>
      <c r="C911" s="4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6.5" customHeight="1">
      <c r="A912" s="4"/>
      <c r="B912" s="4"/>
      <c r="C912" s="4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6.5" customHeight="1">
      <c r="A913" s="4"/>
      <c r="B913" s="4"/>
      <c r="C913" s="4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6.5" customHeight="1">
      <c r="A914" s="4"/>
      <c r="B914" s="4"/>
      <c r="C914" s="4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6.5" customHeight="1">
      <c r="A915" s="4"/>
      <c r="B915" s="4"/>
      <c r="C915" s="4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6.5" customHeight="1">
      <c r="A916" s="4"/>
      <c r="B916" s="4"/>
      <c r="C916" s="4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6.5" customHeight="1">
      <c r="A917" s="4"/>
      <c r="B917" s="4"/>
      <c r="C917" s="4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6.5" customHeight="1">
      <c r="A918" s="4"/>
      <c r="B918" s="4"/>
      <c r="C918" s="4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6.5" customHeight="1">
      <c r="A919" s="4"/>
      <c r="B919" s="4"/>
      <c r="C919" s="4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6.5" customHeight="1">
      <c r="A920" s="4"/>
      <c r="B920" s="4"/>
      <c r="C920" s="4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6.5" customHeight="1">
      <c r="A921" s="4"/>
      <c r="B921" s="4"/>
      <c r="C921" s="4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6.5" customHeight="1">
      <c r="A922" s="4"/>
      <c r="B922" s="4"/>
      <c r="C922" s="4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6.5" customHeight="1">
      <c r="A923" s="4"/>
      <c r="B923" s="4"/>
      <c r="C923" s="4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6.5" customHeight="1">
      <c r="A924" s="4"/>
      <c r="B924" s="4"/>
      <c r="C924" s="4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6.5" customHeight="1">
      <c r="A925" s="4"/>
      <c r="B925" s="4"/>
      <c r="C925" s="4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6.5" customHeight="1">
      <c r="A926" s="4"/>
      <c r="B926" s="4"/>
      <c r="C926" s="4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6.5" customHeight="1">
      <c r="A927" s="4"/>
      <c r="B927" s="4"/>
      <c r="C927" s="4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6.5" customHeight="1">
      <c r="A928" s="4"/>
      <c r="B928" s="4"/>
      <c r="C928" s="4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6.5" customHeight="1">
      <c r="A929" s="4"/>
      <c r="B929" s="4"/>
      <c r="C929" s="4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6.5" customHeight="1">
      <c r="A930" s="4"/>
      <c r="B930" s="4"/>
      <c r="C930" s="4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6.5" customHeight="1">
      <c r="A931" s="4"/>
      <c r="B931" s="4"/>
      <c r="C931" s="4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6.5" customHeight="1">
      <c r="A932" s="4"/>
      <c r="B932" s="4"/>
      <c r="C932" s="4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6.5" customHeight="1">
      <c r="A933" s="4"/>
      <c r="B933" s="4"/>
      <c r="C933" s="4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6.5" customHeight="1">
      <c r="A934" s="4"/>
      <c r="B934" s="4"/>
      <c r="C934" s="4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6.5" customHeight="1">
      <c r="A935" s="4"/>
      <c r="B935" s="4"/>
      <c r="C935" s="4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6.5" customHeight="1">
      <c r="A936" s="4"/>
      <c r="B936" s="4"/>
      <c r="C936" s="4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6.5" customHeight="1">
      <c r="A937" s="4"/>
      <c r="B937" s="4"/>
      <c r="C937" s="4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6.5" customHeight="1">
      <c r="A938" s="4"/>
      <c r="B938" s="4"/>
      <c r="C938" s="4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6.5" customHeight="1">
      <c r="A939" s="4"/>
      <c r="B939" s="4"/>
      <c r="C939" s="4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6.5" customHeight="1">
      <c r="A940" s="4"/>
      <c r="B940" s="4"/>
      <c r="C940" s="4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6.5" customHeight="1">
      <c r="A941" s="4"/>
      <c r="B941" s="4"/>
      <c r="C941" s="4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6.5" customHeight="1">
      <c r="A942" s="4"/>
      <c r="B942" s="4"/>
      <c r="C942" s="4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6.5" customHeight="1">
      <c r="A943" s="4"/>
      <c r="B943" s="4"/>
      <c r="C943" s="4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6.5" customHeight="1">
      <c r="A944" s="4"/>
      <c r="B944" s="4"/>
      <c r="C944" s="4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6.5" customHeight="1">
      <c r="A945" s="4"/>
      <c r="B945" s="4"/>
      <c r="C945" s="4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6.5" customHeight="1">
      <c r="A946" s="4"/>
      <c r="B946" s="4"/>
      <c r="C946" s="4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6.5" customHeight="1">
      <c r="A947" s="4"/>
      <c r="B947" s="4"/>
      <c r="C947" s="4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6.5" customHeight="1">
      <c r="A948" s="4"/>
      <c r="B948" s="4"/>
      <c r="C948" s="4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6.5" customHeight="1">
      <c r="A949" s="4"/>
      <c r="B949" s="4"/>
      <c r="C949" s="4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6.5" customHeight="1">
      <c r="A950" s="4"/>
      <c r="B950" s="4"/>
      <c r="C950" s="4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6.5" customHeight="1">
      <c r="A951" s="4"/>
      <c r="B951" s="4"/>
      <c r="C951" s="4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6.5" customHeight="1">
      <c r="A952" s="4"/>
      <c r="B952" s="4"/>
      <c r="C952" s="4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6.5" customHeight="1">
      <c r="A953" s="4"/>
      <c r="B953" s="4"/>
      <c r="C953" s="4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6.5" customHeight="1">
      <c r="A954" s="4"/>
      <c r="B954" s="4"/>
      <c r="C954" s="4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6.5" customHeight="1">
      <c r="A955" s="4"/>
      <c r="B955" s="4"/>
      <c r="C955" s="4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6.5" customHeight="1">
      <c r="A956" s="4"/>
      <c r="B956" s="4"/>
      <c r="C956" s="4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6.5" customHeight="1">
      <c r="A957" s="4"/>
      <c r="B957" s="4"/>
      <c r="C957" s="4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6.5" customHeight="1">
      <c r="A958" s="4"/>
      <c r="B958" s="4"/>
      <c r="C958" s="4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6.5" customHeight="1">
      <c r="A959" s="4"/>
      <c r="B959" s="4"/>
      <c r="C959" s="4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6.5" customHeight="1">
      <c r="A960" s="4"/>
      <c r="B960" s="4"/>
      <c r="C960" s="4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6.5" customHeight="1">
      <c r="A961" s="4"/>
      <c r="B961" s="4"/>
      <c r="C961" s="4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6.5" customHeight="1">
      <c r="A962" s="4"/>
      <c r="B962" s="4"/>
      <c r="C962" s="4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6.5" customHeight="1">
      <c r="A963" s="4"/>
      <c r="B963" s="4"/>
      <c r="C963" s="4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6.5" customHeight="1">
      <c r="A964" s="4"/>
      <c r="B964" s="4"/>
      <c r="C964" s="4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6.5" customHeight="1">
      <c r="A965" s="4"/>
      <c r="B965" s="4"/>
      <c r="C965" s="4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6.5" customHeight="1">
      <c r="A966" s="4"/>
      <c r="B966" s="4"/>
      <c r="C966" s="4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6.5" customHeight="1">
      <c r="A967" s="4"/>
      <c r="B967" s="4"/>
      <c r="C967" s="4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6.5" customHeight="1">
      <c r="A968" s="4"/>
      <c r="B968" s="4"/>
      <c r="C968" s="4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6.5" customHeight="1">
      <c r="A969" s="4"/>
      <c r="B969" s="4"/>
      <c r="C969" s="4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6.5" customHeight="1">
      <c r="A970" s="4"/>
      <c r="B970" s="4"/>
      <c r="C970" s="4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6.5" customHeight="1">
      <c r="A971" s="4"/>
      <c r="B971" s="4"/>
      <c r="C971" s="4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6.5" customHeight="1">
      <c r="A972" s="4"/>
      <c r="B972" s="4"/>
      <c r="C972" s="4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6.5" customHeight="1">
      <c r="A973" s="4"/>
      <c r="B973" s="4"/>
      <c r="C973" s="4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6.5" customHeight="1">
      <c r="A974" s="4"/>
      <c r="B974" s="4"/>
      <c r="C974" s="4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6.5" customHeight="1">
      <c r="A975" s="4"/>
      <c r="B975" s="4"/>
      <c r="C975" s="4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6.5" customHeight="1">
      <c r="A976" s="4"/>
      <c r="B976" s="4"/>
      <c r="C976" s="4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6.5" customHeight="1">
      <c r="A977" s="4"/>
      <c r="B977" s="4"/>
      <c r="C977" s="4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6.5" customHeight="1">
      <c r="A978" s="4"/>
      <c r="B978" s="4"/>
      <c r="C978" s="4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6.5" customHeight="1">
      <c r="A979" s="4"/>
      <c r="B979" s="4"/>
      <c r="C979" s="4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6.5" customHeight="1">
      <c r="A980" s="4"/>
      <c r="B980" s="4"/>
      <c r="C980" s="4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6.5" customHeight="1">
      <c r="A981" s="4"/>
      <c r="B981" s="4"/>
      <c r="C981" s="4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6.5" customHeight="1">
      <c r="A982" s="4"/>
      <c r="B982" s="4"/>
      <c r="C982" s="4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6.5" customHeight="1">
      <c r="A983" s="4"/>
      <c r="B983" s="4"/>
      <c r="C983" s="4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6.5" customHeight="1">
      <c r="A984" s="4"/>
      <c r="B984" s="4"/>
      <c r="C984" s="4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6.5" customHeight="1">
      <c r="A985" s="4"/>
      <c r="B985" s="4"/>
      <c r="C985" s="4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6.5" customHeight="1">
      <c r="A986" s="4"/>
      <c r="B986" s="4"/>
      <c r="C986" s="4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6.5" customHeight="1">
      <c r="A987" s="4"/>
      <c r="B987" s="4"/>
      <c r="C987" s="4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6.5" customHeight="1">
      <c r="A988" s="4"/>
      <c r="B988" s="4"/>
      <c r="C988" s="4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6.5" customHeight="1">
      <c r="A989" s="4"/>
      <c r="B989" s="4"/>
      <c r="C989" s="4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6.5" customHeight="1">
      <c r="A990" s="4"/>
      <c r="B990" s="4"/>
      <c r="C990" s="4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6.5" customHeight="1">
      <c r="A991" s="4"/>
      <c r="B991" s="4"/>
      <c r="C991" s="4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6.5" customHeight="1">
      <c r="A992" s="4"/>
      <c r="B992" s="4"/>
      <c r="C992" s="4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6.5" customHeight="1">
      <c r="A993" s="4"/>
      <c r="B993" s="4"/>
      <c r="C993" s="4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6.5" customHeight="1">
      <c r="A994" s="4"/>
      <c r="B994" s="4"/>
      <c r="C994" s="4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6.5" customHeight="1">
      <c r="A995" s="4"/>
      <c r="B995" s="4"/>
      <c r="C995" s="4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6.5" customHeight="1">
      <c r="A996" s="4"/>
      <c r="B996" s="4"/>
      <c r="C996" s="4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6.5" customHeight="1">
      <c r="A997" s="4"/>
      <c r="B997" s="4"/>
      <c r="C997" s="4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6.5" customHeight="1">
      <c r="A998" s="4"/>
      <c r="B998" s="4"/>
      <c r="C998" s="4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6.5" customHeight="1">
      <c r="A999" s="4"/>
      <c r="B999" s="4"/>
      <c r="C999" s="4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6.5" customHeight="1">
      <c r="A1000" s="4"/>
      <c r="B1000" s="4"/>
      <c r="C1000" s="4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3">
    <mergeCell ref="A205:B205"/>
    <mergeCell ref="A206:B206"/>
    <mergeCell ref="A207:B207"/>
    <mergeCell ref="A208:B208"/>
    <mergeCell ref="A209:B209"/>
    <mergeCell ref="A210:B210"/>
    <mergeCell ref="A198:B198"/>
    <mergeCell ref="A199:B199"/>
    <mergeCell ref="A200:B200"/>
    <mergeCell ref="A201:B201"/>
    <mergeCell ref="A202:B202"/>
    <mergeCell ref="A203:B203"/>
    <mergeCell ref="A204:B204"/>
    <mergeCell ref="D4:F4"/>
    <mergeCell ref="H4:K4"/>
    <mergeCell ref="A1:O1"/>
    <mergeCell ref="A2:B2"/>
    <mergeCell ref="A3:G3"/>
    <mergeCell ref="A4:A5"/>
    <mergeCell ref="B4:B5"/>
    <mergeCell ref="C4:C5"/>
    <mergeCell ref="G4:G5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62:O62"/>
    <mergeCell ref="A70:O70"/>
    <mergeCell ref="A80:O80"/>
    <mergeCell ref="A88:O88"/>
    <mergeCell ref="A164:O164"/>
    <mergeCell ref="A174:O174"/>
    <mergeCell ref="B184:O184"/>
    <mergeCell ref="A98:O98"/>
    <mergeCell ref="A107:O107"/>
    <mergeCell ref="A117:O117"/>
    <mergeCell ref="A126:O126"/>
    <mergeCell ref="A136:O136"/>
    <mergeCell ref="A146:O146"/>
    <mergeCell ref="A157:O157"/>
    <mergeCell ref="A79:B79"/>
    <mergeCell ref="A97:B97"/>
    <mergeCell ref="A116:B116"/>
    <mergeCell ref="A135:B135"/>
    <mergeCell ref="A156:B156"/>
    <mergeCell ref="A173:B173"/>
    <mergeCell ref="A197:B197"/>
  </mergeCells>
  <printOptions/>
  <pageMargins bottom="0.3937007874015748" footer="0.0" header="0.0" left="0.7086614173228347" right="0.7086614173228347" top="0.3937007874015748"/>
  <pageSetup paperSize="9" orientation="landscape"/>
  <rowBreaks count="7" manualBreakCount="7">
    <brk id="82" man="1"/>
    <brk id="194" man="1"/>
    <brk id="163" man="1"/>
    <brk id="136" man="1"/>
    <brk id="61" man="1"/>
    <brk id="109" man="1"/>
    <brk id="2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4.14"/>
    <col customWidth="1" min="3" max="3" width="44.57"/>
    <col customWidth="1" min="4" max="4" width="6.43"/>
    <col customWidth="1" min="5" max="5" width="5.43"/>
    <col customWidth="1" min="6" max="6" width="16.71"/>
    <col customWidth="1" min="7" max="7" width="34.0"/>
    <col customWidth="1" min="8" max="8" width="6.43"/>
    <col customWidth="1" min="9" max="26" width="9.14"/>
  </cols>
  <sheetData>
    <row r="1" ht="12.75" customHeight="1">
      <c r="A1" s="101"/>
      <c r="B1" s="101"/>
      <c r="C1" s="101"/>
      <c r="D1" s="102"/>
      <c r="E1" s="103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2.75" customHeight="1">
      <c r="A2" s="105"/>
      <c r="B2" s="105"/>
      <c r="C2" s="105"/>
      <c r="D2" s="106"/>
      <c r="E2" s="107"/>
      <c r="F2" s="108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ht="21.75" customHeight="1">
      <c r="A3" s="109" t="s">
        <v>143</v>
      </c>
      <c r="B3" s="2"/>
      <c r="C3" s="2"/>
      <c r="D3" s="2"/>
      <c r="E3" s="2"/>
      <c r="F3" s="2"/>
      <c r="G3" s="2"/>
      <c r="H3" s="3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ht="12.75" customHeight="1">
      <c r="A4" s="109"/>
      <c r="B4" s="2"/>
      <c r="C4" s="3"/>
      <c r="D4" s="110"/>
      <c r="E4" s="107"/>
      <c r="F4" s="109"/>
      <c r="G4" s="3"/>
      <c r="H4" s="110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ht="12.75" customHeight="1">
      <c r="A5" s="105"/>
      <c r="B5" s="105"/>
      <c r="C5" s="111" t="s">
        <v>144</v>
      </c>
      <c r="D5" s="106"/>
      <c r="E5" s="107"/>
      <c r="F5" s="112"/>
      <c r="G5" s="111" t="s">
        <v>145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ht="12.75" customHeight="1">
      <c r="A6" s="101"/>
      <c r="B6" s="101"/>
      <c r="C6" s="105"/>
      <c r="D6" s="106"/>
      <c r="E6" s="113"/>
      <c r="F6" s="114"/>
      <c r="G6" s="113"/>
      <c r="H6" s="110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ht="12.75" customHeight="1">
      <c r="A7" s="115" t="s">
        <v>3</v>
      </c>
      <c r="B7" s="116"/>
      <c r="C7" s="115" t="s">
        <v>4</v>
      </c>
      <c r="D7" s="117" t="s">
        <v>5</v>
      </c>
      <c r="E7" s="118"/>
      <c r="F7" s="119"/>
      <c r="G7" s="115" t="s">
        <v>4</v>
      </c>
      <c r="H7" s="117" t="s">
        <v>5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ht="12.75" customHeight="1">
      <c r="A8" s="18"/>
      <c r="B8" s="120"/>
      <c r="C8" s="18"/>
      <c r="D8" s="18"/>
      <c r="E8" s="118"/>
      <c r="F8" s="18"/>
      <c r="G8" s="18"/>
      <c r="H8" s="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ht="12.75" customHeight="1">
      <c r="A9" s="121" t="s">
        <v>2</v>
      </c>
      <c r="B9" s="118"/>
      <c r="C9" s="118"/>
      <c r="D9" s="110"/>
      <c r="E9" s="118"/>
      <c r="F9" s="114"/>
      <c r="G9" s="118" t="s">
        <v>2</v>
      </c>
      <c r="H9" s="110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ht="12.75" customHeight="1">
      <c r="A10" s="111" t="s">
        <v>39</v>
      </c>
      <c r="B10" s="111"/>
      <c r="C10" s="111"/>
      <c r="D10" s="102"/>
      <c r="E10" s="122"/>
      <c r="F10" s="123"/>
      <c r="G10" s="122"/>
      <c r="H10" s="124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ht="25.5" customHeight="1">
      <c r="A11" s="125"/>
      <c r="B11" s="125"/>
      <c r="C11" s="125" t="s">
        <v>23</v>
      </c>
      <c r="D11" s="125">
        <v>230.0</v>
      </c>
      <c r="E11" s="126"/>
      <c r="F11" s="127">
        <v>173.0</v>
      </c>
      <c r="G11" s="128" t="s">
        <v>146</v>
      </c>
      <c r="H11" s="129">
        <v>200.0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ht="12.75" customHeight="1">
      <c r="A12" s="125"/>
      <c r="B12" s="125"/>
      <c r="C12" s="125" t="s">
        <v>22</v>
      </c>
      <c r="D12" s="125">
        <v>40.0</v>
      </c>
      <c r="E12" s="126"/>
      <c r="F12" s="127"/>
      <c r="G12" s="125" t="s">
        <v>22</v>
      </c>
      <c r="H12" s="125">
        <v>40.0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ht="12.75" customHeight="1">
      <c r="A13" s="125"/>
      <c r="B13" s="125"/>
      <c r="C13" s="125" t="s">
        <v>26</v>
      </c>
      <c r="D13" s="125">
        <v>120.0</v>
      </c>
      <c r="E13" s="126"/>
      <c r="F13" s="130"/>
      <c r="G13" s="128" t="s">
        <v>147</v>
      </c>
      <c r="H13" s="129">
        <v>120.0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ht="12.75" customHeight="1">
      <c r="A14" s="125"/>
      <c r="B14" s="125"/>
      <c r="C14" s="125" t="s">
        <v>24</v>
      </c>
      <c r="D14" s="125">
        <v>200.0</v>
      </c>
      <c r="E14" s="126"/>
      <c r="F14" s="131" t="s">
        <v>148</v>
      </c>
      <c r="G14" s="128" t="s">
        <v>149</v>
      </c>
      <c r="H14" s="129">
        <v>180.0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ht="12.75" customHeight="1">
      <c r="A15" s="125"/>
      <c r="B15" s="125"/>
      <c r="C15" s="125" t="s">
        <v>25</v>
      </c>
      <c r="D15" s="125">
        <v>20.0</v>
      </c>
      <c r="E15" s="126"/>
      <c r="F15" s="130"/>
      <c r="G15" s="125" t="s">
        <v>25</v>
      </c>
      <c r="H15" s="125">
        <v>20.0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ht="13.5" customHeight="1">
      <c r="A16" s="132" t="s">
        <v>150</v>
      </c>
      <c r="B16" s="9"/>
      <c r="C16" s="10"/>
      <c r="D16" s="133">
        <f>SUM(D11:D15)</f>
        <v>610</v>
      </c>
      <c r="E16" s="126"/>
      <c r="F16" s="134"/>
      <c r="G16" s="135" t="s">
        <v>150</v>
      </c>
      <c r="H16" s="136">
        <f>SUM(H11:H15)</f>
        <v>560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ht="12.75" customHeight="1">
      <c r="A17" s="137"/>
      <c r="B17" s="137"/>
      <c r="C17" s="137"/>
      <c r="D17" s="138"/>
      <c r="E17" s="137"/>
      <c r="F17" s="139"/>
      <c r="G17" s="137"/>
      <c r="H17" s="138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ht="13.5" customHeight="1">
      <c r="A18" s="137"/>
      <c r="B18" s="137"/>
      <c r="C18" s="137"/>
      <c r="D18" s="138"/>
      <c r="E18" s="137"/>
      <c r="F18" s="140"/>
      <c r="G18" s="141" t="s">
        <v>151</v>
      </c>
      <c r="H18" s="1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ht="12.75" customHeight="1">
      <c r="A19" s="137"/>
      <c r="B19" s="137"/>
      <c r="C19" s="137"/>
      <c r="D19" s="138"/>
      <c r="E19" s="137"/>
      <c r="F19" s="142">
        <v>242.0</v>
      </c>
      <c r="G19" s="128" t="s">
        <v>152</v>
      </c>
      <c r="H19" s="129">
        <v>125.0</v>
      </c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ht="12.75" customHeight="1">
      <c r="A20" s="137"/>
      <c r="B20" s="137"/>
      <c r="C20" s="137"/>
      <c r="D20" s="138"/>
      <c r="E20" s="137"/>
      <c r="F20" s="130" t="s">
        <v>153</v>
      </c>
      <c r="G20" s="128" t="s">
        <v>154</v>
      </c>
      <c r="H20" s="129">
        <v>125.0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ht="12.75" customHeight="1">
      <c r="A21" s="137"/>
      <c r="B21" s="137"/>
      <c r="C21" s="137"/>
      <c r="D21" s="138"/>
      <c r="E21" s="137"/>
      <c r="F21" s="134"/>
      <c r="G21" s="128"/>
      <c r="H21" s="129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ht="27.0" customHeight="1">
      <c r="A22" s="122"/>
      <c r="B22" s="122"/>
      <c r="C22" s="122"/>
      <c r="D22" s="124"/>
      <c r="E22" s="122"/>
      <c r="F22" s="132" t="s">
        <v>155</v>
      </c>
      <c r="G22" s="10"/>
      <c r="H22" s="136">
        <f>SUM(H19:H21)</f>
        <v>250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ht="12.75" customHeight="1">
      <c r="A23" s="118" t="s">
        <v>29</v>
      </c>
      <c r="B23" s="118"/>
      <c r="C23" s="118"/>
      <c r="D23" s="110"/>
      <c r="E23" s="122"/>
      <c r="F23" s="123"/>
      <c r="G23" s="122"/>
      <c r="H23" s="124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ht="32.25" customHeight="1">
      <c r="A24" s="125"/>
      <c r="B24" s="125"/>
      <c r="C24" s="125" t="s">
        <v>30</v>
      </c>
      <c r="D24" s="143">
        <v>250.0</v>
      </c>
      <c r="E24" s="126"/>
      <c r="F24" s="127">
        <v>113.0</v>
      </c>
      <c r="G24" s="128" t="s">
        <v>156</v>
      </c>
      <c r="H24" s="129">
        <v>250.0</v>
      </c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ht="12.75" customHeight="1">
      <c r="A25" s="144">
        <v>88.0</v>
      </c>
      <c r="B25" s="144"/>
      <c r="C25" s="125" t="s">
        <v>31</v>
      </c>
      <c r="D25" s="143">
        <v>80.0</v>
      </c>
      <c r="E25" s="126"/>
      <c r="F25" s="131"/>
      <c r="G25" s="128" t="s">
        <v>157</v>
      </c>
      <c r="H25" s="129">
        <v>90.0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ht="12.75" customHeight="1">
      <c r="A26" s="144">
        <v>260.0</v>
      </c>
      <c r="B26" s="144"/>
      <c r="C26" s="125" t="s">
        <v>158</v>
      </c>
      <c r="D26" s="145">
        <v>155.0</v>
      </c>
      <c r="E26" s="126"/>
      <c r="F26" s="134" t="s">
        <v>159</v>
      </c>
      <c r="G26" s="128" t="s">
        <v>160</v>
      </c>
      <c r="H26" s="146">
        <v>155.0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ht="12.75" customHeight="1">
      <c r="A27" s="125"/>
      <c r="B27" s="125"/>
      <c r="C27" s="125" t="s">
        <v>33</v>
      </c>
      <c r="D27" s="143">
        <v>200.0</v>
      </c>
      <c r="E27" s="126"/>
      <c r="F27" s="147"/>
      <c r="G27" s="125" t="s">
        <v>161</v>
      </c>
      <c r="H27" s="143">
        <v>150.0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ht="12.75" customHeight="1">
      <c r="A28" s="125"/>
      <c r="B28" s="125"/>
      <c r="C28" s="148" t="s">
        <v>34</v>
      </c>
      <c r="D28" s="143">
        <v>200.0</v>
      </c>
      <c r="E28" s="126"/>
      <c r="F28" s="131" t="s">
        <v>162</v>
      </c>
      <c r="G28" s="128" t="s">
        <v>163</v>
      </c>
      <c r="H28" s="129">
        <v>180.0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ht="12.75" customHeight="1">
      <c r="A29" s="125"/>
      <c r="B29" s="125"/>
      <c r="C29" s="125" t="s">
        <v>35</v>
      </c>
      <c r="D29" s="143">
        <v>60.0</v>
      </c>
      <c r="E29" s="126"/>
      <c r="F29" s="147"/>
      <c r="G29" s="125" t="s">
        <v>35</v>
      </c>
      <c r="H29" s="143">
        <v>70.0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ht="12.75" customHeight="1">
      <c r="A30" s="125"/>
      <c r="B30" s="125"/>
      <c r="C30" s="125" t="s">
        <v>36</v>
      </c>
      <c r="D30" s="143">
        <v>20.0</v>
      </c>
      <c r="E30" s="126"/>
      <c r="F30" s="147"/>
      <c r="G30" s="125"/>
      <c r="H30" s="143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ht="12.75" customHeight="1">
      <c r="A31" s="135"/>
      <c r="B31" s="135"/>
      <c r="C31" s="135" t="s">
        <v>164</v>
      </c>
      <c r="D31" s="136">
        <f>SUM(D24:D30)</f>
        <v>965</v>
      </c>
      <c r="E31" s="126"/>
      <c r="F31" s="134"/>
      <c r="G31" s="135" t="s">
        <v>37</v>
      </c>
      <c r="H31" s="136">
        <f>SUM(H24:H30)</f>
        <v>895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ht="13.5" customHeight="1">
      <c r="A32" s="137"/>
      <c r="B32" s="137"/>
      <c r="C32" s="137"/>
      <c r="D32" s="138"/>
      <c r="E32" s="137"/>
      <c r="F32" s="139"/>
      <c r="G32" s="137"/>
      <c r="H32" s="138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ht="13.5" customHeight="1">
      <c r="A33" s="118"/>
      <c r="B33" s="118"/>
      <c r="C33" s="118"/>
      <c r="D33" s="110"/>
      <c r="E33" s="122"/>
      <c r="F33" s="123"/>
      <c r="G33" s="122"/>
      <c r="H33" s="124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ht="12.75" customHeight="1">
      <c r="A34" s="106"/>
      <c r="B34" s="106"/>
      <c r="C34" s="106"/>
      <c r="D34" s="106"/>
      <c r="E34" s="126"/>
      <c r="F34" s="142">
        <v>242.0</v>
      </c>
      <c r="G34" s="128" t="s">
        <v>152</v>
      </c>
      <c r="H34" s="129">
        <v>125.0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ht="12.75" customHeight="1">
      <c r="A35" s="106"/>
      <c r="B35" s="106"/>
      <c r="C35" s="106"/>
      <c r="D35" s="106"/>
      <c r="E35" s="126"/>
      <c r="F35" s="130" t="s">
        <v>153</v>
      </c>
      <c r="G35" s="128" t="s">
        <v>165</v>
      </c>
      <c r="H35" s="129">
        <v>125.0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ht="12.75" customHeight="1">
      <c r="A36" s="106"/>
      <c r="B36" s="106"/>
      <c r="C36" s="106"/>
      <c r="D36" s="106"/>
      <c r="E36" s="126"/>
      <c r="F36" s="134"/>
      <c r="G36" s="128"/>
      <c r="H36" s="129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ht="12.75" customHeight="1">
      <c r="A37" s="122"/>
      <c r="B37" s="122"/>
      <c r="C37" s="123"/>
      <c r="D37" s="124"/>
      <c r="E37" s="137"/>
      <c r="F37" s="140"/>
      <c r="G37" s="135" t="s">
        <v>166</v>
      </c>
      <c r="H37" s="136">
        <f>SUM(H34:H36)</f>
        <v>250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</row>
    <row r="38" ht="12.75" customHeight="1">
      <c r="A38" s="149"/>
      <c r="B38" s="149"/>
      <c r="C38" s="149"/>
      <c r="D38" s="103"/>
      <c r="E38" s="149"/>
      <c r="F38" s="104"/>
      <c r="G38" s="149"/>
      <c r="H38" s="103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ht="25.5" customHeight="1">
      <c r="A39" s="113"/>
      <c r="B39" s="118"/>
      <c r="C39" s="118" t="s">
        <v>167</v>
      </c>
      <c r="D39" s="110"/>
      <c r="E39" s="113"/>
      <c r="F39" s="114"/>
      <c r="G39" s="113" t="s">
        <v>167</v>
      </c>
      <c r="H39" s="110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3.5" customHeight="1">
      <c r="A40" s="122"/>
      <c r="B40" s="118"/>
      <c r="C40" s="118" t="s">
        <v>39</v>
      </c>
      <c r="D40" s="110"/>
      <c r="E40" s="122"/>
      <c r="F40" s="123"/>
      <c r="G40" s="122"/>
      <c r="H40" s="124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ht="12.75" customHeight="1">
      <c r="A41" s="125"/>
      <c r="B41" s="125"/>
      <c r="C41" s="125" t="s">
        <v>40</v>
      </c>
      <c r="D41" s="125">
        <v>60.0</v>
      </c>
      <c r="E41" s="126"/>
      <c r="F41" s="147" t="s">
        <v>168</v>
      </c>
      <c r="G41" s="128" t="s">
        <v>169</v>
      </c>
      <c r="H41" s="144">
        <v>60.0</v>
      </c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ht="12.75" customHeight="1">
      <c r="A42" s="125"/>
      <c r="B42" s="125"/>
      <c r="C42" s="125" t="s">
        <v>41</v>
      </c>
      <c r="D42" s="125">
        <v>175.0</v>
      </c>
      <c r="E42" s="126"/>
      <c r="F42" s="131" t="s">
        <v>170</v>
      </c>
      <c r="G42" s="128" t="s">
        <v>171</v>
      </c>
      <c r="H42" s="129">
        <v>230.0</v>
      </c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ht="12.75" customHeight="1">
      <c r="A43" s="125"/>
      <c r="B43" s="125"/>
      <c r="C43" s="125" t="s">
        <v>43</v>
      </c>
      <c r="D43" s="125">
        <v>200.0</v>
      </c>
      <c r="E43" s="126"/>
      <c r="F43" s="147"/>
      <c r="G43" s="125" t="s">
        <v>172</v>
      </c>
      <c r="H43" s="144">
        <v>200.0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ht="12.75" customHeight="1">
      <c r="A44" s="125"/>
      <c r="B44" s="125"/>
      <c r="C44" s="125" t="s">
        <v>44</v>
      </c>
      <c r="D44" s="125">
        <v>200.0</v>
      </c>
      <c r="E44" s="126"/>
      <c r="F44" s="147"/>
      <c r="G44" s="125"/>
      <c r="H44" s="129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ht="12.75" customHeight="1">
      <c r="A45" s="125"/>
      <c r="B45" s="125"/>
      <c r="C45" s="125" t="s">
        <v>25</v>
      </c>
      <c r="D45" s="125">
        <v>25.0</v>
      </c>
      <c r="E45" s="126"/>
      <c r="F45" s="130"/>
      <c r="G45" s="125" t="s">
        <v>35</v>
      </c>
      <c r="H45" s="129">
        <v>50.0</v>
      </c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ht="12.75" customHeight="1">
      <c r="A46" s="125"/>
      <c r="B46" s="125"/>
      <c r="C46" s="125" t="s">
        <v>36</v>
      </c>
      <c r="D46" s="125">
        <v>25.0</v>
      </c>
      <c r="E46" s="126"/>
      <c r="F46" s="134"/>
      <c r="G46" s="125"/>
      <c r="H46" s="144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ht="13.5" customHeight="1">
      <c r="A47" s="132" t="s">
        <v>150</v>
      </c>
      <c r="B47" s="9"/>
      <c r="C47" s="10"/>
      <c r="D47" s="133">
        <f>SUM(D41:D46)</f>
        <v>685</v>
      </c>
      <c r="E47" s="126"/>
      <c r="F47" s="132" t="s">
        <v>150</v>
      </c>
      <c r="G47" s="10"/>
      <c r="H47" s="144">
        <f>SUM(H41:H46)</f>
        <v>540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ht="12.75" customHeight="1">
      <c r="A48" s="137"/>
      <c r="B48" s="137"/>
      <c r="C48" s="137"/>
      <c r="D48" s="138"/>
      <c r="E48" s="137"/>
      <c r="F48" s="140"/>
      <c r="G48" s="150"/>
      <c r="H48" s="151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</row>
    <row r="49" ht="13.5" customHeight="1">
      <c r="A49" s="137"/>
      <c r="B49" s="137"/>
      <c r="C49" s="137"/>
      <c r="D49" s="138"/>
      <c r="E49" s="137"/>
      <c r="F49" s="140"/>
      <c r="G49" s="141" t="s">
        <v>151</v>
      </c>
      <c r="H49" s="1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ht="12.75" customHeight="1">
      <c r="A50" s="106"/>
      <c r="B50" s="106"/>
      <c r="C50" s="106"/>
      <c r="D50" s="106"/>
      <c r="E50" s="137"/>
      <c r="F50" s="152">
        <v>372.0</v>
      </c>
      <c r="G50" s="128" t="s">
        <v>173</v>
      </c>
      <c r="H50" s="129">
        <v>125.0</v>
      </c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ht="12.75" customHeight="1">
      <c r="A51" s="106"/>
      <c r="B51" s="106"/>
      <c r="C51" s="106"/>
      <c r="D51" s="106"/>
      <c r="E51" s="137"/>
      <c r="F51" s="130" t="s">
        <v>153</v>
      </c>
      <c r="G51" s="128" t="s">
        <v>154</v>
      </c>
      <c r="H51" s="129">
        <v>125.0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ht="12.75" customHeight="1">
      <c r="A52" s="106"/>
      <c r="B52" s="106"/>
      <c r="C52" s="106"/>
      <c r="D52" s="106"/>
      <c r="E52" s="137"/>
      <c r="F52" s="134"/>
      <c r="G52" s="128"/>
      <c r="H52" s="129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</row>
    <row r="53" ht="27.0" customHeight="1">
      <c r="A53" s="106"/>
      <c r="B53" s="106"/>
      <c r="C53" s="106"/>
      <c r="D53" s="106"/>
      <c r="E53" s="137"/>
      <c r="F53" s="132" t="s">
        <v>155</v>
      </c>
      <c r="G53" s="10"/>
      <c r="H53" s="136">
        <f>SUM(H50:H52)</f>
        <v>250</v>
      </c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ht="12.75" customHeight="1">
      <c r="A54" s="122"/>
      <c r="B54" s="118"/>
      <c r="C54" s="118" t="s">
        <v>29</v>
      </c>
      <c r="D54" s="110"/>
      <c r="E54" s="122"/>
      <c r="F54" s="123"/>
      <c r="G54" s="122"/>
      <c r="H54" s="124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ht="12.75" customHeight="1">
      <c r="A55" s="125"/>
      <c r="B55" s="125"/>
      <c r="C55" s="125" t="s">
        <v>45</v>
      </c>
      <c r="D55" s="143">
        <v>60.0</v>
      </c>
      <c r="E55" s="126"/>
      <c r="F55" s="147"/>
      <c r="G55" s="128" t="s">
        <v>169</v>
      </c>
      <c r="H55" s="143">
        <v>60.0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ht="12.75" customHeight="1">
      <c r="A56" s="144">
        <v>98.0</v>
      </c>
      <c r="B56" s="144"/>
      <c r="C56" s="125" t="s">
        <v>46</v>
      </c>
      <c r="D56" s="143">
        <v>250.0</v>
      </c>
      <c r="E56" s="126"/>
      <c r="F56" s="153">
        <v>98.0</v>
      </c>
      <c r="G56" s="125" t="s">
        <v>174</v>
      </c>
      <c r="H56" s="129">
        <v>250.0</v>
      </c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ht="12.75" customHeight="1">
      <c r="A57" s="144">
        <v>227.0</v>
      </c>
      <c r="B57" s="144"/>
      <c r="C57" s="125" t="s">
        <v>47</v>
      </c>
      <c r="D57" s="143">
        <v>70.0</v>
      </c>
      <c r="E57" s="126"/>
      <c r="F57" s="127">
        <v>227.0</v>
      </c>
      <c r="G57" s="125" t="s">
        <v>175</v>
      </c>
      <c r="H57" s="143">
        <v>90.0</v>
      </c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ht="12.75" customHeight="1">
      <c r="A58" s="144">
        <v>312.0</v>
      </c>
      <c r="B58" s="144"/>
      <c r="C58" s="125" t="s">
        <v>48</v>
      </c>
      <c r="D58" s="143">
        <v>150.0</v>
      </c>
      <c r="E58" s="126"/>
      <c r="F58" s="131" t="s">
        <v>176</v>
      </c>
      <c r="G58" s="128" t="s">
        <v>48</v>
      </c>
      <c r="H58" s="129">
        <v>150.0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ht="12.75" customHeight="1">
      <c r="A59" s="144">
        <v>349.0</v>
      </c>
      <c r="B59" s="144"/>
      <c r="C59" s="125" t="s">
        <v>49</v>
      </c>
      <c r="D59" s="143">
        <v>200.0</v>
      </c>
      <c r="E59" s="126"/>
      <c r="F59" s="153">
        <v>349.0</v>
      </c>
      <c r="G59" s="125" t="s">
        <v>163</v>
      </c>
      <c r="H59" s="143">
        <v>180.0</v>
      </c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ht="12.75" customHeight="1">
      <c r="A60" s="144"/>
      <c r="B60" s="144"/>
      <c r="C60" s="125" t="s">
        <v>35</v>
      </c>
      <c r="D60" s="143">
        <v>40.0</v>
      </c>
      <c r="E60" s="126"/>
      <c r="F60" s="130"/>
      <c r="G60" s="125" t="s">
        <v>35</v>
      </c>
      <c r="H60" s="129">
        <v>70.0</v>
      </c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ht="12.75" customHeight="1">
      <c r="A61" s="144"/>
      <c r="B61" s="144"/>
      <c r="C61" s="125" t="s">
        <v>36</v>
      </c>
      <c r="D61" s="143">
        <v>40.0</v>
      </c>
      <c r="E61" s="126"/>
      <c r="F61" s="153"/>
      <c r="G61" s="125"/>
      <c r="H61" s="143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ht="12.75" customHeight="1">
      <c r="A62" s="144"/>
      <c r="B62" s="144"/>
      <c r="C62" s="125" t="s">
        <v>50</v>
      </c>
      <c r="D62" s="154">
        <v>200.0</v>
      </c>
      <c r="E62" s="126"/>
      <c r="F62" s="153"/>
      <c r="G62" s="125"/>
      <c r="H62" s="154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ht="15.0" customHeight="1">
      <c r="A63" s="155" t="s">
        <v>164</v>
      </c>
      <c r="B63" s="9"/>
      <c r="C63" s="10"/>
      <c r="D63" s="156">
        <f>SUM(D55:D62)</f>
        <v>1010</v>
      </c>
      <c r="E63" s="137"/>
      <c r="F63" s="155" t="s">
        <v>37</v>
      </c>
      <c r="G63" s="10"/>
      <c r="H63" s="157">
        <f>SUM(H55:H62)</f>
        <v>800</v>
      </c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</row>
    <row r="64" ht="13.5" customHeight="1">
      <c r="A64" s="118"/>
      <c r="B64" s="118"/>
      <c r="C64" s="118"/>
      <c r="D64" s="110"/>
      <c r="E64" s="122"/>
      <c r="F64" s="123"/>
      <c r="G64" s="122"/>
      <c r="H64" s="124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ht="12.75" customHeight="1">
      <c r="A65" s="106"/>
      <c r="B65" s="106"/>
      <c r="C65" s="106"/>
      <c r="D65" s="106"/>
      <c r="E65" s="126"/>
      <c r="F65" s="152">
        <v>372.0</v>
      </c>
      <c r="G65" s="128" t="s">
        <v>177</v>
      </c>
      <c r="H65" s="129">
        <v>125.0</v>
      </c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ht="12.75" customHeight="1">
      <c r="A66" s="106"/>
      <c r="B66" s="106"/>
      <c r="C66" s="106"/>
      <c r="D66" s="106"/>
      <c r="E66" s="126"/>
      <c r="F66" s="130">
        <v>386.0</v>
      </c>
      <c r="G66" s="128" t="s">
        <v>154</v>
      </c>
      <c r="H66" s="129">
        <v>125.0</v>
      </c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ht="12.75" customHeight="1">
      <c r="A67" s="106"/>
      <c r="B67" s="106"/>
      <c r="C67" s="106"/>
      <c r="D67" s="106"/>
      <c r="E67" s="126"/>
      <c r="F67" s="130"/>
      <c r="G67" s="128"/>
      <c r="H67" s="129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ht="12.75" customHeight="1">
      <c r="A68" s="122"/>
      <c r="B68" s="122"/>
      <c r="C68" s="123"/>
      <c r="D68" s="124"/>
      <c r="E68" s="137"/>
      <c r="F68" s="132" t="s">
        <v>166</v>
      </c>
      <c r="G68" s="10"/>
      <c r="H68" s="136">
        <f>SUM(H65:H67)</f>
        <v>250</v>
      </c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</row>
    <row r="69" ht="15.75" customHeight="1">
      <c r="A69" s="113"/>
      <c r="B69" s="118"/>
      <c r="C69" s="121" t="s">
        <v>178</v>
      </c>
      <c r="D69" s="110"/>
      <c r="E69" s="113"/>
      <c r="F69" s="114"/>
      <c r="G69" s="113" t="s">
        <v>178</v>
      </c>
      <c r="H69" s="110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3.5" customHeight="1">
      <c r="A70" s="122"/>
      <c r="B70" s="118"/>
      <c r="C70" s="118" t="s">
        <v>39</v>
      </c>
      <c r="D70" s="110"/>
      <c r="E70" s="122"/>
      <c r="F70" s="123"/>
      <c r="G70" s="122"/>
      <c r="H70" s="124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ht="12.75" customHeight="1">
      <c r="A71" s="125"/>
      <c r="B71" s="125"/>
      <c r="C71" s="125" t="s">
        <v>52</v>
      </c>
      <c r="D71" s="125">
        <v>80.0</v>
      </c>
      <c r="E71" s="126"/>
      <c r="F71" s="158" t="s">
        <v>179</v>
      </c>
      <c r="G71" s="128" t="s">
        <v>180</v>
      </c>
      <c r="H71" s="129">
        <v>60.0</v>
      </c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ht="12.75" customHeight="1">
      <c r="A72" s="125"/>
      <c r="B72" s="125"/>
      <c r="C72" s="125" t="s">
        <v>53</v>
      </c>
      <c r="D72" s="125">
        <v>75.0</v>
      </c>
      <c r="E72" s="126"/>
      <c r="F72" s="127" t="s">
        <v>181</v>
      </c>
      <c r="G72" s="128" t="s">
        <v>182</v>
      </c>
      <c r="H72" s="129">
        <v>110.0</v>
      </c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ht="12.75" customHeight="1">
      <c r="A73" s="125"/>
      <c r="B73" s="125"/>
      <c r="C73" s="125" t="s">
        <v>183</v>
      </c>
      <c r="D73" s="125">
        <v>135.0</v>
      </c>
      <c r="E73" s="126"/>
      <c r="F73" s="127" t="s">
        <v>184</v>
      </c>
      <c r="G73" s="159" t="s">
        <v>185</v>
      </c>
      <c r="H73" s="144">
        <v>150.0</v>
      </c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ht="12.75" customHeight="1">
      <c r="A74" s="125"/>
      <c r="B74" s="125"/>
      <c r="C74" s="125" t="s">
        <v>186</v>
      </c>
      <c r="D74" s="125">
        <v>200.0</v>
      </c>
      <c r="E74" s="126"/>
      <c r="F74" s="131" t="s">
        <v>187</v>
      </c>
      <c r="G74" s="128" t="s">
        <v>188</v>
      </c>
      <c r="H74" s="129">
        <v>180.0</v>
      </c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ht="12.75" customHeight="1">
      <c r="A75" s="125"/>
      <c r="B75" s="125"/>
      <c r="C75" s="125" t="s">
        <v>25</v>
      </c>
      <c r="D75" s="125">
        <v>25.0</v>
      </c>
      <c r="E75" s="126"/>
      <c r="F75" s="147"/>
      <c r="G75" s="125" t="s">
        <v>35</v>
      </c>
      <c r="H75" s="125">
        <v>50.0</v>
      </c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ht="12.75" customHeight="1">
      <c r="A76" s="125"/>
      <c r="B76" s="125"/>
      <c r="C76" s="125" t="s">
        <v>36</v>
      </c>
      <c r="D76" s="125">
        <v>25.0</v>
      </c>
      <c r="E76" s="126"/>
      <c r="F76" s="147"/>
      <c r="G76" s="125"/>
      <c r="H76" s="125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ht="36.0" customHeight="1">
      <c r="A77" s="125"/>
      <c r="B77" s="125"/>
      <c r="C77" s="125" t="s">
        <v>57</v>
      </c>
      <c r="D77" s="125">
        <v>150.0</v>
      </c>
      <c r="E77" s="126"/>
      <c r="F77" s="147"/>
      <c r="G77" s="125" t="s">
        <v>189</v>
      </c>
      <c r="H77" s="143">
        <v>120.0</v>
      </c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ht="13.5" customHeight="1">
      <c r="A78" s="160" t="s">
        <v>150</v>
      </c>
      <c r="B78" s="9"/>
      <c r="C78" s="10"/>
      <c r="D78" s="133">
        <f>SUM(D71:D77)</f>
        <v>690</v>
      </c>
      <c r="E78" s="126"/>
      <c r="F78" s="132" t="s">
        <v>150</v>
      </c>
      <c r="G78" s="10"/>
      <c r="H78" s="136">
        <f>SUM(H71:H77)</f>
        <v>670</v>
      </c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ht="12.75" customHeight="1">
      <c r="A79" s="137"/>
      <c r="B79" s="137"/>
      <c r="C79" s="137"/>
      <c r="D79" s="138"/>
      <c r="E79" s="137"/>
      <c r="F79" s="140"/>
      <c r="G79" s="150"/>
      <c r="H79" s="151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</row>
    <row r="80" ht="13.5" customHeight="1">
      <c r="A80" s="137"/>
      <c r="B80" s="137"/>
      <c r="C80" s="137"/>
      <c r="D80" s="138"/>
      <c r="E80" s="137"/>
      <c r="F80" s="140"/>
      <c r="G80" s="161" t="s">
        <v>151</v>
      </c>
      <c r="H80" s="1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ht="12.75" customHeight="1">
      <c r="A81" s="137"/>
      <c r="B81" s="137"/>
      <c r="C81" s="137"/>
      <c r="D81" s="138"/>
      <c r="E81" s="137"/>
      <c r="F81" s="162">
        <v>369.0</v>
      </c>
      <c r="G81" s="128" t="s">
        <v>190</v>
      </c>
      <c r="H81" s="129">
        <v>125.0</v>
      </c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</row>
    <row r="82" ht="12.75" customHeight="1">
      <c r="A82" s="137"/>
      <c r="B82" s="137"/>
      <c r="C82" s="137"/>
      <c r="D82" s="138"/>
      <c r="E82" s="137"/>
      <c r="F82" s="130">
        <v>386.0</v>
      </c>
      <c r="G82" s="128" t="s">
        <v>154</v>
      </c>
      <c r="H82" s="129">
        <v>125.0</v>
      </c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</row>
    <row r="83" ht="12.75" customHeight="1">
      <c r="A83" s="137"/>
      <c r="B83" s="137"/>
      <c r="C83" s="137"/>
      <c r="D83" s="138"/>
      <c r="E83" s="137"/>
      <c r="F83" s="140"/>
      <c r="G83" s="135" t="s">
        <v>155</v>
      </c>
      <c r="H83" s="136">
        <f>SUM(H81:H82)</f>
        <v>250</v>
      </c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</row>
    <row r="84" ht="13.5" customHeight="1">
      <c r="A84" s="137"/>
      <c r="B84" s="137"/>
      <c r="C84" s="137"/>
      <c r="D84" s="138"/>
      <c r="E84" s="137"/>
      <c r="F84" s="139"/>
      <c r="G84" s="137"/>
      <c r="H84" s="138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</row>
    <row r="85" ht="12.75" customHeight="1">
      <c r="A85" s="122"/>
      <c r="B85" s="118"/>
      <c r="C85" s="118" t="s">
        <v>29</v>
      </c>
      <c r="D85" s="110"/>
      <c r="E85" s="122"/>
      <c r="F85" s="123"/>
      <c r="G85" s="122"/>
      <c r="H85" s="124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ht="12.75" customHeight="1">
      <c r="A86" s="144">
        <v>104.0</v>
      </c>
      <c r="B86" s="144"/>
      <c r="C86" s="125" t="s">
        <v>191</v>
      </c>
      <c r="D86" s="143">
        <v>270.0</v>
      </c>
      <c r="E86" s="126"/>
      <c r="F86" s="128"/>
      <c r="G86" s="128" t="s">
        <v>192</v>
      </c>
      <c r="H86" s="146">
        <v>60.0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ht="12.75" customHeight="1">
      <c r="A87" s="144"/>
      <c r="B87" s="144"/>
      <c r="C87" s="125"/>
      <c r="D87" s="143"/>
      <c r="E87" s="126"/>
      <c r="F87" s="163">
        <v>128.0</v>
      </c>
      <c r="G87" s="128" t="s">
        <v>193</v>
      </c>
      <c r="H87" s="129">
        <v>250.0</v>
      </c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ht="12.75" customHeight="1">
      <c r="A88" s="144">
        <v>223.0</v>
      </c>
      <c r="B88" s="144"/>
      <c r="C88" s="125" t="s">
        <v>59</v>
      </c>
      <c r="D88" s="143">
        <v>185.0</v>
      </c>
      <c r="E88" s="126"/>
      <c r="F88" s="127" t="s">
        <v>194</v>
      </c>
      <c r="G88" s="128" t="s">
        <v>195</v>
      </c>
      <c r="H88" s="129">
        <v>150.0</v>
      </c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ht="12.75" customHeight="1">
      <c r="A89" s="144"/>
      <c r="B89" s="144"/>
      <c r="C89" s="125" t="s">
        <v>60</v>
      </c>
      <c r="D89" s="143">
        <v>35.0</v>
      </c>
      <c r="E89" s="126"/>
      <c r="F89" s="153"/>
      <c r="G89" s="164" t="s">
        <v>196</v>
      </c>
      <c r="H89" s="145">
        <v>180.0</v>
      </c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ht="12.75" customHeight="1">
      <c r="A90" s="144"/>
      <c r="B90" s="165"/>
      <c r="C90" s="164" t="s">
        <v>61</v>
      </c>
      <c r="D90" s="145">
        <v>200.0</v>
      </c>
      <c r="E90" s="126"/>
      <c r="F90" s="153"/>
      <c r="G90" s="125" t="s">
        <v>35</v>
      </c>
      <c r="H90" s="143">
        <v>70.0</v>
      </c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ht="12.75" customHeight="1">
      <c r="A91" s="144"/>
      <c r="B91" s="144"/>
      <c r="C91" s="125" t="s">
        <v>35</v>
      </c>
      <c r="D91" s="143">
        <v>40.0</v>
      </c>
      <c r="E91" s="126"/>
      <c r="F91" s="153"/>
      <c r="G91" s="125"/>
      <c r="H91" s="143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ht="12.75" customHeight="1">
      <c r="A92" s="144"/>
      <c r="B92" s="144"/>
      <c r="C92" s="125" t="s">
        <v>36</v>
      </c>
      <c r="D92" s="143">
        <v>40.0</v>
      </c>
      <c r="E92" s="126"/>
      <c r="F92" s="134"/>
      <c r="G92" s="125"/>
      <c r="H92" s="143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ht="12.75" customHeight="1">
      <c r="A93" s="144"/>
      <c r="B93" s="144"/>
      <c r="C93" s="125" t="s">
        <v>62</v>
      </c>
      <c r="D93" s="143">
        <v>180.0</v>
      </c>
      <c r="E93" s="126"/>
      <c r="F93" s="134"/>
      <c r="G93" s="166" t="s">
        <v>164</v>
      </c>
      <c r="H93" s="167">
        <f>SUM(H86:H92)</f>
        <v>710</v>
      </c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ht="12.75" customHeight="1">
      <c r="A94" s="168" t="s">
        <v>164</v>
      </c>
      <c r="B94" s="168"/>
      <c r="C94" s="140"/>
      <c r="D94" s="157">
        <f>SUM(D86:D93)</f>
        <v>950</v>
      </c>
      <c r="E94" s="126"/>
      <c r="F94" s="122"/>
      <c r="G94" s="122"/>
      <c r="H94" s="124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ht="13.5" customHeight="1">
      <c r="A95" s="118"/>
      <c r="B95" s="118"/>
      <c r="C95" s="118"/>
      <c r="D95" s="110"/>
      <c r="E95" s="122"/>
      <c r="F95" s="123"/>
      <c r="G95" s="122"/>
      <c r="H95" s="124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ht="12.75" customHeight="1">
      <c r="A96" s="106"/>
      <c r="B96" s="106"/>
      <c r="C96" s="106"/>
      <c r="D96" s="106"/>
      <c r="E96" s="126"/>
      <c r="F96" s="162">
        <v>369.0</v>
      </c>
      <c r="G96" s="128" t="s">
        <v>190</v>
      </c>
      <c r="H96" s="129">
        <v>125.0</v>
      </c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ht="12.75" customHeight="1">
      <c r="A97" s="106"/>
      <c r="B97" s="106"/>
      <c r="C97" s="106"/>
      <c r="D97" s="106"/>
      <c r="E97" s="126"/>
      <c r="F97" s="130">
        <v>386.0</v>
      </c>
      <c r="G97" s="128" t="s">
        <v>154</v>
      </c>
      <c r="H97" s="129">
        <v>125.0</v>
      </c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ht="12.75" customHeight="1">
      <c r="A98" s="106"/>
      <c r="B98" s="106"/>
      <c r="C98" s="106"/>
      <c r="D98" s="106"/>
      <c r="E98" s="126"/>
      <c r="F98" s="140"/>
      <c r="G98" s="135" t="s">
        <v>166</v>
      </c>
      <c r="H98" s="136">
        <f>SUM(H96:H97)</f>
        <v>250</v>
      </c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ht="12.75" customHeight="1">
      <c r="A99" s="122"/>
      <c r="B99" s="122"/>
      <c r="C99" s="123"/>
      <c r="D99" s="124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</row>
    <row r="100" ht="12.75" customHeight="1">
      <c r="A100" s="113"/>
      <c r="B100" s="118"/>
      <c r="C100" s="121" t="s">
        <v>197</v>
      </c>
      <c r="D100" s="110"/>
      <c r="E100" s="113"/>
      <c r="F100" s="114"/>
      <c r="G100" s="113" t="s">
        <v>197</v>
      </c>
      <c r="H100" s="110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3.5" customHeight="1">
      <c r="A101" s="122"/>
      <c r="B101" s="118"/>
      <c r="C101" s="118" t="s">
        <v>39</v>
      </c>
      <c r="D101" s="110"/>
      <c r="E101" s="122"/>
      <c r="F101" s="122"/>
      <c r="G101" s="118" t="s">
        <v>39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ht="12.75" customHeight="1">
      <c r="A102" s="125"/>
      <c r="B102" s="125"/>
      <c r="C102" s="125" t="s">
        <v>64</v>
      </c>
      <c r="D102" s="125">
        <v>80.0</v>
      </c>
      <c r="E102" s="126"/>
      <c r="F102" s="127">
        <v>52.0</v>
      </c>
      <c r="G102" s="128" t="s">
        <v>198</v>
      </c>
      <c r="H102" s="129">
        <v>60.0</v>
      </c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ht="12.75" customHeight="1">
      <c r="A103" s="125"/>
      <c r="B103" s="125"/>
      <c r="C103" s="125" t="s">
        <v>66</v>
      </c>
      <c r="D103" s="125">
        <v>110.0</v>
      </c>
      <c r="E103" s="126"/>
      <c r="F103" s="169" t="s">
        <v>199</v>
      </c>
      <c r="G103" s="128" t="s">
        <v>200</v>
      </c>
      <c r="H103" s="129">
        <v>110.0</v>
      </c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ht="12.75" customHeight="1">
      <c r="A104" s="125"/>
      <c r="B104" s="125"/>
      <c r="C104" s="125" t="s">
        <v>48</v>
      </c>
      <c r="D104" s="125">
        <v>150.0</v>
      </c>
      <c r="E104" s="126"/>
      <c r="F104" s="131" t="s">
        <v>176</v>
      </c>
      <c r="G104" s="128" t="s">
        <v>48</v>
      </c>
      <c r="H104" s="129">
        <v>150.0</v>
      </c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ht="12.75" customHeight="1">
      <c r="A105" s="125"/>
      <c r="B105" s="125"/>
      <c r="C105" s="125" t="s">
        <v>67</v>
      </c>
      <c r="D105" s="125">
        <v>200.0</v>
      </c>
      <c r="E105" s="126"/>
      <c r="F105" s="131"/>
      <c r="G105" s="125" t="s">
        <v>201</v>
      </c>
      <c r="H105" s="125">
        <v>180.0</v>
      </c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ht="12.75" customHeight="1">
      <c r="A106" s="125"/>
      <c r="B106" s="125"/>
      <c r="C106" s="125" t="s">
        <v>36</v>
      </c>
      <c r="D106" s="125">
        <v>25.0</v>
      </c>
      <c r="E106" s="126"/>
      <c r="F106" s="130"/>
      <c r="G106" s="125" t="s">
        <v>35</v>
      </c>
      <c r="H106" s="129">
        <v>25.0</v>
      </c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ht="12.75" customHeight="1">
      <c r="A107" s="125"/>
      <c r="B107" s="125"/>
      <c r="C107" s="125" t="s">
        <v>68</v>
      </c>
      <c r="D107" s="125">
        <v>50.0</v>
      </c>
      <c r="E107" s="126"/>
      <c r="F107" s="147"/>
      <c r="G107" s="125" t="s">
        <v>68</v>
      </c>
      <c r="H107" s="125">
        <v>50.0</v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ht="12.75" customHeight="1">
      <c r="A108" s="168" t="s">
        <v>150</v>
      </c>
      <c r="B108" s="168"/>
      <c r="C108" s="168"/>
      <c r="D108" s="168">
        <f>SUM(D102:D107)</f>
        <v>615</v>
      </c>
      <c r="E108" s="126"/>
      <c r="F108" s="140" t="s">
        <v>150</v>
      </c>
      <c r="G108" s="168"/>
      <c r="H108" s="157">
        <f>SUM(H102:H107)</f>
        <v>575</v>
      </c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ht="13.5" customHeight="1">
      <c r="A109" s="137"/>
      <c r="B109" s="137"/>
      <c r="C109" s="137"/>
      <c r="D109" s="138"/>
      <c r="E109" s="137"/>
      <c r="F109" s="140"/>
      <c r="G109" s="170" t="s">
        <v>151</v>
      </c>
      <c r="H109" s="168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</row>
    <row r="110" ht="13.5" customHeight="1">
      <c r="A110" s="137"/>
      <c r="B110" s="137"/>
      <c r="C110" s="137"/>
      <c r="D110" s="138"/>
      <c r="E110" s="137"/>
      <c r="F110" s="152">
        <v>366.0</v>
      </c>
      <c r="G110" s="128" t="s">
        <v>202</v>
      </c>
      <c r="H110" s="129">
        <v>125.0</v>
      </c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ht="12.75" customHeight="1">
      <c r="A111" s="137"/>
      <c r="B111" s="137"/>
      <c r="C111" s="137"/>
      <c r="D111" s="138"/>
      <c r="E111" s="137"/>
      <c r="F111" s="130">
        <v>386.0</v>
      </c>
      <c r="G111" s="128" t="s">
        <v>154</v>
      </c>
      <c r="H111" s="129">
        <v>125.0</v>
      </c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ht="12.75" customHeight="1">
      <c r="A112" s="137"/>
      <c r="B112" s="137"/>
      <c r="C112" s="137"/>
      <c r="D112" s="138"/>
      <c r="E112" s="137"/>
      <c r="F112" s="170"/>
      <c r="G112" s="170"/>
      <c r="H112" s="168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ht="12.75" customHeight="1">
      <c r="A113" s="137"/>
      <c r="B113" s="137"/>
      <c r="C113" s="137"/>
      <c r="D113" s="138"/>
      <c r="E113" s="137"/>
      <c r="F113" s="171" t="s">
        <v>155</v>
      </c>
      <c r="G113" s="10"/>
      <c r="H113" s="129">
        <f>SUM(H110:H112)</f>
        <v>250</v>
      </c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ht="12.75" customHeight="1">
      <c r="A114" s="122"/>
      <c r="B114" s="118"/>
      <c r="C114" s="118" t="s">
        <v>29</v>
      </c>
      <c r="D114" s="110"/>
      <c r="E114" s="137"/>
      <c r="F114" s="171"/>
      <c r="G114" s="10"/>
      <c r="H114" s="133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ht="12.75" customHeight="1">
      <c r="A115" s="144">
        <v>96.0</v>
      </c>
      <c r="B115" s="144"/>
      <c r="C115" s="125" t="s">
        <v>69</v>
      </c>
      <c r="D115" s="143">
        <v>250.0</v>
      </c>
      <c r="E115" s="122"/>
      <c r="F115" s="142">
        <v>130.0</v>
      </c>
      <c r="G115" s="128" t="s">
        <v>203</v>
      </c>
      <c r="H115" s="129">
        <v>250.0</v>
      </c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ht="12.75" customHeight="1">
      <c r="A116" s="153"/>
      <c r="B116" s="153"/>
      <c r="C116" s="125" t="s">
        <v>70</v>
      </c>
      <c r="D116" s="143">
        <v>85.0</v>
      </c>
      <c r="E116" s="126"/>
      <c r="F116" s="153"/>
      <c r="G116" s="125" t="s">
        <v>70</v>
      </c>
      <c r="H116" s="143">
        <v>90.0</v>
      </c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ht="12.75" customHeight="1">
      <c r="A117" s="144">
        <v>143.0</v>
      </c>
      <c r="B117" s="144"/>
      <c r="C117" s="125" t="s">
        <v>71</v>
      </c>
      <c r="D117" s="143">
        <v>150.0</v>
      </c>
      <c r="E117" s="126"/>
      <c r="F117" s="131"/>
      <c r="G117" s="125" t="s">
        <v>71</v>
      </c>
      <c r="H117" s="129">
        <v>150.0</v>
      </c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ht="12.75" customHeight="1">
      <c r="A118" s="144"/>
      <c r="B118" s="144"/>
      <c r="C118" s="125" t="s">
        <v>72</v>
      </c>
      <c r="D118" s="143">
        <v>200.0</v>
      </c>
      <c r="E118" s="126"/>
      <c r="F118" s="153"/>
      <c r="G118" s="125" t="s">
        <v>72</v>
      </c>
      <c r="H118" s="143">
        <v>150.0</v>
      </c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ht="12.75" customHeight="1">
      <c r="A119" s="144"/>
      <c r="B119" s="144"/>
      <c r="C119" s="125" t="s">
        <v>35</v>
      </c>
      <c r="D119" s="143">
        <v>40.0</v>
      </c>
      <c r="E119" s="126"/>
      <c r="F119" s="153"/>
      <c r="G119" s="125" t="s">
        <v>35</v>
      </c>
      <c r="H119" s="143">
        <v>50.0</v>
      </c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ht="12.75" customHeight="1">
      <c r="A120" s="144"/>
      <c r="B120" s="144"/>
      <c r="C120" s="125" t="s">
        <v>36</v>
      </c>
      <c r="D120" s="143">
        <v>20.0</v>
      </c>
      <c r="E120" s="126"/>
      <c r="F120" s="131"/>
      <c r="G120" s="128" t="s">
        <v>204</v>
      </c>
      <c r="H120" s="129">
        <v>180.0</v>
      </c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ht="12.75" customHeight="1">
      <c r="A121" s="144"/>
      <c r="B121" s="144"/>
      <c r="C121" s="125" t="s">
        <v>50</v>
      </c>
      <c r="D121" s="154">
        <v>200.0</v>
      </c>
      <c r="E121" s="126"/>
      <c r="F121" s="153"/>
      <c r="G121" s="125"/>
      <c r="H121" s="154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ht="12.75" customHeight="1">
      <c r="A122" s="132" t="s">
        <v>164</v>
      </c>
      <c r="B122" s="9"/>
      <c r="C122" s="10"/>
      <c r="D122" s="136">
        <f>SUM(D115:D121)</f>
        <v>945</v>
      </c>
      <c r="E122" s="126"/>
      <c r="F122" s="140"/>
      <c r="G122" s="172" t="s">
        <v>164</v>
      </c>
      <c r="H122" s="136">
        <f>SUM(H115:H121)</f>
        <v>870</v>
      </c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ht="13.5" customHeight="1">
      <c r="A123" s="137"/>
      <c r="B123" s="137"/>
      <c r="C123" s="118"/>
      <c r="D123" s="137"/>
      <c r="E123" s="137"/>
      <c r="F123" s="122"/>
      <c r="G123" s="170" t="s">
        <v>205</v>
      </c>
      <c r="H123" s="124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ht="13.5" customHeight="1">
      <c r="A124" s="122"/>
      <c r="B124" s="118"/>
      <c r="C124" s="118"/>
      <c r="D124" s="110"/>
      <c r="E124" s="122"/>
      <c r="F124" s="152">
        <v>366.0</v>
      </c>
      <c r="G124" s="128" t="s">
        <v>202</v>
      </c>
      <c r="H124" s="129">
        <v>125.0</v>
      </c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ht="12.75" customHeight="1">
      <c r="A125" s="106"/>
      <c r="B125" s="106"/>
      <c r="C125" s="106"/>
      <c r="D125" s="106"/>
      <c r="E125" s="126"/>
      <c r="F125" s="130">
        <v>386.0</v>
      </c>
      <c r="G125" s="128" t="s">
        <v>154</v>
      </c>
      <c r="H125" s="129">
        <v>125.0</v>
      </c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ht="12.75" customHeight="1">
      <c r="A126" s="106"/>
      <c r="B126" s="106"/>
      <c r="C126" s="106"/>
      <c r="D126" s="106"/>
      <c r="E126" s="126"/>
      <c r="F126" s="130"/>
      <c r="G126" s="128"/>
      <c r="H126" s="129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ht="12.75" customHeight="1">
      <c r="A127" s="106"/>
      <c r="B127" s="106"/>
      <c r="C127" s="106"/>
      <c r="D127" s="106"/>
      <c r="E127" s="126"/>
      <c r="F127" s="140"/>
      <c r="G127" s="172" t="s">
        <v>166</v>
      </c>
      <c r="H127" s="136">
        <f>SUM(H124:H126)</f>
        <v>250</v>
      </c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ht="12.75" customHeight="1">
      <c r="A128" s="122"/>
      <c r="B128" s="122"/>
      <c r="C128" s="123"/>
      <c r="D128" s="124"/>
      <c r="E128" s="137"/>
      <c r="F128" s="113"/>
      <c r="G128" s="113"/>
      <c r="H128" s="110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ht="30.0" customHeight="1">
      <c r="A129" s="113"/>
      <c r="B129" s="118"/>
      <c r="C129" s="118" t="s">
        <v>206</v>
      </c>
      <c r="D129" s="110"/>
      <c r="E129" s="113"/>
      <c r="F129" s="114"/>
      <c r="G129" s="113" t="s">
        <v>206</v>
      </c>
      <c r="H129" s="110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3.5" customHeight="1">
      <c r="A130" s="122"/>
      <c r="B130" s="118"/>
      <c r="C130" s="118" t="s">
        <v>39</v>
      </c>
      <c r="D130" s="110"/>
      <c r="E130" s="122"/>
      <c r="F130" s="122"/>
      <c r="G130" s="118" t="s">
        <v>39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ht="12.75" customHeight="1">
      <c r="A131" s="125"/>
      <c r="B131" s="125"/>
      <c r="C131" s="125" t="s">
        <v>74</v>
      </c>
      <c r="D131" s="125">
        <v>70.0</v>
      </c>
      <c r="E131" s="126"/>
      <c r="F131" s="147"/>
      <c r="G131" s="128" t="s">
        <v>169</v>
      </c>
      <c r="H131" s="144">
        <v>60.0</v>
      </c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ht="12.75" customHeight="1">
      <c r="A132" s="125"/>
      <c r="B132" s="125"/>
      <c r="C132" s="125" t="s">
        <v>75</v>
      </c>
      <c r="D132" s="125">
        <v>150.0</v>
      </c>
      <c r="E132" s="126"/>
      <c r="F132" s="173" t="s">
        <v>207</v>
      </c>
      <c r="G132" s="128" t="s">
        <v>208</v>
      </c>
      <c r="H132" s="144">
        <v>150.0</v>
      </c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ht="12.75" customHeight="1">
      <c r="A133" s="125"/>
      <c r="B133" s="125"/>
      <c r="C133" s="125" t="s">
        <v>43</v>
      </c>
      <c r="D133" s="125">
        <v>200.0</v>
      </c>
      <c r="E133" s="126"/>
      <c r="F133" s="147"/>
      <c r="G133" s="125" t="s">
        <v>209</v>
      </c>
      <c r="H133" s="129">
        <v>180.0</v>
      </c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ht="12.75" customHeight="1">
      <c r="A134" s="125"/>
      <c r="B134" s="125"/>
      <c r="C134" s="125" t="s">
        <v>25</v>
      </c>
      <c r="D134" s="125">
        <v>40.0</v>
      </c>
      <c r="E134" s="126"/>
      <c r="F134" s="147"/>
      <c r="G134" s="125" t="s">
        <v>35</v>
      </c>
      <c r="H134" s="125">
        <v>40.0</v>
      </c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ht="12.75" customHeight="1">
      <c r="A135" s="125"/>
      <c r="B135" s="125"/>
      <c r="C135" s="125" t="s">
        <v>36</v>
      </c>
      <c r="D135" s="125">
        <v>25.0</v>
      </c>
      <c r="E135" s="126"/>
      <c r="F135" s="147"/>
      <c r="G135" s="125"/>
      <c r="H135" s="125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ht="12.75" customHeight="1">
      <c r="A136" s="125"/>
      <c r="B136" s="125"/>
      <c r="C136" s="125" t="s">
        <v>72</v>
      </c>
      <c r="D136" s="125">
        <v>120.0</v>
      </c>
      <c r="E136" s="126"/>
      <c r="F136" s="147"/>
      <c r="G136" s="125" t="s">
        <v>72</v>
      </c>
      <c r="H136" s="125">
        <v>120.0</v>
      </c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ht="13.5" customHeight="1">
      <c r="A137" s="155" t="s">
        <v>150</v>
      </c>
      <c r="B137" s="9"/>
      <c r="C137" s="10"/>
      <c r="D137" s="174">
        <f>SUM(D131:D136)</f>
        <v>605</v>
      </c>
      <c r="E137" s="137"/>
      <c r="F137" s="140"/>
      <c r="G137" s="175" t="s">
        <v>27</v>
      </c>
      <c r="H137" s="168">
        <f>SUM(H131:H136)</f>
        <v>550</v>
      </c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</row>
    <row r="138" ht="13.5" customHeight="1">
      <c r="A138" s="137"/>
      <c r="B138" s="137"/>
      <c r="C138" s="137"/>
      <c r="D138" s="138"/>
      <c r="E138" s="137"/>
      <c r="F138" s="137"/>
      <c r="G138" s="137" t="s">
        <v>151</v>
      </c>
      <c r="H138" s="138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</row>
    <row r="139" ht="12.75" customHeight="1">
      <c r="A139" s="137"/>
      <c r="B139" s="137"/>
      <c r="C139" s="137"/>
      <c r="D139" s="138"/>
      <c r="E139" s="137"/>
      <c r="F139" s="142">
        <v>242.0</v>
      </c>
      <c r="G139" s="128" t="s">
        <v>152</v>
      </c>
      <c r="H139" s="129">
        <v>125.0</v>
      </c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</row>
    <row r="140" ht="12.75" customHeight="1">
      <c r="A140" s="137"/>
      <c r="B140" s="137"/>
      <c r="C140" s="137"/>
      <c r="D140" s="138"/>
      <c r="E140" s="137"/>
      <c r="F140" s="130">
        <v>386.0</v>
      </c>
      <c r="G140" s="128" t="s">
        <v>210</v>
      </c>
      <c r="H140" s="129">
        <v>125.0</v>
      </c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</row>
    <row r="141" ht="12.75" customHeight="1">
      <c r="A141" s="137"/>
      <c r="B141" s="137"/>
      <c r="C141" s="137"/>
      <c r="D141" s="138"/>
      <c r="E141" s="137"/>
      <c r="F141" s="134"/>
      <c r="G141" s="128"/>
      <c r="H141" s="129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</row>
    <row r="142" ht="12.75" customHeight="1">
      <c r="A142" s="137"/>
      <c r="B142" s="137"/>
      <c r="C142" s="137"/>
      <c r="D142" s="138"/>
      <c r="E142" s="137"/>
      <c r="F142" s="140"/>
      <c r="G142" s="176" t="s">
        <v>155</v>
      </c>
      <c r="H142" s="143">
        <f>SUM(H139:H141)</f>
        <v>250</v>
      </c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</row>
    <row r="143" ht="12.75" customHeight="1">
      <c r="A143" s="122"/>
      <c r="B143" s="118"/>
      <c r="C143" s="118" t="s">
        <v>29</v>
      </c>
      <c r="D143" s="110"/>
      <c r="E143" s="122"/>
      <c r="F143" s="122"/>
      <c r="G143" s="118" t="s">
        <v>29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ht="12.75" customHeight="1">
      <c r="A144" s="144">
        <v>84.0</v>
      </c>
      <c r="B144" s="144"/>
      <c r="C144" s="125" t="s">
        <v>76</v>
      </c>
      <c r="D144" s="143">
        <v>250.0</v>
      </c>
      <c r="E144" s="126"/>
      <c r="F144" s="152" t="s">
        <v>211</v>
      </c>
      <c r="G144" s="128" t="s">
        <v>212</v>
      </c>
      <c r="H144" s="129">
        <v>250.0</v>
      </c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ht="12.75" customHeight="1">
      <c r="A145" s="144">
        <v>229.0</v>
      </c>
      <c r="B145" s="144"/>
      <c r="C145" s="164" t="s">
        <v>77</v>
      </c>
      <c r="D145" s="145">
        <v>200.0</v>
      </c>
      <c r="E145" s="126"/>
      <c r="F145" s="153">
        <v>229.0</v>
      </c>
      <c r="G145" s="164" t="s">
        <v>77</v>
      </c>
      <c r="H145" s="145">
        <v>200.0</v>
      </c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ht="12.75" customHeight="1">
      <c r="A146" s="144"/>
      <c r="B146" s="144"/>
      <c r="C146" s="164"/>
      <c r="D146" s="145"/>
      <c r="E146" s="126"/>
      <c r="F146" s="152"/>
      <c r="G146" s="125"/>
      <c r="H146" s="145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ht="12.75" customHeight="1">
      <c r="A147" s="153">
        <v>392.0</v>
      </c>
      <c r="B147" s="153"/>
      <c r="C147" s="125" t="s">
        <v>78</v>
      </c>
      <c r="D147" s="143">
        <v>200.0</v>
      </c>
      <c r="E147" s="126"/>
      <c r="F147" s="153">
        <v>392.0</v>
      </c>
      <c r="G147" s="125" t="s">
        <v>213</v>
      </c>
      <c r="H147" s="129">
        <v>180.0</v>
      </c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ht="12.75" customHeight="1">
      <c r="A148" s="144"/>
      <c r="B148" s="165"/>
      <c r="C148" s="164" t="s">
        <v>79</v>
      </c>
      <c r="D148" s="145">
        <v>80.0</v>
      </c>
      <c r="E148" s="126"/>
      <c r="F148" s="153"/>
      <c r="G148" s="125" t="s">
        <v>35</v>
      </c>
      <c r="H148" s="143">
        <v>40.0</v>
      </c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ht="12.75" customHeight="1">
      <c r="A149" s="144"/>
      <c r="B149" s="144"/>
      <c r="C149" s="125" t="s">
        <v>35</v>
      </c>
      <c r="D149" s="143">
        <v>40.0</v>
      </c>
      <c r="E149" s="126"/>
      <c r="F149" s="130"/>
      <c r="G149" s="164" t="s">
        <v>79</v>
      </c>
      <c r="H149" s="145">
        <v>80.0</v>
      </c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ht="12.75" customHeight="1">
      <c r="A150" s="144"/>
      <c r="B150" s="144"/>
      <c r="C150" s="125" t="s">
        <v>36</v>
      </c>
      <c r="D150" s="143">
        <v>40.0</v>
      </c>
      <c r="E150" s="126"/>
      <c r="F150" s="153"/>
      <c r="G150" s="125"/>
      <c r="H150" s="143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ht="12.75" customHeight="1">
      <c r="A151" s="144"/>
      <c r="B151" s="144"/>
      <c r="C151" s="148" t="s">
        <v>80</v>
      </c>
      <c r="D151" s="143">
        <v>200.0</v>
      </c>
      <c r="E151" s="126"/>
      <c r="F151" s="153"/>
      <c r="G151" s="148" t="s">
        <v>214</v>
      </c>
      <c r="H151" s="143">
        <v>150.0</v>
      </c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ht="12.75" customHeight="1">
      <c r="A152" s="168" t="s">
        <v>164</v>
      </c>
      <c r="B152" s="168"/>
      <c r="C152" s="168"/>
      <c r="D152" s="157">
        <f>SUM(D144:D151)</f>
        <v>1010</v>
      </c>
      <c r="E152" s="126"/>
      <c r="F152" s="134"/>
      <c r="G152" s="166" t="s">
        <v>164</v>
      </c>
      <c r="H152" s="157">
        <f>SUM(H144:H151)</f>
        <v>900</v>
      </c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ht="12.75" customHeight="1">
      <c r="A153" s="137"/>
      <c r="B153" s="137"/>
      <c r="C153" s="137"/>
      <c r="D153" s="138"/>
      <c r="E153" s="137"/>
      <c r="F153" s="139"/>
      <c r="G153" s="137" t="s">
        <v>205</v>
      </c>
      <c r="H153" s="138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</row>
    <row r="154" ht="13.5" customHeight="1">
      <c r="A154" s="118"/>
      <c r="B154" s="118"/>
      <c r="C154" s="118"/>
      <c r="D154" s="110"/>
      <c r="E154" s="122"/>
      <c r="F154" s="142">
        <v>242.0</v>
      </c>
      <c r="G154" s="128" t="s">
        <v>152</v>
      </c>
      <c r="H154" s="129">
        <v>125.0</v>
      </c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ht="12.75" customHeight="1">
      <c r="A155" s="106"/>
      <c r="B155" s="106"/>
      <c r="C155" s="106"/>
      <c r="D155" s="106"/>
      <c r="E155" s="126"/>
      <c r="F155" s="130">
        <v>386.0</v>
      </c>
      <c r="G155" s="128" t="s">
        <v>210</v>
      </c>
      <c r="H155" s="129">
        <v>125.0</v>
      </c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ht="12.75" customHeight="1">
      <c r="A156" s="106"/>
      <c r="B156" s="106"/>
      <c r="C156" s="106"/>
      <c r="D156" s="106"/>
      <c r="E156" s="126"/>
      <c r="F156" s="134"/>
      <c r="G156" s="128"/>
      <c r="H156" s="129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ht="12.75" customHeight="1">
      <c r="A157" s="106"/>
      <c r="B157" s="106"/>
      <c r="C157" s="106"/>
      <c r="D157" s="106"/>
      <c r="E157" s="126"/>
      <c r="F157" s="140"/>
      <c r="G157" s="168" t="s">
        <v>166</v>
      </c>
      <c r="H157" s="157">
        <f>SUM(H154:H156)</f>
        <v>250</v>
      </c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ht="12.75" customHeight="1">
      <c r="A158" s="106"/>
      <c r="B158" s="106"/>
      <c r="C158" s="106"/>
      <c r="D158" s="106"/>
      <c r="E158" s="137"/>
      <c r="F158" s="139"/>
      <c r="G158" s="138"/>
      <c r="H158" s="138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</row>
    <row r="159" ht="12.75" customHeight="1">
      <c r="A159" s="126"/>
      <c r="B159" s="126"/>
      <c r="C159" s="126"/>
      <c r="D159" s="177"/>
      <c r="E159" s="149"/>
      <c r="F159" s="139"/>
      <c r="G159" s="138"/>
      <c r="H159" s="138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ht="12.75" customHeight="1">
      <c r="A160" s="118"/>
      <c r="B160" s="118"/>
      <c r="C160" s="118" t="s">
        <v>215</v>
      </c>
      <c r="D160" s="110"/>
      <c r="E160" s="118"/>
      <c r="F160" s="149"/>
      <c r="G160" s="118" t="s">
        <v>215</v>
      </c>
      <c r="H160" s="103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ht="12.75" customHeight="1">
      <c r="A161" s="126"/>
      <c r="B161" s="118"/>
      <c r="C161" s="118" t="s">
        <v>39</v>
      </c>
      <c r="D161" s="110"/>
      <c r="E161" s="126"/>
      <c r="F161" s="104"/>
      <c r="G161" s="118" t="s">
        <v>39</v>
      </c>
      <c r="H161" s="103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ht="12.75" customHeight="1">
      <c r="A162" s="125"/>
      <c r="B162" s="125"/>
      <c r="C162" s="125" t="s">
        <v>40</v>
      </c>
      <c r="D162" s="125">
        <v>60.0</v>
      </c>
      <c r="E162" s="126"/>
      <c r="F162" s="147" t="s">
        <v>216</v>
      </c>
      <c r="G162" s="128" t="s">
        <v>169</v>
      </c>
      <c r="H162" s="144">
        <v>40.0</v>
      </c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ht="12.75" customHeight="1">
      <c r="A163" s="125"/>
      <c r="B163" s="125"/>
      <c r="C163" s="125" t="s">
        <v>82</v>
      </c>
      <c r="D163" s="125">
        <v>70.0</v>
      </c>
      <c r="E163" s="126"/>
      <c r="F163" s="127" t="s">
        <v>217</v>
      </c>
      <c r="G163" s="128" t="s">
        <v>218</v>
      </c>
      <c r="H163" s="129">
        <v>90.0</v>
      </c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ht="12.75" customHeight="1">
      <c r="A164" s="125"/>
      <c r="B164" s="125"/>
      <c r="C164" s="125" t="s">
        <v>71</v>
      </c>
      <c r="D164" s="125">
        <v>160.0</v>
      </c>
      <c r="E164" s="126"/>
      <c r="F164" s="178" t="s">
        <v>219</v>
      </c>
      <c r="G164" s="125" t="s">
        <v>220</v>
      </c>
      <c r="H164" s="125">
        <v>160.0</v>
      </c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ht="12.75" customHeight="1">
      <c r="A165" s="125"/>
      <c r="B165" s="125"/>
      <c r="C165" s="125" t="s">
        <v>84</v>
      </c>
      <c r="D165" s="125">
        <v>200.0</v>
      </c>
      <c r="E165" s="126"/>
      <c r="F165" s="131"/>
      <c r="G165" s="179" t="s">
        <v>221</v>
      </c>
      <c r="H165" s="144">
        <v>180.0</v>
      </c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ht="12.75" customHeight="1">
      <c r="A166" s="125"/>
      <c r="B166" s="125"/>
      <c r="C166" s="125" t="s">
        <v>36</v>
      </c>
      <c r="D166" s="125">
        <v>25.0</v>
      </c>
      <c r="E166" s="126"/>
      <c r="F166" s="147"/>
      <c r="G166" s="125" t="s">
        <v>35</v>
      </c>
      <c r="H166" s="125">
        <v>50.0</v>
      </c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ht="12.75" customHeight="1">
      <c r="A167" s="125"/>
      <c r="B167" s="125"/>
      <c r="C167" s="125" t="s">
        <v>25</v>
      </c>
      <c r="D167" s="125">
        <v>40.0</v>
      </c>
      <c r="E167" s="126"/>
      <c r="F167" s="130"/>
      <c r="G167" s="128"/>
      <c r="H167" s="129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ht="12.75" customHeight="1">
      <c r="A168" s="125"/>
      <c r="B168" s="125"/>
      <c r="C168" s="125" t="s">
        <v>85</v>
      </c>
      <c r="D168" s="125">
        <v>200.0</v>
      </c>
      <c r="E168" s="126"/>
      <c r="F168" s="147"/>
      <c r="G168" s="125" t="s">
        <v>72</v>
      </c>
      <c r="H168" s="125">
        <v>100.0</v>
      </c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ht="12.75" customHeight="1">
      <c r="A169" s="168" t="s">
        <v>150</v>
      </c>
      <c r="B169" s="168"/>
      <c r="C169" s="140"/>
      <c r="D169" s="168">
        <f>SUM(D162:D168)</f>
        <v>755</v>
      </c>
      <c r="E169" s="122"/>
      <c r="F169" s="180"/>
      <c r="G169" s="166" t="s">
        <v>150</v>
      </c>
      <c r="H169" s="168">
        <f>SUM(H162:H168)</f>
        <v>620</v>
      </c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ht="13.5" customHeight="1">
      <c r="A170" s="126"/>
      <c r="B170" s="126"/>
      <c r="C170" s="126"/>
      <c r="D170" s="177"/>
      <c r="E170" s="122"/>
      <c r="F170" s="180"/>
      <c r="G170" s="181" t="s">
        <v>151</v>
      </c>
      <c r="H170" s="18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ht="12.75" customHeight="1">
      <c r="A171" s="126"/>
      <c r="B171" s="126"/>
      <c r="C171" s="126"/>
      <c r="D171" s="177"/>
      <c r="E171" s="122"/>
      <c r="F171" s="162">
        <v>369.0</v>
      </c>
      <c r="G171" s="128" t="s">
        <v>190</v>
      </c>
      <c r="H171" s="129">
        <v>125.0</v>
      </c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ht="12.75" customHeight="1">
      <c r="A172" s="126"/>
      <c r="B172" s="126"/>
      <c r="C172" s="126"/>
      <c r="D172" s="177"/>
      <c r="E172" s="122"/>
      <c r="F172" s="130">
        <v>386.0</v>
      </c>
      <c r="G172" s="128" t="s">
        <v>154</v>
      </c>
      <c r="H172" s="129">
        <v>125.0</v>
      </c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ht="12.75" customHeight="1">
      <c r="A173" s="126"/>
      <c r="B173" s="126"/>
      <c r="C173" s="126"/>
      <c r="D173" s="177"/>
      <c r="E173" s="122"/>
      <c r="F173" s="134"/>
      <c r="G173" s="128"/>
      <c r="H173" s="129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ht="11.25" customHeight="1">
      <c r="A174" s="126"/>
      <c r="B174" s="126"/>
      <c r="C174" s="126"/>
      <c r="D174" s="177"/>
      <c r="E174" s="122"/>
      <c r="F174" s="180"/>
      <c r="G174" s="166" t="s">
        <v>155</v>
      </c>
      <c r="H174" s="157">
        <f>SUM(H171:H173)</f>
        <v>250</v>
      </c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ht="12.75" customHeight="1">
      <c r="A175" s="126"/>
      <c r="B175" s="118"/>
      <c r="C175" s="118" t="s">
        <v>29</v>
      </c>
      <c r="D175" s="110"/>
      <c r="E175" s="126"/>
      <c r="F175" s="126"/>
      <c r="G175" s="118" t="s">
        <v>29</v>
      </c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ht="12.75" customHeight="1">
      <c r="A176" s="153" t="s">
        <v>86</v>
      </c>
      <c r="B176" s="153"/>
      <c r="C176" s="125" t="s">
        <v>87</v>
      </c>
      <c r="D176" s="143">
        <v>250.0</v>
      </c>
      <c r="E176" s="126"/>
      <c r="F176" s="142">
        <v>130.0</v>
      </c>
      <c r="G176" s="128" t="s">
        <v>203</v>
      </c>
      <c r="H176" s="129">
        <v>250.0</v>
      </c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ht="12.75" customHeight="1">
      <c r="A177" s="144">
        <v>211.0</v>
      </c>
      <c r="B177" s="144"/>
      <c r="C177" s="125" t="s">
        <v>88</v>
      </c>
      <c r="D177" s="143">
        <v>140.0</v>
      </c>
      <c r="E177" s="126"/>
      <c r="F177" s="142">
        <v>231.0</v>
      </c>
      <c r="G177" s="128" t="s">
        <v>88</v>
      </c>
      <c r="H177" s="129">
        <v>150.0</v>
      </c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ht="12.75" customHeight="1">
      <c r="A178" s="144"/>
      <c r="B178" s="144"/>
      <c r="C178" s="125" t="s">
        <v>89</v>
      </c>
      <c r="D178" s="143">
        <v>60.0</v>
      </c>
      <c r="E178" s="126"/>
      <c r="F178" s="127">
        <v>75.0</v>
      </c>
      <c r="G178" s="128" t="s">
        <v>222</v>
      </c>
      <c r="H178" s="129">
        <v>60.0</v>
      </c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ht="12.75" customHeight="1">
      <c r="A179" s="144"/>
      <c r="B179" s="144"/>
      <c r="C179" s="125" t="s">
        <v>90</v>
      </c>
      <c r="D179" s="143">
        <v>180.0</v>
      </c>
      <c r="E179" s="126"/>
      <c r="F179" s="153"/>
      <c r="G179" s="125"/>
      <c r="H179" s="143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ht="12.75" customHeight="1">
      <c r="A180" s="183"/>
      <c r="B180" s="183"/>
      <c r="C180" s="125" t="s">
        <v>35</v>
      </c>
      <c r="D180" s="143">
        <v>40.0</v>
      </c>
      <c r="E180" s="126"/>
      <c r="F180" s="184"/>
      <c r="G180" s="125" t="s">
        <v>35</v>
      </c>
      <c r="H180" s="143">
        <v>70.0</v>
      </c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ht="45.75" customHeight="1">
      <c r="A181" s="144"/>
      <c r="B181" s="144"/>
      <c r="C181" s="125" t="s">
        <v>36</v>
      </c>
      <c r="D181" s="143">
        <v>20.0</v>
      </c>
      <c r="E181" s="126"/>
      <c r="F181" s="134"/>
      <c r="G181" s="128"/>
      <c r="H181" s="14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ht="12.75" customHeight="1">
      <c r="A182" s="144"/>
      <c r="B182" s="144"/>
      <c r="C182" s="125" t="s">
        <v>57</v>
      </c>
      <c r="D182" s="143">
        <v>200.0</v>
      </c>
      <c r="E182" s="126"/>
      <c r="F182" s="153"/>
      <c r="G182" s="125" t="s">
        <v>223</v>
      </c>
      <c r="H182" s="143">
        <v>180.0</v>
      </c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ht="13.5" customHeight="1">
      <c r="A183" s="185" t="s">
        <v>164</v>
      </c>
      <c r="B183" s="9"/>
      <c r="C183" s="10"/>
      <c r="D183" s="186">
        <f>SUM(D176:D182)</f>
        <v>890</v>
      </c>
      <c r="E183" s="122"/>
      <c r="F183" s="180"/>
      <c r="G183" s="175" t="s">
        <v>37</v>
      </c>
      <c r="H183" s="157">
        <f>SUM(H176:H182)</f>
        <v>710</v>
      </c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ht="12.75" customHeight="1">
      <c r="A184" s="126"/>
      <c r="B184" s="118"/>
      <c r="C184" s="118" t="s">
        <v>205</v>
      </c>
      <c r="D184" s="110"/>
      <c r="E184" s="126"/>
      <c r="F184" s="126"/>
      <c r="G184" s="118" t="s">
        <v>205</v>
      </c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ht="12.75" customHeight="1">
      <c r="A185" s="106"/>
      <c r="B185" s="106"/>
      <c r="C185" s="106"/>
      <c r="D185" s="106"/>
      <c r="E185" s="126"/>
      <c r="F185" s="162">
        <v>369.0</v>
      </c>
      <c r="G185" s="128" t="s">
        <v>190</v>
      </c>
      <c r="H185" s="129">
        <v>125.0</v>
      </c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ht="12.75" customHeight="1">
      <c r="A186" s="106"/>
      <c r="B186" s="106"/>
      <c r="C186" s="106"/>
      <c r="D186" s="106"/>
      <c r="E186" s="126"/>
      <c r="F186" s="130">
        <v>386.0</v>
      </c>
      <c r="G186" s="128" t="s">
        <v>165</v>
      </c>
      <c r="H186" s="129">
        <v>125.0</v>
      </c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ht="12.75" customHeight="1">
      <c r="A187" s="138"/>
      <c r="B187" s="138"/>
      <c r="C187" s="139"/>
      <c r="D187" s="138"/>
      <c r="E187" s="149"/>
      <c r="F187" s="187"/>
      <c r="G187" s="166" t="s">
        <v>166</v>
      </c>
      <c r="H187" s="157">
        <f>SUM(H185:H186)</f>
        <v>250</v>
      </c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ht="12.75" customHeight="1">
      <c r="A188" s="118"/>
      <c r="B188" s="118"/>
      <c r="C188" s="121" t="s">
        <v>224</v>
      </c>
      <c r="D188" s="110"/>
      <c r="E188" s="118"/>
      <c r="F188" s="118"/>
      <c r="G188" s="118" t="s">
        <v>224</v>
      </c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ht="12.75" customHeight="1">
      <c r="A189" s="126"/>
      <c r="B189" s="118"/>
      <c r="C189" s="118" t="s">
        <v>39</v>
      </c>
      <c r="D189" s="110"/>
      <c r="E189" s="126"/>
      <c r="F189" s="118"/>
      <c r="G189" s="118" t="s">
        <v>39</v>
      </c>
      <c r="H189" s="110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ht="12.75" customHeight="1">
      <c r="A190" s="125"/>
      <c r="B190" s="125"/>
      <c r="C190" s="125" t="s">
        <v>74</v>
      </c>
      <c r="D190" s="125">
        <v>70.0</v>
      </c>
      <c r="E190" s="126"/>
      <c r="F190" s="134"/>
      <c r="G190" s="128" t="s">
        <v>169</v>
      </c>
      <c r="H190" s="129">
        <v>40.0</v>
      </c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ht="12.75" customHeight="1">
      <c r="A191" s="125"/>
      <c r="B191" s="125"/>
      <c r="C191" s="125" t="s">
        <v>92</v>
      </c>
      <c r="D191" s="125">
        <v>75.0</v>
      </c>
      <c r="E191" s="126"/>
      <c r="F191" s="147"/>
      <c r="G191" s="125" t="s">
        <v>225</v>
      </c>
      <c r="H191" s="125">
        <v>90.0</v>
      </c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ht="12.75" customHeight="1">
      <c r="A192" s="125"/>
      <c r="B192" s="125"/>
      <c r="C192" s="125" t="s">
        <v>93</v>
      </c>
      <c r="D192" s="125">
        <v>170.0</v>
      </c>
      <c r="E192" s="126"/>
      <c r="F192" s="147"/>
      <c r="G192" s="125" t="s">
        <v>93</v>
      </c>
      <c r="H192" s="125">
        <v>150.0</v>
      </c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ht="12.75" customHeight="1">
      <c r="A193" s="125"/>
      <c r="B193" s="125"/>
      <c r="C193" s="125" t="s">
        <v>94</v>
      </c>
      <c r="D193" s="125">
        <v>200.0</v>
      </c>
      <c r="E193" s="126"/>
      <c r="F193" s="131"/>
      <c r="G193" s="179" t="s">
        <v>163</v>
      </c>
      <c r="H193" s="129">
        <v>180.0</v>
      </c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ht="12.75" customHeight="1">
      <c r="A194" s="125"/>
      <c r="B194" s="125"/>
      <c r="C194" s="125" t="s">
        <v>25</v>
      </c>
      <c r="D194" s="125">
        <v>40.0</v>
      </c>
      <c r="E194" s="126"/>
      <c r="F194" s="147"/>
      <c r="G194" s="125" t="s">
        <v>25</v>
      </c>
      <c r="H194" s="125">
        <v>40.0</v>
      </c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ht="12.75" customHeight="1">
      <c r="A195" s="125"/>
      <c r="B195" s="125"/>
      <c r="C195" s="125" t="s">
        <v>36</v>
      </c>
      <c r="D195" s="125">
        <v>25.0</v>
      </c>
      <c r="E195" s="126"/>
      <c r="F195" s="147"/>
      <c r="G195" s="125"/>
      <c r="H195" s="125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ht="12.75" customHeight="1">
      <c r="A196" s="125"/>
      <c r="B196" s="125"/>
      <c r="C196" s="125" t="s">
        <v>95</v>
      </c>
      <c r="D196" s="125">
        <v>150.0</v>
      </c>
      <c r="E196" s="137"/>
      <c r="F196" s="130"/>
      <c r="G196" s="125" t="s">
        <v>226</v>
      </c>
      <c r="H196" s="129">
        <v>150.0</v>
      </c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</row>
    <row r="197" ht="12.75" customHeight="1">
      <c r="A197" s="168" t="s">
        <v>150</v>
      </c>
      <c r="B197" s="168"/>
      <c r="C197" s="140"/>
      <c r="D197" s="168">
        <f>SUM(D190:D196)</f>
        <v>730</v>
      </c>
      <c r="E197" s="122"/>
      <c r="F197" s="180"/>
      <c r="G197" s="166" t="s">
        <v>150</v>
      </c>
      <c r="H197" s="157">
        <f>SUM(H190:H196)</f>
        <v>650</v>
      </c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ht="13.5" customHeight="1">
      <c r="A198" s="122"/>
      <c r="B198" s="122"/>
      <c r="C198" s="122"/>
      <c r="D198" s="124"/>
      <c r="E198" s="122"/>
      <c r="F198" s="122"/>
      <c r="G198" s="122" t="s">
        <v>205</v>
      </c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ht="12.75" customHeight="1">
      <c r="A199" s="122"/>
      <c r="B199" s="122"/>
      <c r="C199" s="122"/>
      <c r="D199" s="124"/>
      <c r="E199" s="122"/>
      <c r="F199" s="142">
        <v>241.0</v>
      </c>
      <c r="G199" s="128" t="s">
        <v>227</v>
      </c>
      <c r="H199" s="129">
        <v>125.0</v>
      </c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ht="12.75" customHeight="1">
      <c r="A200" s="122"/>
      <c r="B200" s="122"/>
      <c r="C200" s="122"/>
      <c r="D200" s="124"/>
      <c r="E200" s="122"/>
      <c r="F200" s="130">
        <v>386.0</v>
      </c>
      <c r="G200" s="128" t="s">
        <v>154</v>
      </c>
      <c r="H200" s="129">
        <v>125.0</v>
      </c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ht="12.75" customHeight="1">
      <c r="A201" s="122"/>
      <c r="B201" s="122"/>
      <c r="C201" s="122"/>
      <c r="D201" s="124"/>
      <c r="E201" s="122"/>
      <c r="F201" s="130"/>
      <c r="G201" s="128"/>
      <c r="H201" s="129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ht="12.75" customHeight="1">
      <c r="A202" s="122"/>
      <c r="B202" s="122"/>
      <c r="C202" s="122"/>
      <c r="D202" s="124"/>
      <c r="E202" s="122"/>
      <c r="F202" s="134"/>
      <c r="G202" s="128"/>
      <c r="H202" s="129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ht="12.75" customHeight="1">
      <c r="A203" s="126"/>
      <c r="B203" s="126"/>
      <c r="C203" s="126"/>
      <c r="D203" s="126"/>
      <c r="E203" s="126"/>
      <c r="F203" s="180"/>
      <c r="G203" s="166" t="s">
        <v>166</v>
      </c>
      <c r="H203" s="157">
        <f>SUM(H199:H202)</f>
        <v>250</v>
      </c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ht="12.75" customHeight="1">
      <c r="A204" s="126"/>
      <c r="B204" s="118"/>
      <c r="C204" s="118" t="s">
        <v>29</v>
      </c>
      <c r="D204" s="110"/>
      <c r="E204" s="126"/>
      <c r="F204" s="126"/>
      <c r="G204" s="126"/>
      <c r="H204" s="177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ht="12.75" customHeight="1">
      <c r="A205" s="184">
        <v>81.0</v>
      </c>
      <c r="B205" s="184"/>
      <c r="C205" s="125" t="s">
        <v>96</v>
      </c>
      <c r="D205" s="143">
        <v>250.0</v>
      </c>
      <c r="E205" s="126"/>
      <c r="F205" s="134">
        <v>113.0</v>
      </c>
      <c r="G205" s="128" t="s">
        <v>156</v>
      </c>
      <c r="H205" s="146">
        <v>250.0</v>
      </c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ht="12.75" customHeight="1">
      <c r="A206" s="144" t="s">
        <v>97</v>
      </c>
      <c r="B206" s="165"/>
      <c r="C206" s="164" t="s">
        <v>98</v>
      </c>
      <c r="D206" s="145">
        <v>80.0</v>
      </c>
      <c r="E206" s="126"/>
      <c r="F206" s="127"/>
      <c r="G206" s="164" t="s">
        <v>228</v>
      </c>
      <c r="H206" s="145">
        <v>90.0</v>
      </c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ht="12.75" customHeight="1">
      <c r="A207" s="144"/>
      <c r="B207" s="144"/>
      <c r="C207" s="125" t="s">
        <v>229</v>
      </c>
      <c r="D207" s="143">
        <v>155.0</v>
      </c>
      <c r="E207" s="126"/>
      <c r="F207" s="153"/>
      <c r="G207" s="159" t="s">
        <v>230</v>
      </c>
      <c r="H207" s="143">
        <v>150.0</v>
      </c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ht="12.75" customHeight="1">
      <c r="A208" s="144"/>
      <c r="B208" s="144"/>
      <c r="C208" s="125" t="s">
        <v>100</v>
      </c>
      <c r="D208" s="143">
        <v>200.0</v>
      </c>
      <c r="E208" s="126"/>
      <c r="F208" s="131" t="s">
        <v>162</v>
      </c>
      <c r="G208" s="125" t="s">
        <v>163</v>
      </c>
      <c r="H208" s="129">
        <v>180.0</v>
      </c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ht="12.75" customHeight="1">
      <c r="A209" s="144"/>
      <c r="B209" s="144"/>
      <c r="C209" s="125" t="s">
        <v>33</v>
      </c>
      <c r="D209" s="143">
        <v>200.0</v>
      </c>
      <c r="E209" s="126"/>
      <c r="F209" s="153"/>
      <c r="G209" s="125" t="s">
        <v>189</v>
      </c>
      <c r="H209" s="143">
        <v>100.0</v>
      </c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ht="12.75" customHeight="1">
      <c r="A210" s="107"/>
      <c r="B210" s="107"/>
      <c r="C210" s="125" t="s">
        <v>35</v>
      </c>
      <c r="D210" s="145">
        <v>60.0</v>
      </c>
      <c r="E210" s="126"/>
      <c r="F210" s="153"/>
      <c r="G210" s="125" t="s">
        <v>35</v>
      </c>
      <c r="H210" s="143">
        <v>70.0</v>
      </c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ht="12.75" customHeight="1">
      <c r="A211" s="144"/>
      <c r="B211" s="144"/>
      <c r="C211" s="125" t="s">
        <v>36</v>
      </c>
      <c r="D211" s="143">
        <v>20.0</v>
      </c>
      <c r="E211" s="137"/>
      <c r="F211" s="153"/>
      <c r="G211" s="125"/>
      <c r="H211" s="143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</row>
    <row r="212" ht="12.75" customHeight="1">
      <c r="A212" s="168" t="s">
        <v>164</v>
      </c>
      <c r="B212" s="168"/>
      <c r="C212" s="140"/>
      <c r="D212" s="157">
        <f>SUM(D205:D211)</f>
        <v>965</v>
      </c>
      <c r="E212" s="122"/>
      <c r="F212" s="140"/>
      <c r="G212" s="166" t="s">
        <v>164</v>
      </c>
      <c r="H212" s="157">
        <f>SUM(H205:H211)</f>
        <v>840</v>
      </c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ht="12.75" customHeight="1">
      <c r="A213" s="126"/>
      <c r="B213" s="118"/>
      <c r="C213" s="118"/>
      <c r="D213" s="110"/>
      <c r="E213" s="126"/>
      <c r="F213" s="122"/>
      <c r="G213" s="118" t="s">
        <v>205</v>
      </c>
      <c r="H213" s="124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ht="12.75" customHeight="1">
      <c r="A214" s="106"/>
      <c r="B214" s="106"/>
      <c r="C214" s="106"/>
      <c r="D214" s="106"/>
      <c r="E214" s="126"/>
      <c r="F214" s="142">
        <v>241.0</v>
      </c>
      <c r="G214" s="128" t="s">
        <v>227</v>
      </c>
      <c r="H214" s="129">
        <v>125.0</v>
      </c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ht="12.75" customHeight="1">
      <c r="A215" s="106"/>
      <c r="B215" s="106"/>
      <c r="C215" s="106"/>
      <c r="D215" s="106"/>
      <c r="E215" s="137"/>
      <c r="F215" s="130">
        <v>386.0</v>
      </c>
      <c r="G215" s="128" t="s">
        <v>231</v>
      </c>
      <c r="H215" s="129">
        <v>125.0</v>
      </c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</row>
    <row r="216" ht="12.75" customHeight="1">
      <c r="A216" s="138"/>
      <c r="B216" s="138"/>
      <c r="C216" s="139"/>
      <c r="D216" s="138"/>
      <c r="E216" s="149"/>
      <c r="F216" s="134"/>
      <c r="G216" s="128"/>
      <c r="H216" s="12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ht="12.75" customHeight="1">
      <c r="A217" s="113"/>
      <c r="B217" s="113"/>
      <c r="C217" s="113"/>
      <c r="D217" s="110"/>
      <c r="E217" s="113"/>
      <c r="F217" s="187"/>
      <c r="G217" s="166" t="s">
        <v>166</v>
      </c>
      <c r="H217" s="157">
        <f>SUM(H214:H216)</f>
        <v>250</v>
      </c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ht="12.75" customHeight="1">
      <c r="A218" s="118"/>
      <c r="B218" s="118"/>
      <c r="C218" s="121" t="s">
        <v>232</v>
      </c>
      <c r="D218" s="110"/>
      <c r="E218" s="118"/>
      <c r="F218" s="113"/>
      <c r="G218" s="118" t="s">
        <v>232</v>
      </c>
      <c r="H218" s="110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ht="12.75" customHeight="1">
      <c r="A219" s="126"/>
      <c r="B219" s="118"/>
      <c r="C219" s="118" t="s">
        <v>39</v>
      </c>
      <c r="D219" s="110"/>
      <c r="E219" s="126"/>
      <c r="F219" s="114"/>
      <c r="G219" s="118" t="s">
        <v>39</v>
      </c>
      <c r="H219" s="110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ht="12.75" customHeight="1">
      <c r="A220" s="125"/>
      <c r="B220" s="125"/>
      <c r="C220" s="188" t="s">
        <v>102</v>
      </c>
      <c r="D220" s="189">
        <v>80.0</v>
      </c>
      <c r="E220" s="126"/>
      <c r="F220" s="158" t="s">
        <v>179</v>
      </c>
      <c r="G220" s="128" t="s">
        <v>180</v>
      </c>
      <c r="H220" s="129">
        <v>60.0</v>
      </c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ht="12.75" customHeight="1">
      <c r="A221" s="125"/>
      <c r="B221" s="125"/>
      <c r="C221" s="125" t="s">
        <v>233</v>
      </c>
      <c r="D221" s="125">
        <v>110.0</v>
      </c>
      <c r="E221" s="126"/>
      <c r="F221" s="190"/>
      <c r="G221" s="125" t="s">
        <v>233</v>
      </c>
      <c r="H221" s="125">
        <v>110.0</v>
      </c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ht="12.75" customHeight="1">
      <c r="A222" s="125"/>
      <c r="B222" s="125"/>
      <c r="C222" s="125" t="s">
        <v>234</v>
      </c>
      <c r="D222" s="125">
        <v>155.0</v>
      </c>
      <c r="E222" s="126"/>
      <c r="F222" s="134"/>
      <c r="G222" s="125" t="s">
        <v>234</v>
      </c>
      <c r="H222" s="146">
        <v>155.0</v>
      </c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ht="12.75" customHeight="1">
      <c r="A223" s="125"/>
      <c r="B223" s="125"/>
      <c r="C223" s="125" t="s">
        <v>43</v>
      </c>
      <c r="D223" s="125">
        <v>200.0</v>
      </c>
      <c r="E223" s="126"/>
      <c r="F223" s="147"/>
      <c r="G223" s="179" t="s">
        <v>235</v>
      </c>
      <c r="H223" s="144">
        <v>180.0</v>
      </c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ht="12.75" customHeight="1">
      <c r="A224" s="125"/>
      <c r="B224" s="125"/>
      <c r="C224" s="125" t="s">
        <v>36</v>
      </c>
      <c r="D224" s="125">
        <v>25.0</v>
      </c>
      <c r="E224" s="126"/>
      <c r="F224" s="147"/>
      <c r="G224" s="125"/>
      <c r="H224" s="125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ht="12.75" customHeight="1">
      <c r="A225" s="125"/>
      <c r="B225" s="125"/>
      <c r="C225" s="125" t="s">
        <v>25</v>
      </c>
      <c r="D225" s="125">
        <v>40.0</v>
      </c>
      <c r="E225" s="126"/>
      <c r="F225" s="147"/>
      <c r="G225" s="125" t="s">
        <v>25</v>
      </c>
      <c r="H225" s="125">
        <v>40.0</v>
      </c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ht="12.75" customHeight="1">
      <c r="A226" s="125"/>
      <c r="B226" s="125"/>
      <c r="C226" s="125" t="s">
        <v>106</v>
      </c>
      <c r="D226" s="125">
        <v>25.0</v>
      </c>
      <c r="E226" s="126"/>
      <c r="F226" s="130"/>
      <c r="G226" s="125" t="s">
        <v>106</v>
      </c>
      <c r="H226" s="125">
        <v>25.0</v>
      </c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ht="12.75" customHeight="1">
      <c r="A227" s="168" t="s">
        <v>150</v>
      </c>
      <c r="B227" s="168"/>
      <c r="C227" s="140"/>
      <c r="D227" s="157">
        <f>SUM(D220:D226)</f>
        <v>635</v>
      </c>
      <c r="E227" s="137"/>
      <c r="F227" s="140"/>
      <c r="G227" s="166" t="s">
        <v>150</v>
      </c>
      <c r="H227" s="157">
        <f>SUM(H220:H226)</f>
        <v>570</v>
      </c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</row>
    <row r="228" ht="12.75" customHeight="1">
      <c r="A228" s="122"/>
      <c r="B228" s="122"/>
      <c r="C228" s="122"/>
      <c r="D228" s="124"/>
      <c r="E228" s="122"/>
      <c r="F228" s="180"/>
      <c r="G228" s="181" t="s">
        <v>151</v>
      </c>
      <c r="H228" s="18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ht="13.5" customHeight="1">
      <c r="A229" s="122"/>
      <c r="B229" s="122"/>
      <c r="C229" s="122"/>
      <c r="D229" s="124"/>
      <c r="E229" s="122"/>
      <c r="F229" s="152">
        <v>366.0</v>
      </c>
      <c r="G229" s="128" t="s">
        <v>202</v>
      </c>
      <c r="H229" s="129">
        <v>125.0</v>
      </c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</row>
    <row r="230" ht="12.75" customHeight="1">
      <c r="A230" s="122"/>
      <c r="B230" s="122"/>
      <c r="C230" s="122"/>
      <c r="D230" s="124"/>
      <c r="E230" s="122"/>
      <c r="F230" s="130">
        <v>386.0</v>
      </c>
      <c r="G230" s="128" t="s">
        <v>231</v>
      </c>
      <c r="H230" s="129">
        <v>125.0</v>
      </c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ht="12.75" customHeight="1">
      <c r="A231" s="122"/>
      <c r="B231" s="122"/>
      <c r="C231" s="122"/>
      <c r="D231" s="124"/>
      <c r="E231" s="122"/>
      <c r="F231" s="134"/>
      <c r="G231" s="128"/>
      <c r="H231" s="129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ht="12.75" customHeight="1">
      <c r="A232" s="122"/>
      <c r="B232" s="122"/>
      <c r="C232" s="122"/>
      <c r="D232" s="124"/>
      <c r="E232" s="122"/>
      <c r="F232" s="180"/>
      <c r="G232" s="166" t="s">
        <v>155</v>
      </c>
      <c r="H232" s="157">
        <f>SUM(H229:H231)</f>
        <v>250</v>
      </c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ht="12.75" customHeight="1">
      <c r="A233" s="122"/>
      <c r="B233" s="122"/>
      <c r="C233" s="122"/>
      <c r="D233" s="124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ht="12.75" customHeight="1">
      <c r="A234" s="126"/>
      <c r="B234" s="118"/>
      <c r="C234" s="118" t="s">
        <v>29</v>
      </c>
      <c r="D234" s="110"/>
      <c r="E234" s="126"/>
      <c r="F234" s="126"/>
      <c r="G234" s="118" t="s">
        <v>29</v>
      </c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ht="12.75" customHeight="1">
      <c r="A235" s="191"/>
      <c r="B235" s="191"/>
      <c r="C235" s="125" t="s">
        <v>107</v>
      </c>
      <c r="D235" s="143">
        <v>60.0</v>
      </c>
      <c r="E235" s="126"/>
      <c r="F235" s="192" t="s">
        <v>236</v>
      </c>
      <c r="G235" s="128" t="s">
        <v>237</v>
      </c>
      <c r="H235" s="129">
        <v>60.0</v>
      </c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ht="12.75" customHeight="1">
      <c r="A236" s="193" t="s">
        <v>108</v>
      </c>
      <c r="B236" s="193"/>
      <c r="C236" s="194" t="s">
        <v>238</v>
      </c>
      <c r="D236" s="145">
        <v>250.0</v>
      </c>
      <c r="E236" s="126"/>
      <c r="F236" s="195" t="s">
        <v>239</v>
      </c>
      <c r="G236" s="128" t="s">
        <v>238</v>
      </c>
      <c r="H236" s="129">
        <v>250.0</v>
      </c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ht="30.75" customHeight="1">
      <c r="A237" s="144">
        <v>234.0</v>
      </c>
      <c r="B237" s="144"/>
      <c r="C237" s="125" t="s">
        <v>110</v>
      </c>
      <c r="D237" s="143">
        <v>80.0</v>
      </c>
      <c r="E237" s="126"/>
      <c r="F237" s="127" t="s">
        <v>217</v>
      </c>
      <c r="G237" s="128" t="s">
        <v>240</v>
      </c>
      <c r="H237" s="129">
        <v>110.0</v>
      </c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ht="12.75" customHeight="1">
      <c r="A238" s="144">
        <v>125.0</v>
      </c>
      <c r="B238" s="144"/>
      <c r="C238" s="164" t="s">
        <v>241</v>
      </c>
      <c r="D238" s="145">
        <v>145.0</v>
      </c>
      <c r="E238" s="126"/>
      <c r="F238" s="153">
        <v>125.0</v>
      </c>
      <c r="G238" s="125" t="s">
        <v>93</v>
      </c>
      <c r="H238" s="143">
        <v>150.0</v>
      </c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ht="12.75" customHeight="1">
      <c r="A239" s="144">
        <v>397.0</v>
      </c>
      <c r="B239" s="144"/>
      <c r="C239" s="125" t="s">
        <v>112</v>
      </c>
      <c r="D239" s="143">
        <v>200.0</v>
      </c>
      <c r="E239" s="126"/>
      <c r="F239" s="131" t="s">
        <v>162</v>
      </c>
      <c r="G239" s="128" t="s">
        <v>163</v>
      </c>
      <c r="H239" s="129">
        <v>180.0</v>
      </c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ht="12.75" customHeight="1">
      <c r="A240" s="144"/>
      <c r="B240" s="144"/>
      <c r="C240" s="125" t="s">
        <v>35</v>
      </c>
      <c r="D240" s="145">
        <v>60.0</v>
      </c>
      <c r="E240" s="126"/>
      <c r="F240" s="153"/>
      <c r="G240" s="125" t="s">
        <v>242</v>
      </c>
      <c r="H240" s="143">
        <v>70.0</v>
      </c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ht="12.75" customHeight="1">
      <c r="A241" s="144"/>
      <c r="B241" s="144"/>
      <c r="C241" s="125" t="s">
        <v>36</v>
      </c>
      <c r="D241" s="143">
        <v>40.0</v>
      </c>
      <c r="E241" s="126"/>
      <c r="F241" s="153"/>
      <c r="G241" s="125"/>
      <c r="H241" s="143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ht="12.75" customHeight="1">
      <c r="A242" s="144"/>
      <c r="B242" s="144"/>
      <c r="C242" s="125" t="s">
        <v>50</v>
      </c>
      <c r="D242" s="143">
        <v>200.0</v>
      </c>
      <c r="E242" s="126"/>
      <c r="F242" s="130"/>
      <c r="G242" s="125"/>
      <c r="H242" s="143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ht="12.75" customHeight="1">
      <c r="A243" s="140" t="s">
        <v>164</v>
      </c>
      <c r="B243" s="140"/>
      <c r="C243" s="140"/>
      <c r="D243" s="196">
        <f>SUM(D235:D242)</f>
        <v>1035</v>
      </c>
      <c r="E243" s="122"/>
      <c r="F243" s="180"/>
      <c r="G243" s="175" t="s">
        <v>37</v>
      </c>
      <c r="H243" s="157">
        <f>SUM(H235:H242)</f>
        <v>820</v>
      </c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ht="12.75" customHeight="1">
      <c r="A244" s="126"/>
      <c r="B244" s="118"/>
      <c r="C244" s="118"/>
      <c r="D244" s="110"/>
      <c r="E244" s="126"/>
      <c r="F244" s="126"/>
      <c r="G244" s="118" t="s">
        <v>205</v>
      </c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ht="12.75" customHeight="1">
      <c r="A245" s="106"/>
      <c r="B245" s="106"/>
      <c r="C245" s="106"/>
      <c r="D245" s="106"/>
      <c r="E245" s="126"/>
      <c r="F245" s="152">
        <v>366.0</v>
      </c>
      <c r="G245" s="128" t="s">
        <v>202</v>
      </c>
      <c r="H245" s="129">
        <v>125.0</v>
      </c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ht="12.75" customHeight="1">
      <c r="A246" s="106"/>
      <c r="B246" s="106"/>
      <c r="C246" s="106"/>
      <c r="D246" s="106"/>
      <c r="E246" s="126"/>
      <c r="F246" s="130">
        <v>386.0</v>
      </c>
      <c r="G246" s="128" t="s">
        <v>231</v>
      </c>
      <c r="H246" s="129">
        <v>125.0</v>
      </c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ht="12.75" customHeight="1">
      <c r="A247" s="106"/>
      <c r="B247" s="106"/>
      <c r="C247" s="106"/>
      <c r="D247" s="106"/>
      <c r="E247" s="137"/>
      <c r="F247" s="140"/>
      <c r="G247" s="179"/>
      <c r="H247" s="144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</row>
    <row r="248" ht="12.75" customHeight="1">
      <c r="A248" s="138"/>
      <c r="B248" s="138"/>
      <c r="C248" s="139"/>
      <c r="D248" s="138"/>
      <c r="E248" s="149"/>
      <c r="F248" s="187"/>
      <c r="G248" s="166" t="s">
        <v>166</v>
      </c>
      <c r="H248" s="157">
        <f>SUM(H245:H247)</f>
        <v>250</v>
      </c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ht="19.5" customHeight="1">
      <c r="A249" s="118"/>
      <c r="B249" s="118"/>
      <c r="C249" s="121" t="s">
        <v>243</v>
      </c>
      <c r="D249" s="110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ht="12.75" customHeight="1">
      <c r="A250" s="126"/>
      <c r="B250" s="118"/>
      <c r="C250" s="118" t="s">
        <v>39</v>
      </c>
      <c r="D250" s="110"/>
      <c r="E250" s="126"/>
      <c r="F250" s="118"/>
      <c r="G250" s="118" t="s">
        <v>39</v>
      </c>
      <c r="H250" s="110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ht="12.75" customHeight="1">
      <c r="A251" s="197"/>
      <c r="B251" s="197"/>
      <c r="C251" s="125" t="s">
        <v>244</v>
      </c>
      <c r="D251" s="125">
        <v>175.0</v>
      </c>
      <c r="E251" s="126"/>
      <c r="F251" s="127"/>
      <c r="G251" s="125" t="s">
        <v>244</v>
      </c>
      <c r="H251" s="125">
        <v>175.0</v>
      </c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ht="12.75" customHeight="1">
      <c r="A252" s="197"/>
      <c r="B252" s="197"/>
      <c r="C252" s="125" t="s">
        <v>24</v>
      </c>
      <c r="D252" s="125">
        <v>200.0</v>
      </c>
      <c r="E252" s="126"/>
      <c r="F252" s="131" t="s">
        <v>148</v>
      </c>
      <c r="G252" s="128" t="s">
        <v>24</v>
      </c>
      <c r="H252" s="129">
        <v>180.0</v>
      </c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ht="12.75" customHeight="1">
      <c r="A253" s="197"/>
      <c r="B253" s="197"/>
      <c r="C253" s="125" t="s">
        <v>25</v>
      </c>
      <c r="D253" s="125">
        <v>40.0</v>
      </c>
      <c r="E253" s="126"/>
      <c r="F253" s="198"/>
      <c r="G253" s="125" t="s">
        <v>25</v>
      </c>
      <c r="H253" s="125">
        <v>40.0</v>
      </c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ht="12.75" customHeight="1">
      <c r="A254" s="125"/>
      <c r="B254" s="125"/>
      <c r="C254" s="125" t="s">
        <v>116</v>
      </c>
      <c r="D254" s="125">
        <v>180.0</v>
      </c>
      <c r="E254" s="126"/>
      <c r="F254" s="147"/>
      <c r="G254" s="125" t="s">
        <v>245</v>
      </c>
      <c r="H254" s="144">
        <v>180.0</v>
      </c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ht="12.75" customHeight="1">
      <c r="A255" s="168" t="s">
        <v>150</v>
      </c>
      <c r="B255" s="168"/>
      <c r="C255" s="140"/>
      <c r="D255" s="168">
        <f>SUM(D251:D254)</f>
        <v>595</v>
      </c>
      <c r="E255" s="122"/>
      <c r="F255" s="180"/>
      <c r="G255" s="166" t="s">
        <v>150</v>
      </c>
      <c r="H255" s="168">
        <f>SUM(H251:H254)</f>
        <v>575</v>
      </c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ht="13.5" customHeight="1">
      <c r="A256" s="122"/>
      <c r="B256" s="122"/>
      <c r="C256" s="122"/>
      <c r="D256" s="124"/>
      <c r="E256" s="122"/>
      <c r="F256" s="180"/>
      <c r="G256" s="181" t="s">
        <v>151</v>
      </c>
      <c r="H256" s="18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ht="12.75" customHeight="1">
      <c r="A257" s="122"/>
      <c r="B257" s="122"/>
      <c r="C257" s="122"/>
      <c r="D257" s="124"/>
      <c r="E257" s="122"/>
      <c r="F257" s="142">
        <v>242.0</v>
      </c>
      <c r="G257" s="128" t="s">
        <v>152</v>
      </c>
      <c r="H257" s="129">
        <v>125.0</v>
      </c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ht="12.75" customHeight="1">
      <c r="A258" s="122"/>
      <c r="B258" s="122"/>
      <c r="C258" s="122"/>
      <c r="D258" s="124"/>
      <c r="E258" s="122"/>
      <c r="F258" s="130">
        <v>386.0</v>
      </c>
      <c r="G258" s="128" t="s">
        <v>154</v>
      </c>
      <c r="H258" s="129">
        <v>125.0</v>
      </c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ht="12.75" customHeight="1">
      <c r="A259" s="122"/>
      <c r="B259" s="122"/>
      <c r="C259" s="122"/>
      <c r="D259" s="124"/>
      <c r="E259" s="122"/>
      <c r="F259" s="180"/>
      <c r="G259" s="179"/>
      <c r="H259" s="144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ht="12.75" customHeight="1">
      <c r="A260" s="122"/>
      <c r="B260" s="122"/>
      <c r="C260" s="122"/>
      <c r="D260" s="124"/>
      <c r="E260" s="122"/>
      <c r="F260" s="180"/>
      <c r="G260" s="166" t="s">
        <v>155</v>
      </c>
      <c r="H260" s="157">
        <f>SUM(H257:H259)</f>
        <v>250</v>
      </c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ht="12.75" customHeight="1">
      <c r="A261" s="126"/>
      <c r="B261" s="118"/>
      <c r="C261" s="118" t="s">
        <v>29</v>
      </c>
      <c r="D261" s="110"/>
      <c r="E261" s="126"/>
      <c r="F261" s="126"/>
      <c r="G261" s="118" t="s">
        <v>29</v>
      </c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ht="12.75" customHeight="1">
      <c r="A262" s="153" t="s">
        <v>117</v>
      </c>
      <c r="B262" s="153"/>
      <c r="C262" s="125" t="s">
        <v>118</v>
      </c>
      <c r="D262" s="143">
        <v>250.0</v>
      </c>
      <c r="E262" s="126"/>
      <c r="F262" s="152">
        <v>115.0</v>
      </c>
      <c r="G262" s="128" t="s">
        <v>246</v>
      </c>
      <c r="H262" s="129">
        <v>250.0</v>
      </c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ht="12.75" customHeight="1">
      <c r="A263" s="153">
        <v>267.0</v>
      </c>
      <c r="B263" s="153"/>
      <c r="C263" s="125" t="s">
        <v>119</v>
      </c>
      <c r="D263" s="143">
        <v>75.0</v>
      </c>
      <c r="E263" s="126"/>
      <c r="F263" s="153"/>
      <c r="G263" s="128" t="s">
        <v>247</v>
      </c>
      <c r="H263" s="143">
        <v>90.0</v>
      </c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ht="12.75" customHeight="1">
      <c r="A264" s="144"/>
      <c r="B264" s="144"/>
      <c r="C264" s="125" t="s">
        <v>248</v>
      </c>
      <c r="D264" s="145">
        <v>155.0</v>
      </c>
      <c r="E264" s="126"/>
      <c r="F264" s="153"/>
      <c r="G264" s="125" t="s">
        <v>248</v>
      </c>
      <c r="H264" s="145">
        <v>155.0</v>
      </c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ht="12.75" customHeight="1">
      <c r="A265" s="199" t="s">
        <v>121</v>
      </c>
      <c r="B265" s="199"/>
      <c r="C265" s="125" t="s">
        <v>122</v>
      </c>
      <c r="D265" s="143">
        <v>200.0</v>
      </c>
      <c r="E265" s="126"/>
      <c r="F265" s="153" t="s">
        <v>121</v>
      </c>
      <c r="G265" s="125" t="s">
        <v>249</v>
      </c>
      <c r="H265" s="129">
        <v>180.0</v>
      </c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ht="12.75" customHeight="1">
      <c r="A266" s="144"/>
      <c r="B266" s="144"/>
      <c r="C266" s="125" t="s">
        <v>35</v>
      </c>
      <c r="D266" s="143">
        <v>40.0</v>
      </c>
      <c r="E266" s="126"/>
      <c r="F266" s="153"/>
      <c r="G266" s="125" t="s">
        <v>35</v>
      </c>
      <c r="H266" s="143">
        <v>40.0</v>
      </c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ht="12.75" customHeight="1">
      <c r="A267" s="144"/>
      <c r="B267" s="144"/>
      <c r="C267" s="125" t="s">
        <v>36</v>
      </c>
      <c r="D267" s="143">
        <v>20.0</v>
      </c>
      <c r="E267" s="126"/>
      <c r="F267" s="153"/>
      <c r="G267" s="125"/>
      <c r="H267" s="143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ht="12.75" customHeight="1">
      <c r="A268" s="144"/>
      <c r="B268" s="144"/>
      <c r="C268" s="125" t="s">
        <v>123</v>
      </c>
      <c r="D268" s="143">
        <v>180.0</v>
      </c>
      <c r="E268" s="137"/>
      <c r="F268" s="130"/>
      <c r="G268" s="125"/>
      <c r="H268" s="143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ht="13.5" customHeight="1">
      <c r="A269" s="155" t="s">
        <v>164</v>
      </c>
      <c r="B269" s="9"/>
      <c r="C269" s="10"/>
      <c r="D269" s="156">
        <f>SUM(D262:D268)</f>
        <v>920</v>
      </c>
      <c r="E269" s="122"/>
      <c r="F269" s="180"/>
      <c r="G269" s="175" t="s">
        <v>37</v>
      </c>
      <c r="H269" s="157">
        <f>SUM(H262:H268)</f>
        <v>715</v>
      </c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ht="12.75" customHeight="1">
      <c r="A270" s="126"/>
      <c r="B270" s="118"/>
      <c r="C270" s="118"/>
      <c r="D270" s="110"/>
      <c r="E270" s="126"/>
      <c r="F270" s="122"/>
      <c r="G270" s="118" t="s">
        <v>205</v>
      </c>
      <c r="H270" s="124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ht="12.75" customHeight="1">
      <c r="A271" s="106"/>
      <c r="B271" s="106"/>
      <c r="C271" s="106"/>
      <c r="D271" s="106"/>
      <c r="E271" s="126"/>
      <c r="F271" s="142">
        <v>242.0</v>
      </c>
      <c r="G271" s="128" t="s">
        <v>152</v>
      </c>
      <c r="H271" s="129">
        <v>125.0</v>
      </c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ht="12.75" customHeight="1">
      <c r="A272" s="106"/>
      <c r="B272" s="106"/>
      <c r="C272" s="106"/>
      <c r="D272" s="106"/>
      <c r="E272" s="126"/>
      <c r="F272" s="130">
        <v>386.0</v>
      </c>
      <c r="G272" s="128" t="s">
        <v>165</v>
      </c>
      <c r="H272" s="129">
        <v>125.0</v>
      </c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ht="12.75" customHeight="1">
      <c r="A273" s="106"/>
      <c r="B273" s="106"/>
      <c r="C273" s="106"/>
      <c r="D273" s="106"/>
      <c r="E273" s="137"/>
      <c r="F273" s="140"/>
      <c r="G273" s="179"/>
      <c r="H273" s="144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ht="12.75" customHeight="1">
      <c r="A274" s="138"/>
      <c r="B274" s="138"/>
      <c r="C274" s="139"/>
      <c r="D274" s="138"/>
      <c r="E274" s="149"/>
      <c r="F274" s="187"/>
      <c r="G274" s="166" t="s">
        <v>166</v>
      </c>
      <c r="H274" s="157">
        <f>SUM(H271:H273)</f>
        <v>250</v>
      </c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ht="19.5" customHeight="1">
      <c r="A275" s="118"/>
      <c r="B275" s="118"/>
      <c r="C275" s="121" t="s">
        <v>250</v>
      </c>
      <c r="D275" s="110"/>
      <c r="E275" s="118"/>
      <c r="F275" s="118"/>
      <c r="G275" s="121" t="s">
        <v>250</v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ht="12.75" customHeight="1">
      <c r="A276" s="126"/>
      <c r="B276" s="118"/>
      <c r="C276" s="118" t="s">
        <v>39</v>
      </c>
      <c r="D276" s="110"/>
      <c r="E276" s="126"/>
      <c r="F276" s="126"/>
      <c r="G276" s="118" t="s">
        <v>39</v>
      </c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ht="12.75" customHeight="1">
      <c r="A277" s="125"/>
      <c r="B277" s="125"/>
      <c r="C277" s="125" t="s">
        <v>251</v>
      </c>
      <c r="D277" s="125">
        <v>70.0</v>
      </c>
      <c r="E277" s="126"/>
      <c r="F277" s="134"/>
      <c r="G277" s="128" t="s">
        <v>169</v>
      </c>
      <c r="H277" s="129">
        <v>40.0</v>
      </c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ht="12.75" customHeight="1">
      <c r="A278" s="125" t="s">
        <v>252</v>
      </c>
      <c r="B278" s="125"/>
      <c r="C278" s="125" t="s">
        <v>253</v>
      </c>
      <c r="D278" s="125">
        <v>115.0</v>
      </c>
      <c r="E278" s="126"/>
      <c r="F278" s="147" t="s">
        <v>252</v>
      </c>
      <c r="G278" s="125" t="s">
        <v>253</v>
      </c>
      <c r="H278" s="125">
        <v>115.0</v>
      </c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ht="12.75" customHeight="1">
      <c r="A279" s="125" t="s">
        <v>254</v>
      </c>
      <c r="B279" s="125"/>
      <c r="C279" s="125" t="s">
        <v>255</v>
      </c>
      <c r="D279" s="125">
        <v>115.0</v>
      </c>
      <c r="E279" s="126"/>
      <c r="F279" s="147" t="s">
        <v>254</v>
      </c>
      <c r="G279" s="125" t="s">
        <v>256</v>
      </c>
      <c r="H279" s="125">
        <v>150.0</v>
      </c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ht="12.75" customHeight="1">
      <c r="A280" s="125" t="s">
        <v>257</v>
      </c>
      <c r="B280" s="125"/>
      <c r="C280" s="125" t="s">
        <v>56</v>
      </c>
      <c r="D280" s="125">
        <v>200.0</v>
      </c>
      <c r="E280" s="126"/>
      <c r="F280" s="147" t="s">
        <v>257</v>
      </c>
      <c r="G280" s="125" t="s">
        <v>56</v>
      </c>
      <c r="H280" s="129">
        <v>180.0</v>
      </c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ht="12.75" customHeight="1">
      <c r="A281" s="125"/>
      <c r="B281" s="125"/>
      <c r="C281" s="125" t="s">
        <v>36</v>
      </c>
      <c r="D281" s="125">
        <v>25.0</v>
      </c>
      <c r="E281" s="126"/>
      <c r="F281" s="147"/>
      <c r="G281" s="125" t="s">
        <v>25</v>
      </c>
      <c r="H281" s="125">
        <v>40.0</v>
      </c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ht="12.75" customHeight="1">
      <c r="A282" s="125"/>
      <c r="B282" s="125"/>
      <c r="C282" s="125" t="s">
        <v>25</v>
      </c>
      <c r="D282" s="125">
        <v>40.0</v>
      </c>
      <c r="E282" s="126"/>
      <c r="F282" s="147"/>
      <c r="G282" s="179"/>
      <c r="H282" s="144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ht="12.75" customHeight="1">
      <c r="A283" s="125"/>
      <c r="B283" s="125"/>
      <c r="C283" s="125" t="s">
        <v>128</v>
      </c>
      <c r="D283" s="125">
        <v>120.0</v>
      </c>
      <c r="E283" s="126"/>
      <c r="F283" s="134"/>
      <c r="G283" s="125" t="s">
        <v>258</v>
      </c>
      <c r="H283" s="125">
        <v>100.0</v>
      </c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ht="12.75" customHeight="1">
      <c r="A284" s="168" t="s">
        <v>150</v>
      </c>
      <c r="B284" s="168"/>
      <c r="C284" s="140"/>
      <c r="D284" s="168">
        <f>SUM(D277:D283)</f>
        <v>685</v>
      </c>
      <c r="E284" s="122"/>
      <c r="F284" s="180"/>
      <c r="G284" s="166" t="s">
        <v>150</v>
      </c>
      <c r="H284" s="157">
        <f>SUM(H277:H283)</f>
        <v>625</v>
      </c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ht="13.5" customHeight="1">
      <c r="A285" s="122"/>
      <c r="B285" s="122"/>
      <c r="C285" s="122"/>
      <c r="D285" s="124"/>
      <c r="E285" s="122"/>
      <c r="F285" s="180"/>
      <c r="G285" s="181" t="s">
        <v>151</v>
      </c>
      <c r="H285" s="18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ht="12.75" customHeight="1">
      <c r="A286" s="122"/>
      <c r="B286" s="122"/>
      <c r="C286" s="122"/>
      <c r="D286" s="124"/>
      <c r="E286" s="122"/>
      <c r="F286" s="200" t="s">
        <v>259</v>
      </c>
      <c r="G286" s="128" t="s">
        <v>260</v>
      </c>
      <c r="H286" s="129">
        <v>125.0</v>
      </c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ht="12.75" customHeight="1">
      <c r="A287" s="122"/>
      <c r="B287" s="122"/>
      <c r="C287" s="122"/>
      <c r="D287" s="124"/>
      <c r="E287" s="122"/>
      <c r="F287" s="130">
        <v>386.0</v>
      </c>
      <c r="G287" s="128" t="s">
        <v>154</v>
      </c>
      <c r="H287" s="129">
        <v>125.0</v>
      </c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ht="12.75" customHeight="1">
      <c r="A288" s="122"/>
      <c r="B288" s="122"/>
      <c r="C288" s="122"/>
      <c r="D288" s="124"/>
      <c r="E288" s="122"/>
      <c r="F288" s="180"/>
      <c r="G288" s="179"/>
      <c r="H288" s="144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ht="12.75" customHeight="1">
      <c r="A289" s="122"/>
      <c r="B289" s="122"/>
      <c r="C289" s="122"/>
      <c r="D289" s="124"/>
      <c r="E289" s="122"/>
      <c r="F289" s="180"/>
      <c r="G289" s="166" t="s">
        <v>155</v>
      </c>
      <c r="H289" s="157">
        <f>SUM(H286:H288)</f>
        <v>250</v>
      </c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ht="12.75" customHeight="1">
      <c r="A290" s="126"/>
      <c r="B290" s="118"/>
      <c r="C290" s="118" t="s">
        <v>29</v>
      </c>
      <c r="D290" s="110"/>
      <c r="E290" s="126"/>
      <c r="F290" s="126"/>
      <c r="G290" s="118" t="s">
        <v>29</v>
      </c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ht="25.5" customHeight="1">
      <c r="A291" s="144">
        <v>82.0</v>
      </c>
      <c r="B291" s="144"/>
      <c r="C291" s="125" t="s">
        <v>129</v>
      </c>
      <c r="D291" s="143">
        <v>250.0</v>
      </c>
      <c r="E291" s="126"/>
      <c r="F291" s="163">
        <v>128.0</v>
      </c>
      <c r="G291" s="128" t="s">
        <v>212</v>
      </c>
      <c r="H291" s="129">
        <v>250.0</v>
      </c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ht="25.5" customHeight="1">
      <c r="A292" s="144">
        <v>250.0</v>
      </c>
      <c r="B292" s="144"/>
      <c r="C292" s="125" t="s">
        <v>130</v>
      </c>
      <c r="D292" s="143">
        <v>70.0</v>
      </c>
      <c r="E292" s="126"/>
      <c r="F292" s="147" t="s">
        <v>261</v>
      </c>
      <c r="G292" s="125" t="s">
        <v>262</v>
      </c>
      <c r="H292" s="144">
        <v>90.0</v>
      </c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ht="19.5" customHeight="1">
      <c r="A293" s="143"/>
      <c r="B293" s="143"/>
      <c r="C293" s="201" t="s">
        <v>126</v>
      </c>
      <c r="D293" s="189">
        <v>50.0</v>
      </c>
      <c r="E293" s="126"/>
      <c r="F293" s="131"/>
      <c r="G293" s="164" t="s">
        <v>263</v>
      </c>
      <c r="H293" s="145">
        <v>150.0</v>
      </c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ht="12.75" customHeight="1">
      <c r="A294" s="107">
        <v>205.0</v>
      </c>
      <c r="B294" s="107"/>
      <c r="C294" s="164" t="s">
        <v>264</v>
      </c>
      <c r="D294" s="145">
        <v>130.0</v>
      </c>
      <c r="E294" s="126"/>
      <c r="F294" s="147"/>
      <c r="G294" s="125" t="s">
        <v>265</v>
      </c>
      <c r="H294" s="144">
        <v>180.0</v>
      </c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ht="12.75" customHeight="1">
      <c r="A295" s="184"/>
      <c r="B295" s="184"/>
      <c r="C295" s="125" t="s">
        <v>132</v>
      </c>
      <c r="D295" s="143">
        <v>35.0</v>
      </c>
      <c r="E295" s="126"/>
      <c r="F295" s="153"/>
      <c r="G295" s="125" t="s">
        <v>35</v>
      </c>
      <c r="H295" s="143">
        <v>70.0</v>
      </c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ht="12.75" customHeight="1">
      <c r="A296" s="107"/>
      <c r="B296" s="107"/>
      <c r="C296" s="125" t="s">
        <v>35</v>
      </c>
      <c r="D296" s="145">
        <v>60.0</v>
      </c>
      <c r="E296" s="126"/>
      <c r="F296" s="134"/>
      <c r="G296" s="125" t="s">
        <v>132</v>
      </c>
      <c r="H296" s="143">
        <v>35.0</v>
      </c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ht="12.75" customHeight="1">
      <c r="A297" s="184"/>
      <c r="B297" s="184"/>
      <c r="C297" s="125" t="s">
        <v>133</v>
      </c>
      <c r="D297" s="143">
        <v>20.0</v>
      </c>
      <c r="E297" s="126"/>
      <c r="F297" s="128"/>
      <c r="G297" s="128"/>
      <c r="H297" s="128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ht="12.75" customHeight="1">
      <c r="A298" s="144"/>
      <c r="B298" s="144"/>
      <c r="C298" s="125" t="s">
        <v>50</v>
      </c>
      <c r="D298" s="143">
        <v>200.0</v>
      </c>
      <c r="E298" s="137"/>
      <c r="F298" s="130"/>
      <c r="G298" s="125"/>
      <c r="H298" s="143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ht="13.5" customHeight="1">
      <c r="A299" s="155" t="s">
        <v>164</v>
      </c>
      <c r="B299" s="9"/>
      <c r="C299" s="10"/>
      <c r="D299" s="156">
        <f>SUM(D291:D298)</f>
        <v>815</v>
      </c>
      <c r="E299" s="122"/>
      <c r="F299" s="180"/>
      <c r="G299" s="175" t="s">
        <v>37</v>
      </c>
      <c r="H299" s="157">
        <f>SUM(H291:H298)</f>
        <v>775</v>
      </c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ht="12.75" customHeight="1">
      <c r="A300" s="126"/>
      <c r="B300" s="118"/>
      <c r="C300" s="118"/>
      <c r="D300" s="110"/>
      <c r="E300" s="126"/>
      <c r="F300" s="126"/>
      <c r="G300" s="118" t="s">
        <v>205</v>
      </c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ht="12.75" customHeight="1">
      <c r="A301" s="106"/>
      <c r="B301" s="106"/>
      <c r="C301" s="106"/>
      <c r="D301" s="106"/>
      <c r="E301" s="126"/>
      <c r="F301" s="126"/>
      <c r="G301" s="126"/>
      <c r="H301" s="177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ht="12.75" customHeight="1">
      <c r="A302" s="106"/>
      <c r="B302" s="106"/>
      <c r="C302" s="106"/>
      <c r="D302" s="106"/>
      <c r="E302" s="126"/>
      <c r="F302" s="200" t="s">
        <v>259</v>
      </c>
      <c r="G302" s="128" t="s">
        <v>260</v>
      </c>
      <c r="H302" s="129">
        <v>125.0</v>
      </c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ht="12.75" customHeight="1">
      <c r="A303" s="106"/>
      <c r="B303" s="106"/>
      <c r="C303" s="106"/>
      <c r="D303" s="106"/>
      <c r="E303" s="137"/>
      <c r="F303" s="130">
        <v>386.0</v>
      </c>
      <c r="G303" s="128" t="s">
        <v>154</v>
      </c>
      <c r="H303" s="129">
        <v>125.0</v>
      </c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ht="12.75" customHeight="1">
      <c r="A304" s="138"/>
      <c r="B304" s="138"/>
      <c r="C304" s="139"/>
      <c r="D304" s="138"/>
      <c r="E304" s="149"/>
      <c r="F304" s="140"/>
      <c r="G304" s="179"/>
      <c r="H304" s="144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ht="12.75" customHeight="1">
      <c r="A305" s="105"/>
      <c r="B305" s="105"/>
      <c r="C305" s="105"/>
      <c r="D305" s="106"/>
      <c r="E305" s="107"/>
      <c r="F305" s="187"/>
      <c r="G305" s="166" t="s">
        <v>166</v>
      </c>
      <c r="H305" s="157">
        <f>SUM(H302:H304)</f>
        <v>250</v>
      </c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ht="12.75" customHeight="1">
      <c r="A306" s="105"/>
      <c r="B306" s="105"/>
      <c r="C306" s="105"/>
      <c r="D306" s="106"/>
      <c r="E306" s="107"/>
      <c r="F306" s="108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ht="12.75" customHeight="1">
      <c r="A307" s="105"/>
      <c r="B307" s="105"/>
      <c r="C307" s="105"/>
      <c r="D307" s="106"/>
      <c r="E307" s="107"/>
      <c r="F307" s="108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ht="12.75" customHeight="1">
      <c r="A308" s="105"/>
      <c r="B308" s="105"/>
      <c r="C308" s="105"/>
      <c r="D308" s="106"/>
      <c r="E308" s="105"/>
      <c r="F308" s="108"/>
      <c r="G308" s="107"/>
      <c r="H308" s="107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ht="12.75" customHeight="1">
      <c r="A309" s="105"/>
      <c r="B309" s="105"/>
      <c r="C309" s="105"/>
      <c r="D309" s="106"/>
      <c r="E309" s="107"/>
      <c r="F309" s="108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ht="12.75" customHeight="1">
      <c r="A310" s="105"/>
      <c r="B310" s="105"/>
      <c r="C310" s="105"/>
      <c r="D310" s="106"/>
      <c r="E310" s="107"/>
      <c r="F310" s="108"/>
      <c r="G310" s="107"/>
      <c r="H310" s="106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ht="12.75" customHeight="1">
      <c r="A311" s="105"/>
      <c r="B311" s="105"/>
      <c r="C311" s="105"/>
      <c r="D311" s="106"/>
      <c r="E311" s="107"/>
      <c r="F311" s="108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ht="12.75" customHeight="1">
      <c r="A312" s="105"/>
      <c r="B312" s="105"/>
      <c r="C312" s="105"/>
      <c r="D312" s="106"/>
      <c r="E312" s="107"/>
      <c r="F312" s="108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ht="12.75" customHeight="1">
      <c r="A313" s="105"/>
      <c r="B313" s="105"/>
      <c r="C313" s="105"/>
      <c r="D313" s="106"/>
      <c r="E313" s="107"/>
      <c r="F313" s="108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ht="12.75" customHeight="1">
      <c r="A314" s="105"/>
      <c r="B314" s="105"/>
      <c r="C314" s="105"/>
      <c r="D314" s="106"/>
      <c r="E314" s="107"/>
      <c r="F314" s="108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ht="12.75" customHeight="1">
      <c r="A315" s="105"/>
      <c r="B315" s="105"/>
      <c r="C315" s="105"/>
      <c r="D315" s="106"/>
      <c r="E315" s="107"/>
      <c r="F315" s="108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ht="12.75" customHeight="1">
      <c r="A316" s="105"/>
      <c r="B316" s="105"/>
      <c r="C316" s="105"/>
      <c r="D316" s="106"/>
      <c r="E316" s="107"/>
      <c r="F316" s="108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ht="12.75" customHeight="1">
      <c r="A317" s="105"/>
      <c r="B317" s="105"/>
      <c r="C317" s="105"/>
      <c r="D317" s="106"/>
      <c r="E317" s="107"/>
      <c r="F317" s="108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ht="12.75" customHeight="1">
      <c r="A318" s="105"/>
      <c r="B318" s="105"/>
      <c r="C318" s="105"/>
      <c r="D318" s="106"/>
      <c r="E318" s="107"/>
      <c r="F318" s="108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ht="12.75" customHeight="1">
      <c r="A319" s="105"/>
      <c r="B319" s="105"/>
      <c r="C319" s="105"/>
      <c r="D319" s="106"/>
      <c r="E319" s="107"/>
      <c r="F319" s="108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ht="12.75" customHeight="1">
      <c r="A320" s="105"/>
      <c r="B320" s="105"/>
      <c r="C320" s="105"/>
      <c r="D320" s="106"/>
      <c r="E320" s="107"/>
      <c r="F320" s="108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ht="12.75" customHeight="1">
      <c r="A321" s="105"/>
      <c r="B321" s="105"/>
      <c r="C321" s="105"/>
      <c r="D321" s="106"/>
      <c r="E321" s="107"/>
      <c r="F321" s="108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ht="12.75" customHeight="1">
      <c r="A322" s="105"/>
      <c r="B322" s="105"/>
      <c r="C322" s="105"/>
      <c r="D322" s="106"/>
      <c r="E322" s="107"/>
      <c r="F322" s="108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ht="12.75" customHeight="1">
      <c r="A323" s="105"/>
      <c r="B323" s="105"/>
      <c r="C323" s="105"/>
      <c r="D323" s="106"/>
      <c r="E323" s="107"/>
      <c r="F323" s="108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ht="12.75" customHeight="1">
      <c r="A324" s="105"/>
      <c r="B324" s="105"/>
      <c r="C324" s="105"/>
      <c r="D324" s="106"/>
      <c r="E324" s="107"/>
      <c r="F324" s="108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ht="12.75" customHeight="1">
      <c r="A325" s="105"/>
      <c r="B325" s="105"/>
      <c r="C325" s="105"/>
      <c r="D325" s="106"/>
      <c r="E325" s="107"/>
      <c r="F325" s="108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ht="12.75" customHeight="1">
      <c r="A326" s="105"/>
      <c r="B326" s="105"/>
      <c r="C326" s="105"/>
      <c r="D326" s="106"/>
      <c r="E326" s="107"/>
      <c r="F326" s="108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ht="12.75" customHeight="1">
      <c r="A327" s="105"/>
      <c r="B327" s="105"/>
      <c r="C327" s="105"/>
      <c r="D327" s="106"/>
      <c r="E327" s="107"/>
      <c r="F327" s="108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ht="12.75" customHeight="1">
      <c r="A328" s="105"/>
      <c r="B328" s="105"/>
      <c r="C328" s="105"/>
      <c r="D328" s="106"/>
      <c r="E328" s="107"/>
      <c r="F328" s="108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ht="12.75" customHeight="1">
      <c r="A329" s="105"/>
      <c r="B329" s="105"/>
      <c r="C329" s="105"/>
      <c r="D329" s="106"/>
      <c r="E329" s="107"/>
      <c r="F329" s="108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ht="12.75" customHeight="1">
      <c r="A330" s="105"/>
      <c r="B330" s="105"/>
      <c r="C330" s="105"/>
      <c r="D330" s="106"/>
      <c r="E330" s="107"/>
      <c r="F330" s="108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ht="12.75" customHeight="1">
      <c r="A331" s="105"/>
      <c r="B331" s="105"/>
      <c r="C331" s="105"/>
      <c r="D331" s="106"/>
      <c r="E331" s="107"/>
      <c r="F331" s="108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ht="12.75" customHeight="1">
      <c r="A332" s="105"/>
      <c r="B332" s="105"/>
      <c r="C332" s="105"/>
      <c r="D332" s="106"/>
      <c r="E332" s="107"/>
      <c r="F332" s="108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ht="12.75" customHeight="1">
      <c r="A333" s="105"/>
      <c r="B333" s="105"/>
      <c r="C333" s="105"/>
      <c r="D333" s="106"/>
      <c r="E333" s="107"/>
      <c r="F333" s="108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ht="12.75" customHeight="1">
      <c r="A334" s="105"/>
      <c r="B334" s="105"/>
      <c r="C334" s="105"/>
      <c r="D334" s="106"/>
      <c r="E334" s="107"/>
      <c r="F334" s="108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ht="12.75" customHeight="1">
      <c r="A335" s="105"/>
      <c r="B335" s="105"/>
      <c r="C335" s="105"/>
      <c r="D335" s="106"/>
      <c r="E335" s="107"/>
      <c r="F335" s="108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ht="12.75" customHeight="1">
      <c r="A336" s="105"/>
      <c r="B336" s="105"/>
      <c r="C336" s="105"/>
      <c r="D336" s="106"/>
      <c r="E336" s="107"/>
      <c r="F336" s="108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ht="12.75" customHeight="1">
      <c r="A337" s="105"/>
      <c r="B337" s="105"/>
      <c r="C337" s="105"/>
      <c r="D337" s="106"/>
      <c r="E337" s="107"/>
      <c r="F337" s="108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ht="12.75" customHeight="1">
      <c r="A338" s="105"/>
      <c r="B338" s="105"/>
      <c r="C338" s="105"/>
      <c r="D338" s="106"/>
      <c r="E338" s="107"/>
      <c r="F338" s="108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ht="12.75" customHeight="1">
      <c r="A339" s="105"/>
      <c r="B339" s="105"/>
      <c r="C339" s="105"/>
      <c r="D339" s="106"/>
      <c r="E339" s="107"/>
      <c r="F339" s="108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ht="12.75" customHeight="1">
      <c r="A340" s="105"/>
      <c r="B340" s="105"/>
      <c r="C340" s="105"/>
      <c r="D340" s="106"/>
      <c r="E340" s="107"/>
      <c r="F340" s="108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ht="12.75" customHeight="1">
      <c r="A341" s="105"/>
      <c r="B341" s="105"/>
      <c r="C341" s="105"/>
      <c r="D341" s="106"/>
      <c r="E341" s="107"/>
      <c r="F341" s="108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ht="12.75" customHeight="1">
      <c r="A342" s="105"/>
      <c r="B342" s="105"/>
      <c r="C342" s="105"/>
      <c r="D342" s="106"/>
      <c r="E342" s="107"/>
      <c r="F342" s="108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ht="12.75" customHeight="1">
      <c r="A343" s="105"/>
      <c r="B343" s="105"/>
      <c r="C343" s="105"/>
      <c r="D343" s="106"/>
      <c r="E343" s="107"/>
      <c r="F343" s="108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ht="12.75" customHeight="1">
      <c r="A344" s="105"/>
      <c r="B344" s="105"/>
      <c r="C344" s="105"/>
      <c r="D344" s="106"/>
      <c r="E344" s="107"/>
      <c r="F344" s="108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ht="12.75" customHeight="1">
      <c r="A345" s="105"/>
      <c r="B345" s="105"/>
      <c r="C345" s="105"/>
      <c r="D345" s="106"/>
      <c r="E345" s="107"/>
      <c r="F345" s="108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ht="12.75" customHeight="1">
      <c r="A346" s="105"/>
      <c r="B346" s="105"/>
      <c r="C346" s="105"/>
      <c r="D346" s="106"/>
      <c r="E346" s="107"/>
      <c r="F346" s="108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ht="12.75" customHeight="1">
      <c r="A347" s="105"/>
      <c r="B347" s="105"/>
      <c r="C347" s="105"/>
      <c r="D347" s="106"/>
      <c r="E347" s="107"/>
      <c r="F347" s="108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ht="12.75" customHeight="1">
      <c r="A348" s="105"/>
      <c r="B348" s="105"/>
      <c r="C348" s="105"/>
      <c r="D348" s="106"/>
      <c r="E348" s="107"/>
      <c r="F348" s="108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ht="12.75" customHeight="1">
      <c r="A349" s="105"/>
      <c r="B349" s="105"/>
      <c r="C349" s="105"/>
      <c r="D349" s="106"/>
      <c r="E349" s="107"/>
      <c r="F349" s="108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ht="12.75" customHeight="1">
      <c r="A350" s="105"/>
      <c r="B350" s="105"/>
      <c r="C350" s="105"/>
      <c r="D350" s="106"/>
      <c r="E350" s="107"/>
      <c r="F350" s="108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ht="12.75" customHeight="1">
      <c r="A351" s="105"/>
      <c r="B351" s="105"/>
      <c r="C351" s="105"/>
      <c r="D351" s="106"/>
      <c r="E351" s="107"/>
      <c r="F351" s="108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ht="12.75" customHeight="1">
      <c r="A352" s="105"/>
      <c r="B352" s="105"/>
      <c r="C352" s="105"/>
      <c r="D352" s="106"/>
      <c r="E352" s="107"/>
      <c r="F352" s="108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ht="12.75" customHeight="1">
      <c r="A353" s="105"/>
      <c r="B353" s="105"/>
      <c r="C353" s="105"/>
      <c r="D353" s="106"/>
      <c r="E353" s="107"/>
      <c r="F353" s="108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ht="12.75" customHeight="1">
      <c r="A354" s="105"/>
      <c r="B354" s="105"/>
      <c r="C354" s="105"/>
      <c r="D354" s="106"/>
      <c r="E354" s="107"/>
      <c r="F354" s="108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ht="12.75" customHeight="1">
      <c r="A355" s="105"/>
      <c r="B355" s="105"/>
      <c r="C355" s="105"/>
      <c r="D355" s="106"/>
      <c r="E355" s="107"/>
      <c r="F355" s="108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ht="12.75" customHeight="1">
      <c r="A356" s="105"/>
      <c r="B356" s="105"/>
      <c r="C356" s="105"/>
      <c r="D356" s="106"/>
      <c r="E356" s="107"/>
      <c r="F356" s="108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ht="12.75" customHeight="1">
      <c r="A357" s="105"/>
      <c r="B357" s="105"/>
      <c r="C357" s="105"/>
      <c r="D357" s="106"/>
      <c r="E357" s="107"/>
      <c r="F357" s="108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ht="12.75" customHeight="1">
      <c r="A358" s="105"/>
      <c r="B358" s="105"/>
      <c r="C358" s="105"/>
      <c r="D358" s="106"/>
      <c r="E358" s="107"/>
      <c r="F358" s="108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ht="12.75" customHeight="1">
      <c r="A359" s="105"/>
      <c r="B359" s="105"/>
      <c r="C359" s="105"/>
      <c r="D359" s="106"/>
      <c r="E359" s="107"/>
      <c r="F359" s="108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ht="12.75" customHeight="1">
      <c r="A360" s="105"/>
      <c r="B360" s="105"/>
      <c r="C360" s="105"/>
      <c r="D360" s="106"/>
      <c r="E360" s="107"/>
      <c r="F360" s="108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ht="12.75" customHeight="1">
      <c r="A361" s="105"/>
      <c r="B361" s="105"/>
      <c r="C361" s="105"/>
      <c r="D361" s="106"/>
      <c r="E361" s="107"/>
      <c r="F361" s="108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ht="12.75" customHeight="1">
      <c r="A362" s="105"/>
      <c r="B362" s="105"/>
      <c r="C362" s="105"/>
      <c r="D362" s="106"/>
      <c r="E362" s="107"/>
      <c r="F362" s="108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ht="12.75" customHeight="1">
      <c r="A363" s="105"/>
      <c r="B363" s="105"/>
      <c r="C363" s="105"/>
      <c r="D363" s="106"/>
      <c r="E363" s="107"/>
      <c r="F363" s="108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ht="12.75" customHeight="1">
      <c r="A364" s="105"/>
      <c r="B364" s="105"/>
      <c r="C364" s="105"/>
      <c r="D364" s="106"/>
      <c r="E364" s="107"/>
      <c r="F364" s="108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ht="12.75" customHeight="1">
      <c r="A365" s="105"/>
      <c r="B365" s="105"/>
      <c r="C365" s="105"/>
      <c r="D365" s="106"/>
      <c r="E365" s="107"/>
      <c r="F365" s="108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ht="12.75" customHeight="1">
      <c r="A366" s="105"/>
      <c r="B366" s="105"/>
      <c r="C366" s="105"/>
      <c r="D366" s="106"/>
      <c r="E366" s="107"/>
      <c r="F366" s="108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ht="12.75" customHeight="1">
      <c r="A367" s="105"/>
      <c r="B367" s="105"/>
      <c r="C367" s="105"/>
      <c r="D367" s="106"/>
      <c r="E367" s="107"/>
      <c r="F367" s="108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ht="12.75" customHeight="1">
      <c r="A368" s="105"/>
      <c r="B368" s="105"/>
      <c r="C368" s="105"/>
      <c r="D368" s="106"/>
      <c r="E368" s="107"/>
      <c r="F368" s="108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ht="12.75" customHeight="1">
      <c r="A369" s="105"/>
      <c r="B369" s="105"/>
      <c r="C369" s="105"/>
      <c r="D369" s="106"/>
      <c r="E369" s="107"/>
      <c r="F369" s="108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ht="12.75" customHeight="1">
      <c r="A370" s="105"/>
      <c r="B370" s="105"/>
      <c r="C370" s="105"/>
      <c r="D370" s="106"/>
      <c r="E370" s="107"/>
      <c r="F370" s="108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ht="12.75" customHeight="1">
      <c r="A371" s="105"/>
      <c r="B371" s="105"/>
      <c r="C371" s="105"/>
      <c r="D371" s="106"/>
      <c r="E371" s="107"/>
      <c r="F371" s="108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ht="12.75" customHeight="1">
      <c r="A372" s="105"/>
      <c r="B372" s="105"/>
      <c r="C372" s="105"/>
      <c r="D372" s="106"/>
      <c r="E372" s="107"/>
      <c r="F372" s="108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ht="12.75" customHeight="1">
      <c r="A373" s="105"/>
      <c r="B373" s="105"/>
      <c r="C373" s="105"/>
      <c r="D373" s="106"/>
      <c r="E373" s="107"/>
      <c r="F373" s="108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ht="12.75" customHeight="1">
      <c r="A374" s="105"/>
      <c r="B374" s="105"/>
      <c r="C374" s="105"/>
      <c r="D374" s="106"/>
      <c r="E374" s="107"/>
      <c r="F374" s="108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ht="12.75" customHeight="1">
      <c r="A375" s="105"/>
      <c r="B375" s="105"/>
      <c r="C375" s="105"/>
      <c r="D375" s="106"/>
      <c r="E375" s="107"/>
      <c r="F375" s="108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ht="12.75" customHeight="1">
      <c r="A376" s="105"/>
      <c r="B376" s="105"/>
      <c r="C376" s="105"/>
      <c r="D376" s="106"/>
      <c r="E376" s="107"/>
      <c r="F376" s="108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ht="12.75" customHeight="1">
      <c r="A377" s="105"/>
      <c r="B377" s="105"/>
      <c r="C377" s="105"/>
      <c r="D377" s="106"/>
      <c r="E377" s="107"/>
      <c r="F377" s="108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ht="12.75" customHeight="1">
      <c r="A378" s="105"/>
      <c r="B378" s="105"/>
      <c r="C378" s="105"/>
      <c r="D378" s="106"/>
      <c r="E378" s="107"/>
      <c r="F378" s="108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ht="12.75" customHeight="1">
      <c r="A379" s="105"/>
      <c r="B379" s="105"/>
      <c r="C379" s="105"/>
      <c r="D379" s="106"/>
      <c r="E379" s="107"/>
      <c r="F379" s="108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ht="12.75" customHeight="1">
      <c r="A380" s="105"/>
      <c r="B380" s="105"/>
      <c r="C380" s="105"/>
      <c r="D380" s="106"/>
      <c r="E380" s="107"/>
      <c r="F380" s="108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ht="12.75" customHeight="1">
      <c r="A381" s="105"/>
      <c r="B381" s="105"/>
      <c r="C381" s="105"/>
      <c r="D381" s="106"/>
      <c r="E381" s="107"/>
      <c r="F381" s="108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ht="12.75" customHeight="1">
      <c r="A382" s="105"/>
      <c r="B382" s="105"/>
      <c r="C382" s="105"/>
      <c r="D382" s="106"/>
      <c r="E382" s="107"/>
      <c r="F382" s="108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ht="12.75" customHeight="1">
      <c r="A383" s="105"/>
      <c r="B383" s="105"/>
      <c r="C383" s="105"/>
      <c r="D383" s="106"/>
      <c r="E383" s="107"/>
      <c r="F383" s="108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ht="12.75" customHeight="1">
      <c r="A384" s="105"/>
      <c r="B384" s="105"/>
      <c r="C384" s="105"/>
      <c r="D384" s="106"/>
      <c r="E384" s="107"/>
      <c r="F384" s="108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ht="12.75" customHeight="1">
      <c r="A385" s="105"/>
      <c r="B385" s="105"/>
      <c r="C385" s="105"/>
      <c r="D385" s="106"/>
      <c r="E385" s="107"/>
      <c r="F385" s="108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ht="12.75" customHeight="1">
      <c r="A386" s="105"/>
      <c r="B386" s="105"/>
      <c r="C386" s="105"/>
      <c r="D386" s="106"/>
      <c r="E386" s="107"/>
      <c r="F386" s="108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ht="12.75" customHeight="1">
      <c r="A387" s="105"/>
      <c r="B387" s="105"/>
      <c r="C387" s="105"/>
      <c r="D387" s="106"/>
      <c r="E387" s="107"/>
      <c r="F387" s="108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ht="12.75" customHeight="1">
      <c r="A388" s="105"/>
      <c r="B388" s="105"/>
      <c r="C388" s="105"/>
      <c r="D388" s="106"/>
      <c r="E388" s="107"/>
      <c r="F388" s="108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ht="12.75" customHeight="1">
      <c r="A389" s="105"/>
      <c r="B389" s="105"/>
      <c r="C389" s="105"/>
      <c r="D389" s="106"/>
      <c r="E389" s="107"/>
      <c r="F389" s="108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ht="12.75" customHeight="1">
      <c r="A390" s="105"/>
      <c r="B390" s="105"/>
      <c r="C390" s="105"/>
      <c r="D390" s="106"/>
      <c r="E390" s="107"/>
      <c r="F390" s="108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ht="12.75" customHeight="1">
      <c r="A391" s="105"/>
      <c r="B391" s="105"/>
      <c r="C391" s="105"/>
      <c r="D391" s="106"/>
      <c r="E391" s="107"/>
      <c r="F391" s="108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ht="12.75" customHeight="1">
      <c r="A392" s="105"/>
      <c r="B392" s="105"/>
      <c r="C392" s="105"/>
      <c r="D392" s="106"/>
      <c r="E392" s="107"/>
      <c r="F392" s="108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ht="12.75" customHeight="1">
      <c r="A393" s="105"/>
      <c r="B393" s="105"/>
      <c r="C393" s="105"/>
      <c r="D393" s="106"/>
      <c r="E393" s="107"/>
      <c r="F393" s="108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ht="12.75" customHeight="1">
      <c r="A394" s="105"/>
      <c r="B394" s="105"/>
      <c r="C394" s="105"/>
      <c r="D394" s="106"/>
      <c r="E394" s="107"/>
      <c r="F394" s="108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ht="12.75" customHeight="1">
      <c r="A395" s="105"/>
      <c r="B395" s="105"/>
      <c r="C395" s="105"/>
      <c r="D395" s="106"/>
      <c r="E395" s="107"/>
      <c r="F395" s="108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ht="12.75" customHeight="1">
      <c r="A396" s="105"/>
      <c r="B396" s="105"/>
      <c r="C396" s="105"/>
      <c r="D396" s="106"/>
      <c r="E396" s="107"/>
      <c r="F396" s="108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ht="12.75" customHeight="1">
      <c r="A397" s="105"/>
      <c r="B397" s="105"/>
      <c r="C397" s="105"/>
      <c r="D397" s="106"/>
      <c r="E397" s="107"/>
      <c r="F397" s="108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ht="12.75" customHeight="1">
      <c r="A398" s="105"/>
      <c r="B398" s="105"/>
      <c r="C398" s="105"/>
      <c r="D398" s="106"/>
      <c r="E398" s="107"/>
      <c r="F398" s="108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ht="12.75" customHeight="1">
      <c r="A399" s="105"/>
      <c r="B399" s="105"/>
      <c r="C399" s="105"/>
      <c r="D399" s="106"/>
      <c r="E399" s="107"/>
      <c r="F399" s="108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ht="12.75" customHeight="1">
      <c r="A400" s="105"/>
      <c r="B400" s="105"/>
      <c r="C400" s="105"/>
      <c r="D400" s="106"/>
      <c r="E400" s="107"/>
      <c r="F400" s="108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ht="12.75" customHeight="1">
      <c r="A401" s="105"/>
      <c r="B401" s="105"/>
      <c r="C401" s="105"/>
      <c r="D401" s="106"/>
      <c r="E401" s="107"/>
      <c r="F401" s="108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ht="12.75" customHeight="1">
      <c r="A402" s="105"/>
      <c r="B402" s="105"/>
      <c r="C402" s="105"/>
      <c r="D402" s="106"/>
      <c r="E402" s="107"/>
      <c r="F402" s="108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ht="12.75" customHeight="1">
      <c r="A403" s="105"/>
      <c r="B403" s="105"/>
      <c r="C403" s="105"/>
      <c r="D403" s="106"/>
      <c r="E403" s="107"/>
      <c r="F403" s="108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ht="12.75" customHeight="1">
      <c r="A404" s="105"/>
      <c r="B404" s="105"/>
      <c r="C404" s="105"/>
      <c r="D404" s="106"/>
      <c r="E404" s="107"/>
      <c r="F404" s="108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ht="12.75" customHeight="1">
      <c r="A405" s="105"/>
      <c r="B405" s="105"/>
      <c r="C405" s="105"/>
      <c r="D405" s="106"/>
      <c r="E405" s="107"/>
      <c r="F405" s="108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ht="12.75" customHeight="1">
      <c r="A406" s="105"/>
      <c r="B406" s="105"/>
      <c r="C406" s="105"/>
      <c r="D406" s="106"/>
      <c r="E406" s="107"/>
      <c r="F406" s="108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ht="12.75" customHeight="1">
      <c r="A407" s="105"/>
      <c r="B407" s="105"/>
      <c r="C407" s="105"/>
      <c r="D407" s="106"/>
      <c r="E407" s="107"/>
      <c r="F407" s="108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ht="12.75" customHeight="1">
      <c r="A408" s="105"/>
      <c r="B408" s="105"/>
      <c r="C408" s="105"/>
      <c r="D408" s="106"/>
      <c r="E408" s="107"/>
      <c r="F408" s="108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ht="12.75" customHeight="1">
      <c r="A409" s="105"/>
      <c r="B409" s="105"/>
      <c r="C409" s="105"/>
      <c r="D409" s="106"/>
      <c r="E409" s="107"/>
      <c r="F409" s="108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ht="12.75" customHeight="1">
      <c r="A410" s="105"/>
      <c r="B410" s="105"/>
      <c r="C410" s="105"/>
      <c r="D410" s="106"/>
      <c r="E410" s="107"/>
      <c r="F410" s="108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ht="12.75" customHeight="1">
      <c r="A411" s="105"/>
      <c r="B411" s="105"/>
      <c r="C411" s="105"/>
      <c r="D411" s="106"/>
      <c r="E411" s="107"/>
      <c r="F411" s="108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ht="12.75" customHeight="1">
      <c r="A412" s="105"/>
      <c r="B412" s="105"/>
      <c r="C412" s="105"/>
      <c r="D412" s="106"/>
      <c r="E412" s="107"/>
      <c r="F412" s="108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ht="12.75" customHeight="1">
      <c r="A413" s="105"/>
      <c r="B413" s="105"/>
      <c r="C413" s="105"/>
      <c r="D413" s="106"/>
      <c r="E413" s="107"/>
      <c r="F413" s="108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ht="12.75" customHeight="1">
      <c r="A414" s="105"/>
      <c r="B414" s="105"/>
      <c r="C414" s="105"/>
      <c r="D414" s="106"/>
      <c r="E414" s="107"/>
      <c r="F414" s="108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ht="12.75" customHeight="1">
      <c r="A415" s="105"/>
      <c r="B415" s="105"/>
      <c r="C415" s="105"/>
      <c r="D415" s="106"/>
      <c r="E415" s="107"/>
      <c r="F415" s="108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ht="12.75" customHeight="1">
      <c r="A416" s="105"/>
      <c r="B416" s="105"/>
      <c r="C416" s="105"/>
      <c r="D416" s="106"/>
      <c r="E416" s="107"/>
      <c r="F416" s="108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ht="12.75" customHeight="1">
      <c r="A417" s="105"/>
      <c r="B417" s="105"/>
      <c r="C417" s="105"/>
      <c r="D417" s="106"/>
      <c r="E417" s="107"/>
      <c r="F417" s="108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ht="12.75" customHeight="1">
      <c r="A418" s="105"/>
      <c r="B418" s="105"/>
      <c r="C418" s="105"/>
      <c r="D418" s="106"/>
      <c r="E418" s="107"/>
      <c r="F418" s="108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ht="12.75" customHeight="1">
      <c r="A419" s="105"/>
      <c r="B419" s="105"/>
      <c r="C419" s="105"/>
      <c r="D419" s="106"/>
      <c r="E419" s="107"/>
      <c r="F419" s="108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ht="12.75" customHeight="1">
      <c r="A420" s="105"/>
      <c r="B420" s="105"/>
      <c r="C420" s="105"/>
      <c r="D420" s="106"/>
      <c r="E420" s="107"/>
      <c r="F420" s="108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ht="12.75" customHeight="1">
      <c r="A421" s="105"/>
      <c r="B421" s="105"/>
      <c r="C421" s="105"/>
      <c r="D421" s="106"/>
      <c r="E421" s="107"/>
      <c r="F421" s="108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ht="12.75" customHeight="1">
      <c r="A422" s="105"/>
      <c r="B422" s="105"/>
      <c r="C422" s="105"/>
      <c r="D422" s="106"/>
      <c r="E422" s="107"/>
      <c r="F422" s="108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ht="12.75" customHeight="1">
      <c r="A423" s="105"/>
      <c r="B423" s="105"/>
      <c r="C423" s="105"/>
      <c r="D423" s="106"/>
      <c r="E423" s="107"/>
      <c r="F423" s="108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ht="12.75" customHeight="1">
      <c r="A424" s="105"/>
      <c r="B424" s="105"/>
      <c r="C424" s="105"/>
      <c r="D424" s="106"/>
      <c r="E424" s="107"/>
      <c r="F424" s="108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ht="12.75" customHeight="1">
      <c r="A425" s="105"/>
      <c r="B425" s="105"/>
      <c r="C425" s="105"/>
      <c r="D425" s="106"/>
      <c r="E425" s="107"/>
      <c r="F425" s="108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ht="12.75" customHeight="1">
      <c r="A426" s="105"/>
      <c r="B426" s="105"/>
      <c r="C426" s="105"/>
      <c r="D426" s="106"/>
      <c r="E426" s="107"/>
      <c r="F426" s="108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ht="12.75" customHeight="1">
      <c r="A427" s="105"/>
      <c r="B427" s="105"/>
      <c r="C427" s="105"/>
      <c r="D427" s="106"/>
      <c r="E427" s="107"/>
      <c r="F427" s="108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ht="12.75" customHeight="1">
      <c r="A428" s="105"/>
      <c r="B428" s="105"/>
      <c r="C428" s="105"/>
      <c r="D428" s="106"/>
      <c r="E428" s="107"/>
      <c r="F428" s="108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ht="12.75" customHeight="1">
      <c r="A429" s="105"/>
      <c r="B429" s="105"/>
      <c r="C429" s="105"/>
      <c r="D429" s="106"/>
      <c r="E429" s="107"/>
      <c r="F429" s="108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ht="12.75" customHeight="1">
      <c r="A430" s="105"/>
      <c r="B430" s="105"/>
      <c r="C430" s="105"/>
      <c r="D430" s="106"/>
      <c r="E430" s="107"/>
      <c r="F430" s="108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ht="12.75" customHeight="1">
      <c r="A431" s="105"/>
      <c r="B431" s="105"/>
      <c r="C431" s="105"/>
      <c r="D431" s="106"/>
      <c r="E431" s="107"/>
      <c r="F431" s="108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ht="12.75" customHeight="1">
      <c r="A432" s="105"/>
      <c r="B432" s="105"/>
      <c r="C432" s="105"/>
      <c r="D432" s="106"/>
      <c r="E432" s="107"/>
      <c r="F432" s="108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ht="12.75" customHeight="1">
      <c r="A433" s="105"/>
      <c r="B433" s="105"/>
      <c r="C433" s="105"/>
      <c r="D433" s="106"/>
      <c r="E433" s="107"/>
      <c r="F433" s="108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ht="12.75" customHeight="1">
      <c r="A434" s="105"/>
      <c r="B434" s="105"/>
      <c r="C434" s="105"/>
      <c r="D434" s="106"/>
      <c r="E434" s="107"/>
      <c r="F434" s="108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ht="12.75" customHeight="1">
      <c r="A435" s="105"/>
      <c r="B435" s="105"/>
      <c r="C435" s="105"/>
      <c r="D435" s="106"/>
      <c r="E435" s="107"/>
      <c r="F435" s="108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ht="12.75" customHeight="1">
      <c r="A436" s="105"/>
      <c r="B436" s="105"/>
      <c r="C436" s="105"/>
      <c r="D436" s="106"/>
      <c r="E436" s="107"/>
      <c r="F436" s="108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ht="12.75" customHeight="1">
      <c r="A437" s="105"/>
      <c r="B437" s="105"/>
      <c r="C437" s="105"/>
      <c r="D437" s="106"/>
      <c r="E437" s="107"/>
      <c r="F437" s="108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ht="12.75" customHeight="1">
      <c r="A438" s="105"/>
      <c r="B438" s="105"/>
      <c r="C438" s="105"/>
      <c r="D438" s="106"/>
      <c r="E438" s="107"/>
      <c r="F438" s="108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ht="12.75" customHeight="1">
      <c r="A439" s="105"/>
      <c r="B439" s="105"/>
      <c r="C439" s="105"/>
      <c r="D439" s="106"/>
      <c r="E439" s="107"/>
      <c r="F439" s="108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ht="12.75" customHeight="1">
      <c r="A440" s="105"/>
      <c r="B440" s="105"/>
      <c r="C440" s="105"/>
      <c r="D440" s="106"/>
      <c r="E440" s="107"/>
      <c r="F440" s="108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ht="12.75" customHeight="1">
      <c r="A441" s="105"/>
      <c r="B441" s="105"/>
      <c r="C441" s="105"/>
      <c r="D441" s="106"/>
      <c r="E441" s="107"/>
      <c r="F441" s="108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ht="12.75" customHeight="1">
      <c r="A442" s="105"/>
      <c r="B442" s="105"/>
      <c r="C442" s="105"/>
      <c r="D442" s="106"/>
      <c r="E442" s="107"/>
      <c r="F442" s="108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ht="12.75" customHeight="1">
      <c r="A443" s="105"/>
      <c r="B443" s="105"/>
      <c r="C443" s="105"/>
      <c r="D443" s="106"/>
      <c r="E443" s="107"/>
      <c r="F443" s="108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ht="12.75" customHeight="1">
      <c r="A444" s="105"/>
      <c r="B444" s="105"/>
      <c r="C444" s="105"/>
      <c r="D444" s="106"/>
      <c r="E444" s="107"/>
      <c r="F444" s="108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ht="12.75" customHeight="1">
      <c r="A445" s="105"/>
      <c r="B445" s="105"/>
      <c r="C445" s="105"/>
      <c r="D445" s="106"/>
      <c r="E445" s="107"/>
      <c r="F445" s="108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ht="12.75" customHeight="1">
      <c r="A446" s="105"/>
      <c r="B446" s="105"/>
      <c r="C446" s="105"/>
      <c r="D446" s="106"/>
      <c r="E446" s="107"/>
      <c r="F446" s="108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ht="12.75" customHeight="1">
      <c r="A447" s="105"/>
      <c r="B447" s="105"/>
      <c r="C447" s="105"/>
      <c r="D447" s="106"/>
      <c r="E447" s="107"/>
      <c r="F447" s="108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ht="12.75" customHeight="1">
      <c r="A448" s="105"/>
      <c r="B448" s="105"/>
      <c r="C448" s="105"/>
      <c r="D448" s="106"/>
      <c r="E448" s="107"/>
      <c r="F448" s="108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ht="12.75" customHeight="1">
      <c r="A449" s="105"/>
      <c r="B449" s="105"/>
      <c r="C449" s="105"/>
      <c r="D449" s="106"/>
      <c r="E449" s="107"/>
      <c r="F449" s="108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ht="12.75" customHeight="1">
      <c r="A450" s="105"/>
      <c r="B450" s="105"/>
      <c r="C450" s="105"/>
      <c r="D450" s="106"/>
      <c r="E450" s="107"/>
      <c r="F450" s="108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ht="12.75" customHeight="1">
      <c r="A451" s="105"/>
      <c r="B451" s="105"/>
      <c r="C451" s="105"/>
      <c r="D451" s="106"/>
      <c r="E451" s="107"/>
      <c r="F451" s="108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ht="12.75" customHeight="1">
      <c r="A452" s="105"/>
      <c r="B452" s="105"/>
      <c r="C452" s="105"/>
      <c r="D452" s="106"/>
      <c r="E452" s="107"/>
      <c r="F452" s="108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ht="12.75" customHeight="1">
      <c r="A453" s="105"/>
      <c r="B453" s="105"/>
      <c r="C453" s="105"/>
      <c r="D453" s="106"/>
      <c r="E453" s="107"/>
      <c r="F453" s="108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ht="12.75" customHeight="1">
      <c r="A454" s="105"/>
      <c r="B454" s="105"/>
      <c r="C454" s="105"/>
      <c r="D454" s="106"/>
      <c r="E454" s="107"/>
      <c r="F454" s="108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ht="12.75" customHeight="1">
      <c r="A455" s="105"/>
      <c r="B455" s="105"/>
      <c r="C455" s="105"/>
      <c r="D455" s="106"/>
      <c r="E455" s="107"/>
      <c r="F455" s="108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ht="12.75" customHeight="1">
      <c r="A456" s="105"/>
      <c r="B456" s="105"/>
      <c r="C456" s="105"/>
      <c r="D456" s="106"/>
      <c r="E456" s="107"/>
      <c r="F456" s="108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ht="12.75" customHeight="1">
      <c r="A457" s="105"/>
      <c r="B457" s="105"/>
      <c r="C457" s="105"/>
      <c r="D457" s="106"/>
      <c r="E457" s="107"/>
      <c r="F457" s="108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ht="12.75" customHeight="1">
      <c r="A458" s="105"/>
      <c r="B458" s="105"/>
      <c r="C458" s="105"/>
      <c r="D458" s="106"/>
      <c r="E458" s="107"/>
      <c r="F458" s="108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ht="12.75" customHeight="1">
      <c r="A459" s="105"/>
      <c r="B459" s="105"/>
      <c r="C459" s="105"/>
      <c r="D459" s="106"/>
      <c r="E459" s="107"/>
      <c r="F459" s="108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ht="12.75" customHeight="1">
      <c r="A460" s="105"/>
      <c r="B460" s="105"/>
      <c r="C460" s="105"/>
      <c r="D460" s="106"/>
      <c r="E460" s="107"/>
      <c r="F460" s="108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ht="12.75" customHeight="1">
      <c r="A461" s="105"/>
      <c r="B461" s="105"/>
      <c r="C461" s="105"/>
      <c r="D461" s="106"/>
      <c r="E461" s="107"/>
      <c r="F461" s="108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ht="12.75" customHeight="1">
      <c r="A462" s="105"/>
      <c r="B462" s="105"/>
      <c r="C462" s="105"/>
      <c r="D462" s="106"/>
      <c r="E462" s="107"/>
      <c r="F462" s="108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ht="12.75" customHeight="1">
      <c r="A463" s="105"/>
      <c r="B463" s="105"/>
      <c r="C463" s="105"/>
      <c r="D463" s="106"/>
      <c r="E463" s="107"/>
      <c r="F463" s="108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ht="12.75" customHeight="1">
      <c r="A464" s="105"/>
      <c r="B464" s="105"/>
      <c r="C464" s="105"/>
      <c r="D464" s="106"/>
      <c r="E464" s="107"/>
      <c r="F464" s="108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ht="12.75" customHeight="1">
      <c r="A465" s="105"/>
      <c r="B465" s="105"/>
      <c r="C465" s="105"/>
      <c r="D465" s="106"/>
      <c r="E465" s="107"/>
      <c r="F465" s="108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ht="12.75" customHeight="1">
      <c r="A466" s="105"/>
      <c r="B466" s="105"/>
      <c r="C466" s="105"/>
      <c r="D466" s="106"/>
      <c r="E466" s="107"/>
      <c r="F466" s="108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ht="12.75" customHeight="1">
      <c r="A467" s="105"/>
      <c r="B467" s="105"/>
      <c r="C467" s="105"/>
      <c r="D467" s="106"/>
      <c r="E467" s="107"/>
      <c r="F467" s="108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ht="12.75" customHeight="1">
      <c r="A468" s="105"/>
      <c r="B468" s="105"/>
      <c r="C468" s="105"/>
      <c r="D468" s="106"/>
      <c r="E468" s="107"/>
      <c r="F468" s="108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ht="12.75" customHeight="1">
      <c r="A469" s="105"/>
      <c r="B469" s="105"/>
      <c r="C469" s="105"/>
      <c r="D469" s="106"/>
      <c r="E469" s="107"/>
      <c r="F469" s="108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ht="12.75" customHeight="1">
      <c r="A470" s="105"/>
      <c r="B470" s="105"/>
      <c r="C470" s="105"/>
      <c r="D470" s="106"/>
      <c r="E470" s="107"/>
      <c r="F470" s="108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ht="12.75" customHeight="1">
      <c r="A471" s="105"/>
      <c r="B471" s="105"/>
      <c r="C471" s="105"/>
      <c r="D471" s="106"/>
      <c r="E471" s="107"/>
      <c r="F471" s="108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ht="12.75" customHeight="1">
      <c r="A472" s="105"/>
      <c r="B472" s="105"/>
      <c r="C472" s="105"/>
      <c r="D472" s="106"/>
      <c r="E472" s="107"/>
      <c r="F472" s="108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ht="12.75" customHeight="1">
      <c r="A473" s="105"/>
      <c r="B473" s="105"/>
      <c r="C473" s="105"/>
      <c r="D473" s="106"/>
      <c r="E473" s="107"/>
      <c r="F473" s="108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ht="12.75" customHeight="1">
      <c r="A474" s="105"/>
      <c r="B474" s="105"/>
      <c r="C474" s="105"/>
      <c r="D474" s="106"/>
      <c r="E474" s="107"/>
      <c r="F474" s="108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ht="12.75" customHeight="1">
      <c r="A475" s="105"/>
      <c r="B475" s="105"/>
      <c r="C475" s="105"/>
      <c r="D475" s="106"/>
      <c r="E475" s="107"/>
      <c r="F475" s="108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ht="12.75" customHeight="1">
      <c r="A476" s="105"/>
      <c r="B476" s="105"/>
      <c r="C476" s="105"/>
      <c r="D476" s="106"/>
      <c r="E476" s="107"/>
      <c r="F476" s="108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ht="12.75" customHeight="1">
      <c r="A477" s="105"/>
      <c r="B477" s="105"/>
      <c r="C477" s="105"/>
      <c r="D477" s="106"/>
      <c r="E477" s="107"/>
      <c r="F477" s="108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ht="12.75" customHeight="1">
      <c r="A478" s="105"/>
      <c r="B478" s="105"/>
      <c r="C478" s="105"/>
      <c r="D478" s="106"/>
      <c r="E478" s="107"/>
      <c r="F478" s="108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ht="12.75" customHeight="1">
      <c r="A479" s="105"/>
      <c r="B479" s="105"/>
      <c r="C479" s="105"/>
      <c r="D479" s="106"/>
      <c r="E479" s="107"/>
      <c r="F479" s="108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ht="12.75" customHeight="1">
      <c r="A480" s="105"/>
      <c r="B480" s="105"/>
      <c r="C480" s="105"/>
      <c r="D480" s="106"/>
      <c r="E480" s="107"/>
      <c r="F480" s="108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ht="12.75" customHeight="1">
      <c r="A481" s="105"/>
      <c r="B481" s="105"/>
      <c r="C481" s="105"/>
      <c r="D481" s="106"/>
      <c r="E481" s="107"/>
      <c r="F481" s="108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ht="12.75" customHeight="1">
      <c r="A482" s="105"/>
      <c r="B482" s="105"/>
      <c r="C482" s="105"/>
      <c r="D482" s="106"/>
      <c r="E482" s="107"/>
      <c r="F482" s="108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ht="12.75" customHeight="1">
      <c r="A483" s="105"/>
      <c r="B483" s="105"/>
      <c r="C483" s="105"/>
      <c r="D483" s="106"/>
      <c r="E483" s="107"/>
      <c r="F483" s="108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ht="12.75" customHeight="1">
      <c r="A484" s="105"/>
      <c r="B484" s="105"/>
      <c r="C484" s="105"/>
      <c r="D484" s="106"/>
      <c r="E484" s="107"/>
      <c r="F484" s="108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ht="12.75" customHeight="1">
      <c r="A485" s="105"/>
      <c r="B485" s="105"/>
      <c r="C485" s="105"/>
      <c r="D485" s="106"/>
      <c r="E485" s="107"/>
      <c r="F485" s="108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ht="12.75" customHeight="1">
      <c r="A486" s="105"/>
      <c r="B486" s="105"/>
      <c r="C486" s="105"/>
      <c r="D486" s="106"/>
      <c r="E486" s="107"/>
      <c r="F486" s="108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ht="12.75" customHeight="1">
      <c r="A487" s="105"/>
      <c r="B487" s="105"/>
      <c r="C487" s="105"/>
      <c r="D487" s="106"/>
      <c r="E487" s="107"/>
      <c r="F487" s="108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ht="12.75" customHeight="1">
      <c r="A488" s="105"/>
      <c r="B488" s="105"/>
      <c r="C488" s="105"/>
      <c r="D488" s="106"/>
      <c r="E488" s="107"/>
      <c r="F488" s="108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ht="12.75" customHeight="1">
      <c r="A489" s="105"/>
      <c r="B489" s="105"/>
      <c r="C489" s="105"/>
      <c r="D489" s="106"/>
      <c r="E489" s="107"/>
      <c r="F489" s="108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ht="12.75" customHeight="1">
      <c r="A490" s="105"/>
      <c r="B490" s="105"/>
      <c r="C490" s="105"/>
      <c r="D490" s="106"/>
      <c r="E490" s="107"/>
      <c r="F490" s="108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ht="12.75" customHeight="1">
      <c r="A491" s="105"/>
      <c r="B491" s="105"/>
      <c r="C491" s="105"/>
      <c r="D491" s="106"/>
      <c r="E491" s="107"/>
      <c r="F491" s="108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ht="12.75" customHeight="1">
      <c r="A492" s="105"/>
      <c r="B492" s="105"/>
      <c r="C492" s="105"/>
      <c r="D492" s="106"/>
      <c r="E492" s="107"/>
      <c r="F492" s="108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ht="12.75" customHeight="1">
      <c r="A493" s="105"/>
      <c r="B493" s="105"/>
      <c r="C493" s="105"/>
      <c r="D493" s="106"/>
      <c r="E493" s="107"/>
      <c r="F493" s="108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ht="12.75" customHeight="1">
      <c r="A494" s="105"/>
      <c r="B494" s="105"/>
      <c r="C494" s="105"/>
      <c r="D494" s="106"/>
      <c r="E494" s="107"/>
      <c r="F494" s="108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ht="12.75" customHeight="1">
      <c r="A495" s="105"/>
      <c r="B495" s="105"/>
      <c r="C495" s="105"/>
      <c r="D495" s="106"/>
      <c r="E495" s="107"/>
      <c r="F495" s="108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ht="12.75" customHeight="1">
      <c r="A496" s="105"/>
      <c r="B496" s="105"/>
      <c r="C496" s="105"/>
      <c r="D496" s="106"/>
      <c r="E496" s="107"/>
      <c r="F496" s="108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ht="12.75" customHeight="1">
      <c r="A497" s="105"/>
      <c r="B497" s="105"/>
      <c r="C497" s="105"/>
      <c r="D497" s="106"/>
      <c r="E497" s="107"/>
      <c r="F497" s="108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ht="12.75" customHeight="1">
      <c r="A498" s="105"/>
      <c r="B498" s="105"/>
      <c r="C498" s="105"/>
      <c r="D498" s="106"/>
      <c r="E498" s="107"/>
      <c r="F498" s="108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ht="12.75" customHeight="1">
      <c r="A499" s="105"/>
      <c r="B499" s="105"/>
      <c r="C499" s="105"/>
      <c r="D499" s="106"/>
      <c r="E499" s="107"/>
      <c r="F499" s="108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ht="12.75" customHeight="1">
      <c r="A500" s="105"/>
      <c r="B500" s="105"/>
      <c r="C500" s="105"/>
      <c r="D500" s="106"/>
      <c r="E500" s="107"/>
      <c r="F500" s="108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ht="12.75" customHeight="1">
      <c r="A501" s="105"/>
      <c r="B501" s="105"/>
      <c r="C501" s="105"/>
      <c r="D501" s="106"/>
      <c r="E501" s="107"/>
      <c r="F501" s="108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ht="12.75" customHeight="1">
      <c r="A502" s="105"/>
      <c r="B502" s="105"/>
      <c r="C502" s="105"/>
      <c r="D502" s="106"/>
      <c r="E502" s="107"/>
      <c r="F502" s="108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ht="12.75" customHeight="1">
      <c r="A503" s="105"/>
      <c r="B503" s="105"/>
      <c r="C503" s="105"/>
      <c r="D503" s="106"/>
      <c r="E503" s="107"/>
      <c r="F503" s="108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ht="12.75" customHeight="1">
      <c r="A504" s="105"/>
      <c r="B504" s="105"/>
      <c r="C504" s="105"/>
      <c r="D504" s="106"/>
      <c r="E504" s="107"/>
      <c r="F504" s="108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ht="12.75" customHeight="1">
      <c r="A505" s="105"/>
      <c r="B505" s="105"/>
      <c r="C505" s="105"/>
      <c r="D505" s="106"/>
      <c r="E505" s="107"/>
      <c r="F505" s="108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ht="12.75" customHeight="1">
      <c r="A506" s="105"/>
      <c r="B506" s="105"/>
      <c r="C506" s="105"/>
      <c r="D506" s="106"/>
      <c r="E506" s="107"/>
      <c r="F506" s="108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ht="12.75" customHeight="1">
      <c r="A507" s="105"/>
      <c r="B507" s="105"/>
      <c r="C507" s="105"/>
      <c r="D507" s="106"/>
      <c r="E507" s="107"/>
      <c r="F507" s="108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ht="12.75" customHeight="1">
      <c r="A508" s="105"/>
      <c r="B508" s="105"/>
      <c r="C508" s="105"/>
      <c r="D508" s="106"/>
      <c r="E508" s="107"/>
      <c r="F508" s="108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ht="12.75" customHeight="1">
      <c r="A509" s="105"/>
      <c r="B509" s="105"/>
      <c r="C509" s="105"/>
      <c r="D509" s="106"/>
      <c r="E509" s="107"/>
      <c r="F509" s="108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ht="12.75" customHeight="1">
      <c r="A510" s="105"/>
      <c r="B510" s="105"/>
      <c r="C510" s="105"/>
      <c r="D510" s="106"/>
      <c r="E510" s="107"/>
      <c r="F510" s="108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ht="12.75" customHeight="1">
      <c r="A511" s="105"/>
      <c r="B511" s="105"/>
      <c r="C511" s="105"/>
      <c r="D511" s="106"/>
      <c r="E511" s="107"/>
      <c r="F511" s="108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ht="12.75" customHeight="1">
      <c r="A512" s="105"/>
      <c r="B512" s="105"/>
      <c r="C512" s="105"/>
      <c r="D512" s="106"/>
      <c r="E512" s="107"/>
      <c r="F512" s="108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ht="12.75" customHeight="1">
      <c r="A513" s="105"/>
      <c r="B513" s="105"/>
      <c r="C513" s="105"/>
      <c r="D513" s="106"/>
      <c r="E513" s="107"/>
      <c r="F513" s="108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ht="12.75" customHeight="1">
      <c r="A514" s="105"/>
      <c r="B514" s="105"/>
      <c r="C514" s="105"/>
      <c r="D514" s="106"/>
      <c r="E514" s="107"/>
      <c r="F514" s="108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ht="12.75" customHeight="1">
      <c r="A515" s="105"/>
      <c r="B515" s="105"/>
      <c r="C515" s="105"/>
      <c r="D515" s="106"/>
      <c r="E515" s="107"/>
      <c r="F515" s="108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ht="12.75" customHeight="1">
      <c r="A516" s="105"/>
      <c r="B516" s="105"/>
      <c r="C516" s="105"/>
      <c r="D516" s="106"/>
      <c r="E516" s="107"/>
      <c r="F516" s="108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ht="12.75" customHeight="1">
      <c r="A517" s="105"/>
      <c r="B517" s="105"/>
      <c r="C517" s="105"/>
      <c r="D517" s="106"/>
      <c r="E517" s="107"/>
      <c r="F517" s="108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ht="12.75" customHeight="1">
      <c r="A518" s="105"/>
      <c r="B518" s="105"/>
      <c r="C518" s="105"/>
      <c r="D518" s="106"/>
      <c r="E518" s="107"/>
      <c r="F518" s="108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ht="12.75" customHeight="1">
      <c r="A519" s="105"/>
      <c r="B519" s="105"/>
      <c r="C519" s="105"/>
      <c r="D519" s="106"/>
      <c r="E519" s="107"/>
      <c r="F519" s="108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ht="12.75" customHeight="1">
      <c r="A520" s="105"/>
      <c r="B520" s="105"/>
      <c r="C520" s="105"/>
      <c r="D520" s="106"/>
      <c r="E520" s="107"/>
      <c r="F520" s="108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ht="12.75" customHeight="1">
      <c r="A521" s="105"/>
      <c r="B521" s="105"/>
      <c r="C521" s="105"/>
      <c r="D521" s="106"/>
      <c r="E521" s="107"/>
      <c r="F521" s="108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ht="12.75" customHeight="1">
      <c r="A522" s="105"/>
      <c r="B522" s="105"/>
      <c r="C522" s="105"/>
      <c r="D522" s="106"/>
      <c r="E522" s="107"/>
      <c r="F522" s="108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ht="12.75" customHeight="1">
      <c r="A523" s="105"/>
      <c r="B523" s="105"/>
      <c r="C523" s="105"/>
      <c r="D523" s="106"/>
      <c r="E523" s="107"/>
      <c r="F523" s="108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ht="12.75" customHeight="1">
      <c r="A524" s="105"/>
      <c r="B524" s="105"/>
      <c r="C524" s="105"/>
      <c r="D524" s="106"/>
      <c r="E524" s="107"/>
      <c r="F524" s="108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ht="12.75" customHeight="1">
      <c r="A525" s="105"/>
      <c r="B525" s="105"/>
      <c r="C525" s="105"/>
      <c r="D525" s="106"/>
      <c r="E525" s="107"/>
      <c r="F525" s="108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ht="12.75" customHeight="1">
      <c r="A526" s="105"/>
      <c r="B526" s="105"/>
      <c r="C526" s="105"/>
      <c r="D526" s="106"/>
      <c r="E526" s="107"/>
      <c r="F526" s="108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ht="12.75" customHeight="1">
      <c r="A527" s="105"/>
      <c r="B527" s="105"/>
      <c r="C527" s="105"/>
      <c r="D527" s="106"/>
      <c r="E527" s="107"/>
      <c r="F527" s="108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ht="12.75" customHeight="1">
      <c r="A528" s="105"/>
      <c r="B528" s="105"/>
      <c r="C528" s="105"/>
      <c r="D528" s="106"/>
      <c r="E528" s="107"/>
      <c r="F528" s="108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ht="12.75" customHeight="1">
      <c r="A529" s="105"/>
      <c r="B529" s="105"/>
      <c r="C529" s="105"/>
      <c r="D529" s="106"/>
      <c r="E529" s="107"/>
      <c r="F529" s="108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ht="12.75" customHeight="1">
      <c r="A530" s="105"/>
      <c r="B530" s="105"/>
      <c r="C530" s="105"/>
      <c r="D530" s="106"/>
      <c r="E530" s="107"/>
      <c r="F530" s="108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ht="12.75" customHeight="1">
      <c r="A531" s="105"/>
      <c r="B531" s="105"/>
      <c r="C531" s="105"/>
      <c r="D531" s="106"/>
      <c r="E531" s="107"/>
      <c r="F531" s="108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ht="12.75" customHeight="1">
      <c r="A532" s="105"/>
      <c r="B532" s="105"/>
      <c r="C532" s="105"/>
      <c r="D532" s="106"/>
      <c r="E532" s="107"/>
      <c r="F532" s="108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ht="12.75" customHeight="1">
      <c r="A533" s="105"/>
      <c r="B533" s="105"/>
      <c r="C533" s="105"/>
      <c r="D533" s="106"/>
      <c r="E533" s="107"/>
      <c r="F533" s="108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ht="12.75" customHeight="1">
      <c r="A534" s="105"/>
      <c r="B534" s="105"/>
      <c r="C534" s="105"/>
      <c r="D534" s="106"/>
      <c r="E534" s="107"/>
      <c r="F534" s="108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ht="12.75" customHeight="1">
      <c r="A535" s="105"/>
      <c r="B535" s="105"/>
      <c r="C535" s="105"/>
      <c r="D535" s="106"/>
      <c r="E535" s="107"/>
      <c r="F535" s="108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ht="12.75" customHeight="1">
      <c r="A536" s="105"/>
      <c r="B536" s="105"/>
      <c r="C536" s="105"/>
      <c r="D536" s="106"/>
      <c r="E536" s="107"/>
      <c r="F536" s="108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ht="12.75" customHeight="1">
      <c r="A537" s="105"/>
      <c r="B537" s="105"/>
      <c r="C537" s="105"/>
      <c r="D537" s="106"/>
      <c r="E537" s="107"/>
      <c r="F537" s="108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ht="12.75" customHeight="1">
      <c r="A538" s="105"/>
      <c r="B538" s="105"/>
      <c r="C538" s="105"/>
      <c r="D538" s="106"/>
      <c r="E538" s="107"/>
      <c r="F538" s="108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ht="12.75" customHeight="1">
      <c r="A539" s="105"/>
      <c r="B539" s="105"/>
      <c r="C539" s="105"/>
      <c r="D539" s="106"/>
      <c r="E539" s="107"/>
      <c r="F539" s="108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ht="12.75" customHeight="1">
      <c r="A540" s="105"/>
      <c r="B540" s="105"/>
      <c r="C540" s="105"/>
      <c r="D540" s="106"/>
      <c r="E540" s="107"/>
      <c r="F540" s="108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ht="12.75" customHeight="1">
      <c r="A541" s="105"/>
      <c r="B541" s="105"/>
      <c r="C541" s="105"/>
      <c r="D541" s="106"/>
      <c r="E541" s="107"/>
      <c r="F541" s="108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ht="12.75" customHeight="1">
      <c r="A542" s="105"/>
      <c r="B542" s="105"/>
      <c r="C542" s="105"/>
      <c r="D542" s="106"/>
      <c r="E542" s="107"/>
      <c r="F542" s="108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ht="12.75" customHeight="1">
      <c r="A543" s="105"/>
      <c r="B543" s="105"/>
      <c r="C543" s="105"/>
      <c r="D543" s="106"/>
      <c r="E543" s="107"/>
      <c r="F543" s="108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ht="12.75" customHeight="1">
      <c r="A544" s="105"/>
      <c r="B544" s="105"/>
      <c r="C544" s="105"/>
      <c r="D544" s="106"/>
      <c r="E544" s="107"/>
      <c r="F544" s="108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ht="12.75" customHeight="1">
      <c r="A545" s="105"/>
      <c r="B545" s="105"/>
      <c r="C545" s="105"/>
      <c r="D545" s="106"/>
      <c r="E545" s="107"/>
      <c r="F545" s="108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ht="12.75" customHeight="1">
      <c r="A546" s="105"/>
      <c r="B546" s="105"/>
      <c r="C546" s="105"/>
      <c r="D546" s="106"/>
      <c r="E546" s="107"/>
      <c r="F546" s="108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ht="12.75" customHeight="1">
      <c r="A547" s="105"/>
      <c r="B547" s="105"/>
      <c r="C547" s="105"/>
      <c r="D547" s="106"/>
      <c r="E547" s="107"/>
      <c r="F547" s="108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ht="12.75" customHeight="1">
      <c r="A548" s="105"/>
      <c r="B548" s="105"/>
      <c r="C548" s="105"/>
      <c r="D548" s="106"/>
      <c r="E548" s="107"/>
      <c r="F548" s="108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ht="12.75" customHeight="1">
      <c r="A549" s="105"/>
      <c r="B549" s="105"/>
      <c r="C549" s="105"/>
      <c r="D549" s="106"/>
      <c r="E549" s="107"/>
      <c r="F549" s="108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ht="12.75" customHeight="1">
      <c r="A550" s="105"/>
      <c r="B550" s="105"/>
      <c r="C550" s="105"/>
      <c r="D550" s="106"/>
      <c r="E550" s="107"/>
      <c r="F550" s="108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ht="12.75" customHeight="1">
      <c r="A551" s="105"/>
      <c r="B551" s="105"/>
      <c r="C551" s="105"/>
      <c r="D551" s="106"/>
      <c r="E551" s="107"/>
      <c r="F551" s="108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ht="12.75" customHeight="1">
      <c r="A552" s="105"/>
      <c r="B552" s="105"/>
      <c r="C552" s="105"/>
      <c r="D552" s="106"/>
      <c r="E552" s="107"/>
      <c r="F552" s="108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ht="12.75" customHeight="1">
      <c r="A553" s="105"/>
      <c r="B553" s="105"/>
      <c r="C553" s="105"/>
      <c r="D553" s="106"/>
      <c r="E553" s="107"/>
      <c r="F553" s="108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ht="12.75" customHeight="1">
      <c r="A554" s="105"/>
      <c r="B554" s="105"/>
      <c r="C554" s="105"/>
      <c r="D554" s="106"/>
      <c r="E554" s="107"/>
      <c r="F554" s="108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ht="12.75" customHeight="1">
      <c r="A555" s="105"/>
      <c r="B555" s="105"/>
      <c r="C555" s="105"/>
      <c r="D555" s="106"/>
      <c r="E555" s="107"/>
      <c r="F555" s="108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ht="12.75" customHeight="1">
      <c r="A556" s="105"/>
      <c r="B556" s="105"/>
      <c r="C556" s="105"/>
      <c r="D556" s="106"/>
      <c r="E556" s="107"/>
      <c r="F556" s="108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ht="12.75" customHeight="1">
      <c r="A557" s="105"/>
      <c r="B557" s="105"/>
      <c r="C557" s="105"/>
      <c r="D557" s="106"/>
      <c r="E557" s="107"/>
      <c r="F557" s="108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ht="12.75" customHeight="1">
      <c r="A558" s="105"/>
      <c r="B558" s="105"/>
      <c r="C558" s="105"/>
      <c r="D558" s="106"/>
      <c r="E558" s="107"/>
      <c r="F558" s="108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ht="12.75" customHeight="1">
      <c r="A559" s="105"/>
      <c r="B559" s="105"/>
      <c r="C559" s="105"/>
      <c r="D559" s="106"/>
      <c r="E559" s="107"/>
      <c r="F559" s="108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ht="12.75" customHeight="1">
      <c r="A560" s="105"/>
      <c r="B560" s="105"/>
      <c r="C560" s="105"/>
      <c r="D560" s="106"/>
      <c r="E560" s="107"/>
      <c r="F560" s="108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ht="12.75" customHeight="1">
      <c r="A561" s="105"/>
      <c r="B561" s="105"/>
      <c r="C561" s="105"/>
      <c r="D561" s="106"/>
      <c r="E561" s="107"/>
      <c r="F561" s="108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ht="12.75" customHeight="1">
      <c r="A562" s="105"/>
      <c r="B562" s="105"/>
      <c r="C562" s="105"/>
      <c r="D562" s="106"/>
      <c r="E562" s="107"/>
      <c r="F562" s="108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ht="12.75" customHeight="1">
      <c r="A563" s="105"/>
      <c r="B563" s="105"/>
      <c r="C563" s="105"/>
      <c r="D563" s="106"/>
      <c r="E563" s="107"/>
      <c r="F563" s="108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ht="12.75" customHeight="1">
      <c r="A564" s="105"/>
      <c r="B564" s="105"/>
      <c r="C564" s="105"/>
      <c r="D564" s="106"/>
      <c r="E564" s="107"/>
      <c r="F564" s="108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ht="12.75" customHeight="1">
      <c r="A565" s="105"/>
      <c r="B565" s="105"/>
      <c r="C565" s="105"/>
      <c r="D565" s="106"/>
      <c r="E565" s="107"/>
      <c r="F565" s="108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ht="12.75" customHeight="1">
      <c r="A566" s="105"/>
      <c r="B566" s="105"/>
      <c r="C566" s="105"/>
      <c r="D566" s="106"/>
      <c r="E566" s="107"/>
      <c r="F566" s="108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ht="12.75" customHeight="1">
      <c r="A567" s="105"/>
      <c r="B567" s="105"/>
      <c r="C567" s="105"/>
      <c r="D567" s="106"/>
      <c r="E567" s="107"/>
      <c r="F567" s="108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ht="12.75" customHeight="1">
      <c r="A568" s="105"/>
      <c r="B568" s="105"/>
      <c r="C568" s="105"/>
      <c r="D568" s="106"/>
      <c r="E568" s="107"/>
      <c r="F568" s="108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ht="12.75" customHeight="1">
      <c r="A569" s="105"/>
      <c r="B569" s="105"/>
      <c r="C569" s="105"/>
      <c r="D569" s="106"/>
      <c r="E569" s="107"/>
      <c r="F569" s="108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ht="12.75" customHeight="1">
      <c r="A570" s="105"/>
      <c r="B570" s="105"/>
      <c r="C570" s="105"/>
      <c r="D570" s="106"/>
      <c r="E570" s="107"/>
      <c r="F570" s="108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ht="12.75" customHeight="1">
      <c r="A571" s="105"/>
      <c r="B571" s="105"/>
      <c r="C571" s="105"/>
      <c r="D571" s="106"/>
      <c r="E571" s="107"/>
      <c r="F571" s="108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ht="12.75" customHeight="1">
      <c r="A572" s="105"/>
      <c r="B572" s="105"/>
      <c r="C572" s="105"/>
      <c r="D572" s="106"/>
      <c r="E572" s="107"/>
      <c r="F572" s="108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ht="12.75" customHeight="1">
      <c r="A573" s="105"/>
      <c r="B573" s="105"/>
      <c r="C573" s="105"/>
      <c r="D573" s="106"/>
      <c r="E573" s="107"/>
      <c r="F573" s="108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ht="12.75" customHeight="1">
      <c r="A574" s="105"/>
      <c r="B574" s="105"/>
      <c r="C574" s="105"/>
      <c r="D574" s="106"/>
      <c r="E574" s="107"/>
      <c r="F574" s="108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ht="12.75" customHeight="1">
      <c r="A575" s="105"/>
      <c r="B575" s="105"/>
      <c r="C575" s="105"/>
      <c r="D575" s="106"/>
      <c r="E575" s="107"/>
      <c r="F575" s="108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ht="12.75" customHeight="1">
      <c r="A576" s="105"/>
      <c r="B576" s="105"/>
      <c r="C576" s="105"/>
      <c r="D576" s="106"/>
      <c r="E576" s="107"/>
      <c r="F576" s="108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ht="12.75" customHeight="1">
      <c r="A577" s="105"/>
      <c r="B577" s="105"/>
      <c r="C577" s="105"/>
      <c r="D577" s="106"/>
      <c r="E577" s="107"/>
      <c r="F577" s="108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ht="12.75" customHeight="1">
      <c r="A578" s="105"/>
      <c r="B578" s="105"/>
      <c r="C578" s="105"/>
      <c r="D578" s="106"/>
      <c r="E578" s="107"/>
      <c r="F578" s="108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ht="12.75" customHeight="1">
      <c r="A579" s="105"/>
      <c r="B579" s="105"/>
      <c r="C579" s="105"/>
      <c r="D579" s="106"/>
      <c r="E579" s="107"/>
      <c r="F579" s="108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ht="12.75" customHeight="1">
      <c r="A580" s="105"/>
      <c r="B580" s="105"/>
      <c r="C580" s="105"/>
      <c r="D580" s="106"/>
      <c r="E580" s="107"/>
      <c r="F580" s="108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ht="12.75" customHeight="1">
      <c r="A581" s="105"/>
      <c r="B581" s="105"/>
      <c r="C581" s="105"/>
      <c r="D581" s="106"/>
      <c r="E581" s="107"/>
      <c r="F581" s="108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ht="12.75" customHeight="1">
      <c r="A582" s="105"/>
      <c r="B582" s="105"/>
      <c r="C582" s="105"/>
      <c r="D582" s="106"/>
      <c r="E582" s="107"/>
      <c r="F582" s="108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ht="12.75" customHeight="1">
      <c r="A583" s="105"/>
      <c r="B583" s="105"/>
      <c r="C583" s="105"/>
      <c r="D583" s="106"/>
      <c r="E583" s="107"/>
      <c r="F583" s="108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ht="12.75" customHeight="1">
      <c r="A584" s="105"/>
      <c r="B584" s="105"/>
      <c r="C584" s="105"/>
      <c r="D584" s="106"/>
      <c r="E584" s="107"/>
      <c r="F584" s="108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ht="12.75" customHeight="1">
      <c r="A585" s="105"/>
      <c r="B585" s="105"/>
      <c r="C585" s="105"/>
      <c r="D585" s="106"/>
      <c r="E585" s="107"/>
      <c r="F585" s="108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ht="12.75" customHeight="1">
      <c r="A586" s="105"/>
      <c r="B586" s="105"/>
      <c r="C586" s="105"/>
      <c r="D586" s="106"/>
      <c r="E586" s="107"/>
      <c r="F586" s="108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ht="12.75" customHeight="1">
      <c r="A587" s="105"/>
      <c r="B587" s="105"/>
      <c r="C587" s="105"/>
      <c r="D587" s="106"/>
      <c r="E587" s="107"/>
      <c r="F587" s="108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ht="12.75" customHeight="1">
      <c r="A588" s="105"/>
      <c r="B588" s="105"/>
      <c r="C588" s="105"/>
      <c r="D588" s="106"/>
      <c r="E588" s="107"/>
      <c r="F588" s="108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ht="12.75" customHeight="1">
      <c r="A589" s="105"/>
      <c r="B589" s="105"/>
      <c r="C589" s="105"/>
      <c r="D589" s="106"/>
      <c r="E589" s="107"/>
      <c r="F589" s="108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ht="12.75" customHeight="1">
      <c r="A590" s="105"/>
      <c r="B590" s="105"/>
      <c r="C590" s="105"/>
      <c r="D590" s="106"/>
      <c r="E590" s="107"/>
      <c r="F590" s="108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ht="12.75" customHeight="1">
      <c r="A591" s="105"/>
      <c r="B591" s="105"/>
      <c r="C591" s="105"/>
      <c r="D591" s="106"/>
      <c r="E591" s="107"/>
      <c r="F591" s="108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ht="12.75" customHeight="1">
      <c r="A592" s="105"/>
      <c r="B592" s="105"/>
      <c r="C592" s="105"/>
      <c r="D592" s="106"/>
      <c r="E592" s="107"/>
      <c r="F592" s="108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ht="12.75" customHeight="1">
      <c r="A593" s="105"/>
      <c r="B593" s="105"/>
      <c r="C593" s="105"/>
      <c r="D593" s="106"/>
      <c r="E593" s="107"/>
      <c r="F593" s="108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ht="12.75" customHeight="1">
      <c r="A594" s="105"/>
      <c r="B594" s="105"/>
      <c r="C594" s="105"/>
      <c r="D594" s="106"/>
      <c r="E594" s="107"/>
      <c r="F594" s="108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ht="12.75" customHeight="1">
      <c r="A595" s="105"/>
      <c r="B595" s="105"/>
      <c r="C595" s="105"/>
      <c r="D595" s="106"/>
      <c r="E595" s="107"/>
      <c r="F595" s="108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ht="12.75" customHeight="1">
      <c r="A596" s="105"/>
      <c r="B596" s="105"/>
      <c r="C596" s="105"/>
      <c r="D596" s="106"/>
      <c r="E596" s="107"/>
      <c r="F596" s="108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ht="12.75" customHeight="1">
      <c r="A597" s="105"/>
      <c r="B597" s="105"/>
      <c r="C597" s="105"/>
      <c r="D597" s="106"/>
      <c r="E597" s="107"/>
      <c r="F597" s="108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ht="12.75" customHeight="1">
      <c r="A598" s="105"/>
      <c r="B598" s="105"/>
      <c r="C598" s="105"/>
      <c r="D598" s="106"/>
      <c r="E598" s="107"/>
      <c r="F598" s="108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ht="12.75" customHeight="1">
      <c r="A599" s="105"/>
      <c r="B599" s="105"/>
      <c r="C599" s="105"/>
      <c r="D599" s="106"/>
      <c r="E599" s="107"/>
      <c r="F599" s="108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ht="12.75" customHeight="1">
      <c r="A600" s="105"/>
      <c r="B600" s="105"/>
      <c r="C600" s="105"/>
      <c r="D600" s="106"/>
      <c r="E600" s="107"/>
      <c r="F600" s="108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ht="12.75" customHeight="1">
      <c r="A601" s="105"/>
      <c r="B601" s="105"/>
      <c r="C601" s="105"/>
      <c r="D601" s="106"/>
      <c r="E601" s="107"/>
      <c r="F601" s="108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ht="12.75" customHeight="1">
      <c r="A602" s="105"/>
      <c r="B602" s="105"/>
      <c r="C602" s="105"/>
      <c r="D602" s="106"/>
      <c r="E602" s="107"/>
      <c r="F602" s="108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ht="12.75" customHeight="1">
      <c r="A603" s="105"/>
      <c r="B603" s="105"/>
      <c r="C603" s="105"/>
      <c r="D603" s="106"/>
      <c r="E603" s="107"/>
      <c r="F603" s="108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ht="12.75" customHeight="1">
      <c r="A604" s="105"/>
      <c r="B604" s="105"/>
      <c r="C604" s="105"/>
      <c r="D604" s="106"/>
      <c r="E604" s="107"/>
      <c r="F604" s="108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ht="12.75" customHeight="1">
      <c r="A605" s="105"/>
      <c r="B605" s="105"/>
      <c r="C605" s="105"/>
      <c r="D605" s="106"/>
      <c r="E605" s="107"/>
      <c r="F605" s="108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ht="12.75" customHeight="1">
      <c r="A606" s="105"/>
      <c r="B606" s="105"/>
      <c r="C606" s="105"/>
      <c r="D606" s="106"/>
      <c r="E606" s="107"/>
      <c r="F606" s="108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ht="12.75" customHeight="1">
      <c r="A607" s="105"/>
      <c r="B607" s="105"/>
      <c r="C607" s="105"/>
      <c r="D607" s="106"/>
      <c r="E607" s="107"/>
      <c r="F607" s="108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ht="12.75" customHeight="1">
      <c r="A608" s="105"/>
      <c r="B608" s="105"/>
      <c r="C608" s="105"/>
      <c r="D608" s="106"/>
      <c r="E608" s="107"/>
      <c r="F608" s="108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ht="12.75" customHeight="1">
      <c r="A609" s="105"/>
      <c r="B609" s="105"/>
      <c r="C609" s="105"/>
      <c r="D609" s="106"/>
      <c r="E609" s="107"/>
      <c r="F609" s="108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ht="12.75" customHeight="1">
      <c r="A610" s="105"/>
      <c r="B610" s="105"/>
      <c r="C610" s="105"/>
      <c r="D610" s="106"/>
      <c r="E610" s="107"/>
      <c r="F610" s="108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ht="12.75" customHeight="1">
      <c r="A611" s="105"/>
      <c r="B611" s="105"/>
      <c r="C611" s="105"/>
      <c r="D611" s="106"/>
      <c r="E611" s="107"/>
      <c r="F611" s="108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ht="12.75" customHeight="1">
      <c r="A612" s="105"/>
      <c r="B612" s="105"/>
      <c r="C612" s="105"/>
      <c r="D612" s="106"/>
      <c r="E612" s="107"/>
      <c r="F612" s="108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ht="12.75" customHeight="1">
      <c r="A613" s="105"/>
      <c r="B613" s="105"/>
      <c r="C613" s="105"/>
      <c r="D613" s="106"/>
      <c r="E613" s="107"/>
      <c r="F613" s="108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ht="12.75" customHeight="1">
      <c r="A614" s="105"/>
      <c r="B614" s="105"/>
      <c r="C614" s="105"/>
      <c r="D614" s="106"/>
      <c r="E614" s="107"/>
      <c r="F614" s="108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ht="12.75" customHeight="1">
      <c r="A615" s="105"/>
      <c r="B615" s="105"/>
      <c r="C615" s="105"/>
      <c r="D615" s="106"/>
      <c r="E615" s="107"/>
      <c r="F615" s="108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ht="12.75" customHeight="1">
      <c r="A616" s="105"/>
      <c r="B616" s="105"/>
      <c r="C616" s="105"/>
      <c r="D616" s="106"/>
      <c r="E616" s="107"/>
      <c r="F616" s="108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ht="12.75" customHeight="1">
      <c r="A617" s="105"/>
      <c r="B617" s="105"/>
      <c r="C617" s="105"/>
      <c r="D617" s="106"/>
      <c r="E617" s="107"/>
      <c r="F617" s="108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ht="12.75" customHeight="1">
      <c r="A618" s="105"/>
      <c r="B618" s="105"/>
      <c r="C618" s="105"/>
      <c r="D618" s="106"/>
      <c r="E618" s="107"/>
      <c r="F618" s="108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ht="12.75" customHeight="1">
      <c r="A619" s="105"/>
      <c r="B619" s="105"/>
      <c r="C619" s="105"/>
      <c r="D619" s="106"/>
      <c r="E619" s="107"/>
      <c r="F619" s="108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ht="12.75" customHeight="1">
      <c r="A620" s="105"/>
      <c r="B620" s="105"/>
      <c r="C620" s="105"/>
      <c r="D620" s="106"/>
      <c r="E620" s="107"/>
      <c r="F620" s="108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ht="12.75" customHeight="1">
      <c r="A621" s="105"/>
      <c r="B621" s="105"/>
      <c r="C621" s="105"/>
      <c r="D621" s="106"/>
      <c r="E621" s="107"/>
      <c r="F621" s="108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ht="12.75" customHeight="1">
      <c r="A622" s="105"/>
      <c r="B622" s="105"/>
      <c r="C622" s="105"/>
      <c r="D622" s="106"/>
      <c r="E622" s="107"/>
      <c r="F622" s="108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ht="12.75" customHeight="1">
      <c r="A623" s="105"/>
      <c r="B623" s="105"/>
      <c r="C623" s="105"/>
      <c r="D623" s="106"/>
      <c r="E623" s="107"/>
      <c r="F623" s="108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ht="12.75" customHeight="1">
      <c r="A624" s="105"/>
      <c r="B624" s="105"/>
      <c r="C624" s="105"/>
      <c r="D624" s="106"/>
      <c r="E624" s="107"/>
      <c r="F624" s="108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ht="12.75" customHeight="1">
      <c r="A625" s="105"/>
      <c r="B625" s="105"/>
      <c r="C625" s="105"/>
      <c r="D625" s="106"/>
      <c r="E625" s="107"/>
      <c r="F625" s="108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ht="12.75" customHeight="1">
      <c r="A626" s="105"/>
      <c r="B626" s="105"/>
      <c r="C626" s="105"/>
      <c r="D626" s="106"/>
      <c r="E626" s="107"/>
      <c r="F626" s="108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ht="12.75" customHeight="1">
      <c r="A627" s="105"/>
      <c r="B627" s="105"/>
      <c r="C627" s="105"/>
      <c r="D627" s="106"/>
      <c r="E627" s="107"/>
      <c r="F627" s="108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ht="12.75" customHeight="1">
      <c r="A628" s="105"/>
      <c r="B628" s="105"/>
      <c r="C628" s="105"/>
      <c r="D628" s="106"/>
      <c r="E628" s="107"/>
      <c r="F628" s="108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ht="12.75" customHeight="1">
      <c r="A629" s="105"/>
      <c r="B629" s="105"/>
      <c r="C629" s="105"/>
      <c r="D629" s="106"/>
      <c r="E629" s="107"/>
      <c r="F629" s="108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ht="12.75" customHeight="1">
      <c r="A630" s="105"/>
      <c r="B630" s="105"/>
      <c r="C630" s="105"/>
      <c r="D630" s="106"/>
      <c r="E630" s="107"/>
      <c r="F630" s="108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ht="12.75" customHeight="1">
      <c r="A631" s="105"/>
      <c r="B631" s="105"/>
      <c r="C631" s="105"/>
      <c r="D631" s="106"/>
      <c r="E631" s="107"/>
      <c r="F631" s="108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ht="12.75" customHeight="1">
      <c r="A632" s="105"/>
      <c r="B632" s="105"/>
      <c r="C632" s="105"/>
      <c r="D632" s="106"/>
      <c r="E632" s="107"/>
      <c r="F632" s="108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ht="12.75" customHeight="1">
      <c r="A633" s="105"/>
      <c r="B633" s="105"/>
      <c r="C633" s="105"/>
      <c r="D633" s="106"/>
      <c r="E633" s="107"/>
      <c r="F633" s="108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ht="12.75" customHeight="1">
      <c r="A634" s="105"/>
      <c r="B634" s="105"/>
      <c r="C634" s="105"/>
      <c r="D634" s="106"/>
      <c r="E634" s="107"/>
      <c r="F634" s="108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ht="12.75" customHeight="1">
      <c r="A635" s="105"/>
      <c r="B635" s="105"/>
      <c r="C635" s="105"/>
      <c r="D635" s="106"/>
      <c r="E635" s="107"/>
      <c r="F635" s="108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ht="12.75" customHeight="1">
      <c r="A636" s="105"/>
      <c r="B636" s="105"/>
      <c r="C636" s="105"/>
      <c r="D636" s="106"/>
      <c r="E636" s="107"/>
      <c r="F636" s="108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ht="12.75" customHeight="1">
      <c r="A637" s="105"/>
      <c r="B637" s="105"/>
      <c r="C637" s="105"/>
      <c r="D637" s="106"/>
      <c r="E637" s="107"/>
      <c r="F637" s="108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ht="12.75" customHeight="1">
      <c r="A638" s="105"/>
      <c r="B638" s="105"/>
      <c r="C638" s="105"/>
      <c r="D638" s="106"/>
      <c r="E638" s="107"/>
      <c r="F638" s="108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ht="12.75" customHeight="1">
      <c r="A639" s="105"/>
      <c r="B639" s="105"/>
      <c r="C639" s="105"/>
      <c r="D639" s="106"/>
      <c r="E639" s="107"/>
      <c r="F639" s="108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ht="12.75" customHeight="1">
      <c r="A640" s="105"/>
      <c r="B640" s="105"/>
      <c r="C640" s="105"/>
      <c r="D640" s="106"/>
      <c r="E640" s="107"/>
      <c r="F640" s="108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ht="12.75" customHeight="1">
      <c r="A641" s="105"/>
      <c r="B641" s="105"/>
      <c r="C641" s="105"/>
      <c r="D641" s="106"/>
      <c r="E641" s="107"/>
      <c r="F641" s="108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ht="12.75" customHeight="1">
      <c r="A642" s="105"/>
      <c r="B642" s="105"/>
      <c r="C642" s="105"/>
      <c r="D642" s="106"/>
      <c r="E642" s="107"/>
      <c r="F642" s="108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ht="12.75" customHeight="1">
      <c r="A643" s="105"/>
      <c r="B643" s="105"/>
      <c r="C643" s="105"/>
      <c r="D643" s="106"/>
      <c r="E643" s="107"/>
      <c r="F643" s="108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ht="12.75" customHeight="1">
      <c r="A644" s="105"/>
      <c r="B644" s="105"/>
      <c r="C644" s="105"/>
      <c r="D644" s="106"/>
      <c r="E644" s="107"/>
      <c r="F644" s="108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ht="12.75" customHeight="1">
      <c r="A645" s="105"/>
      <c r="B645" s="105"/>
      <c r="C645" s="105"/>
      <c r="D645" s="106"/>
      <c r="E645" s="107"/>
      <c r="F645" s="108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ht="12.75" customHeight="1">
      <c r="A646" s="105"/>
      <c r="B646" s="105"/>
      <c r="C646" s="105"/>
      <c r="D646" s="106"/>
      <c r="E646" s="107"/>
      <c r="F646" s="108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ht="12.75" customHeight="1">
      <c r="A647" s="105"/>
      <c r="B647" s="105"/>
      <c r="C647" s="105"/>
      <c r="D647" s="106"/>
      <c r="E647" s="107"/>
      <c r="F647" s="108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ht="12.75" customHeight="1">
      <c r="A648" s="105"/>
      <c r="B648" s="105"/>
      <c r="C648" s="105"/>
      <c r="D648" s="106"/>
      <c r="E648" s="107"/>
      <c r="F648" s="108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ht="12.75" customHeight="1">
      <c r="A649" s="105"/>
      <c r="B649" s="105"/>
      <c r="C649" s="105"/>
      <c r="D649" s="106"/>
      <c r="E649" s="107"/>
      <c r="F649" s="108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ht="12.75" customHeight="1">
      <c r="A650" s="105"/>
      <c r="B650" s="105"/>
      <c r="C650" s="105"/>
      <c r="D650" s="106"/>
      <c r="E650" s="107"/>
      <c r="F650" s="108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ht="12.75" customHeight="1">
      <c r="A651" s="105"/>
      <c r="B651" s="105"/>
      <c r="C651" s="105"/>
      <c r="D651" s="106"/>
      <c r="E651" s="107"/>
      <c r="F651" s="108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ht="12.75" customHeight="1">
      <c r="A652" s="105"/>
      <c r="B652" s="105"/>
      <c r="C652" s="105"/>
      <c r="D652" s="106"/>
      <c r="E652" s="107"/>
      <c r="F652" s="108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ht="12.75" customHeight="1">
      <c r="A653" s="105"/>
      <c r="B653" s="105"/>
      <c r="C653" s="105"/>
      <c r="D653" s="106"/>
      <c r="E653" s="107"/>
      <c r="F653" s="108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ht="12.75" customHeight="1">
      <c r="A654" s="105"/>
      <c r="B654" s="105"/>
      <c r="C654" s="105"/>
      <c r="D654" s="106"/>
      <c r="E654" s="107"/>
      <c r="F654" s="108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ht="12.75" customHeight="1">
      <c r="A655" s="105"/>
      <c r="B655" s="105"/>
      <c r="C655" s="105"/>
      <c r="D655" s="106"/>
      <c r="E655" s="107"/>
      <c r="F655" s="108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ht="12.75" customHeight="1">
      <c r="A656" s="105"/>
      <c r="B656" s="105"/>
      <c r="C656" s="105"/>
      <c r="D656" s="106"/>
      <c r="E656" s="107"/>
      <c r="F656" s="108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ht="12.75" customHeight="1">
      <c r="A657" s="105"/>
      <c r="B657" s="105"/>
      <c r="C657" s="105"/>
      <c r="D657" s="106"/>
      <c r="E657" s="107"/>
      <c r="F657" s="108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ht="12.75" customHeight="1">
      <c r="A658" s="105"/>
      <c r="B658" s="105"/>
      <c r="C658" s="105"/>
      <c r="D658" s="106"/>
      <c r="E658" s="107"/>
      <c r="F658" s="108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ht="12.75" customHeight="1">
      <c r="A659" s="105"/>
      <c r="B659" s="105"/>
      <c r="C659" s="105"/>
      <c r="D659" s="106"/>
      <c r="E659" s="107"/>
      <c r="F659" s="108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ht="12.75" customHeight="1">
      <c r="A660" s="105"/>
      <c r="B660" s="105"/>
      <c r="C660" s="105"/>
      <c r="D660" s="106"/>
      <c r="E660" s="107"/>
      <c r="F660" s="108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ht="12.75" customHeight="1">
      <c r="A661" s="105"/>
      <c r="B661" s="105"/>
      <c r="C661" s="105"/>
      <c r="D661" s="106"/>
      <c r="E661" s="107"/>
      <c r="F661" s="108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ht="12.75" customHeight="1">
      <c r="A662" s="105"/>
      <c r="B662" s="105"/>
      <c r="C662" s="105"/>
      <c r="D662" s="106"/>
      <c r="E662" s="107"/>
      <c r="F662" s="108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ht="12.75" customHeight="1">
      <c r="A663" s="105"/>
      <c r="B663" s="105"/>
      <c r="C663" s="105"/>
      <c r="D663" s="106"/>
      <c r="E663" s="107"/>
      <c r="F663" s="108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ht="12.75" customHeight="1">
      <c r="A664" s="105"/>
      <c r="B664" s="105"/>
      <c r="C664" s="105"/>
      <c r="D664" s="106"/>
      <c r="E664" s="107"/>
      <c r="F664" s="108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ht="12.75" customHeight="1">
      <c r="A665" s="105"/>
      <c r="B665" s="105"/>
      <c r="C665" s="105"/>
      <c r="D665" s="106"/>
      <c r="E665" s="107"/>
      <c r="F665" s="108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ht="12.75" customHeight="1">
      <c r="A666" s="105"/>
      <c r="B666" s="105"/>
      <c r="C666" s="105"/>
      <c r="D666" s="106"/>
      <c r="E666" s="107"/>
      <c r="F666" s="108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ht="12.75" customHeight="1">
      <c r="A667" s="105"/>
      <c r="B667" s="105"/>
      <c r="C667" s="105"/>
      <c r="D667" s="106"/>
      <c r="E667" s="107"/>
      <c r="F667" s="108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ht="12.75" customHeight="1">
      <c r="A668" s="105"/>
      <c r="B668" s="105"/>
      <c r="C668" s="105"/>
      <c r="D668" s="106"/>
      <c r="E668" s="107"/>
      <c r="F668" s="108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ht="12.75" customHeight="1">
      <c r="A669" s="105"/>
      <c r="B669" s="105"/>
      <c r="C669" s="105"/>
      <c r="D669" s="106"/>
      <c r="E669" s="107"/>
      <c r="F669" s="108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ht="12.75" customHeight="1">
      <c r="A670" s="105"/>
      <c r="B670" s="105"/>
      <c r="C670" s="105"/>
      <c r="D670" s="106"/>
      <c r="E670" s="107"/>
      <c r="F670" s="108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ht="12.75" customHeight="1">
      <c r="A671" s="105"/>
      <c r="B671" s="105"/>
      <c r="C671" s="105"/>
      <c r="D671" s="106"/>
      <c r="E671" s="107"/>
      <c r="F671" s="108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ht="12.75" customHeight="1">
      <c r="A672" s="105"/>
      <c r="B672" s="105"/>
      <c r="C672" s="105"/>
      <c r="D672" s="106"/>
      <c r="E672" s="107"/>
      <c r="F672" s="108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ht="12.75" customHeight="1">
      <c r="A673" s="105"/>
      <c r="B673" s="105"/>
      <c r="C673" s="105"/>
      <c r="D673" s="106"/>
      <c r="E673" s="107"/>
      <c r="F673" s="108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ht="12.75" customHeight="1">
      <c r="A674" s="105"/>
      <c r="B674" s="105"/>
      <c r="C674" s="105"/>
      <c r="D674" s="106"/>
      <c r="E674" s="107"/>
      <c r="F674" s="108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ht="12.75" customHeight="1">
      <c r="A675" s="105"/>
      <c r="B675" s="105"/>
      <c r="C675" s="105"/>
      <c r="D675" s="106"/>
      <c r="E675" s="107"/>
      <c r="F675" s="108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ht="12.75" customHeight="1">
      <c r="A676" s="105"/>
      <c r="B676" s="105"/>
      <c r="C676" s="105"/>
      <c r="D676" s="106"/>
      <c r="E676" s="107"/>
      <c r="F676" s="108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ht="12.75" customHeight="1">
      <c r="A677" s="105"/>
      <c r="B677" s="105"/>
      <c r="C677" s="105"/>
      <c r="D677" s="106"/>
      <c r="E677" s="107"/>
      <c r="F677" s="108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ht="12.75" customHeight="1">
      <c r="A678" s="105"/>
      <c r="B678" s="105"/>
      <c r="C678" s="105"/>
      <c r="D678" s="106"/>
      <c r="E678" s="107"/>
      <c r="F678" s="108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ht="12.75" customHeight="1">
      <c r="A679" s="105"/>
      <c r="B679" s="105"/>
      <c r="C679" s="105"/>
      <c r="D679" s="106"/>
      <c r="E679" s="107"/>
      <c r="F679" s="108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ht="12.75" customHeight="1">
      <c r="A680" s="105"/>
      <c r="B680" s="105"/>
      <c r="C680" s="105"/>
      <c r="D680" s="106"/>
      <c r="E680" s="107"/>
      <c r="F680" s="108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ht="12.75" customHeight="1">
      <c r="A681" s="105"/>
      <c r="B681" s="105"/>
      <c r="C681" s="105"/>
      <c r="D681" s="106"/>
      <c r="E681" s="107"/>
      <c r="F681" s="108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ht="12.75" customHeight="1">
      <c r="A682" s="105"/>
      <c r="B682" s="105"/>
      <c r="C682" s="105"/>
      <c r="D682" s="106"/>
      <c r="E682" s="107"/>
      <c r="F682" s="108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ht="12.75" customHeight="1">
      <c r="A683" s="105"/>
      <c r="B683" s="105"/>
      <c r="C683" s="105"/>
      <c r="D683" s="106"/>
      <c r="E683" s="107"/>
      <c r="F683" s="108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ht="12.75" customHeight="1">
      <c r="A684" s="105"/>
      <c r="B684" s="105"/>
      <c r="C684" s="105"/>
      <c r="D684" s="106"/>
      <c r="E684" s="107"/>
      <c r="F684" s="108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ht="12.75" customHeight="1">
      <c r="A685" s="105"/>
      <c r="B685" s="105"/>
      <c r="C685" s="105"/>
      <c r="D685" s="106"/>
      <c r="E685" s="107"/>
      <c r="F685" s="108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ht="12.75" customHeight="1">
      <c r="A686" s="105"/>
      <c r="B686" s="105"/>
      <c r="C686" s="105"/>
      <c r="D686" s="106"/>
      <c r="E686" s="107"/>
      <c r="F686" s="108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ht="12.75" customHeight="1">
      <c r="A687" s="105"/>
      <c r="B687" s="105"/>
      <c r="C687" s="105"/>
      <c r="D687" s="106"/>
      <c r="E687" s="107"/>
      <c r="F687" s="108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ht="12.75" customHeight="1">
      <c r="A688" s="105"/>
      <c r="B688" s="105"/>
      <c r="C688" s="105"/>
      <c r="D688" s="106"/>
      <c r="E688" s="107"/>
      <c r="F688" s="108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ht="12.75" customHeight="1">
      <c r="A689" s="105"/>
      <c r="B689" s="105"/>
      <c r="C689" s="105"/>
      <c r="D689" s="106"/>
      <c r="E689" s="107"/>
      <c r="F689" s="108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ht="12.75" customHeight="1">
      <c r="A690" s="105"/>
      <c r="B690" s="105"/>
      <c r="C690" s="105"/>
      <c r="D690" s="106"/>
      <c r="E690" s="107"/>
      <c r="F690" s="108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ht="12.75" customHeight="1">
      <c r="A691" s="105"/>
      <c r="B691" s="105"/>
      <c r="C691" s="105"/>
      <c r="D691" s="106"/>
      <c r="E691" s="107"/>
      <c r="F691" s="108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ht="12.75" customHeight="1">
      <c r="A692" s="105"/>
      <c r="B692" s="105"/>
      <c r="C692" s="105"/>
      <c r="D692" s="106"/>
      <c r="E692" s="107"/>
      <c r="F692" s="108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ht="12.75" customHeight="1">
      <c r="A693" s="105"/>
      <c r="B693" s="105"/>
      <c r="C693" s="105"/>
      <c r="D693" s="106"/>
      <c r="E693" s="107"/>
      <c r="F693" s="108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ht="12.75" customHeight="1">
      <c r="A694" s="105"/>
      <c r="B694" s="105"/>
      <c r="C694" s="105"/>
      <c r="D694" s="106"/>
      <c r="E694" s="107"/>
      <c r="F694" s="108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ht="12.75" customHeight="1">
      <c r="A695" s="105"/>
      <c r="B695" s="105"/>
      <c r="C695" s="105"/>
      <c r="D695" s="106"/>
      <c r="E695" s="107"/>
      <c r="F695" s="108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ht="12.75" customHeight="1">
      <c r="A696" s="105"/>
      <c r="B696" s="105"/>
      <c r="C696" s="105"/>
      <c r="D696" s="106"/>
      <c r="E696" s="107"/>
      <c r="F696" s="108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ht="12.75" customHeight="1">
      <c r="A697" s="105"/>
      <c r="B697" s="105"/>
      <c r="C697" s="105"/>
      <c r="D697" s="106"/>
      <c r="E697" s="107"/>
      <c r="F697" s="108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ht="12.75" customHeight="1">
      <c r="A698" s="105"/>
      <c r="B698" s="105"/>
      <c r="C698" s="105"/>
      <c r="D698" s="106"/>
      <c r="E698" s="107"/>
      <c r="F698" s="108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ht="12.75" customHeight="1">
      <c r="A699" s="105"/>
      <c r="B699" s="105"/>
      <c r="C699" s="105"/>
      <c r="D699" s="106"/>
      <c r="E699" s="107"/>
      <c r="F699" s="108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ht="12.75" customHeight="1">
      <c r="A700" s="105"/>
      <c r="B700" s="105"/>
      <c r="C700" s="105"/>
      <c r="D700" s="106"/>
      <c r="E700" s="107"/>
      <c r="F700" s="108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ht="12.75" customHeight="1">
      <c r="A701" s="105"/>
      <c r="B701" s="105"/>
      <c r="C701" s="105"/>
      <c r="D701" s="106"/>
      <c r="E701" s="107"/>
      <c r="F701" s="108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ht="12.75" customHeight="1">
      <c r="A702" s="105"/>
      <c r="B702" s="105"/>
      <c r="C702" s="105"/>
      <c r="D702" s="106"/>
      <c r="E702" s="107"/>
      <c r="F702" s="108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ht="12.75" customHeight="1">
      <c r="A703" s="105"/>
      <c r="B703" s="105"/>
      <c r="C703" s="105"/>
      <c r="D703" s="106"/>
      <c r="E703" s="107"/>
      <c r="F703" s="108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ht="12.75" customHeight="1">
      <c r="A704" s="105"/>
      <c r="B704" s="105"/>
      <c r="C704" s="105"/>
      <c r="D704" s="106"/>
      <c r="E704" s="107"/>
      <c r="F704" s="108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ht="12.75" customHeight="1">
      <c r="A705" s="105"/>
      <c r="B705" s="105"/>
      <c r="C705" s="105"/>
      <c r="D705" s="106"/>
      <c r="E705" s="107"/>
      <c r="F705" s="108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ht="12.75" customHeight="1">
      <c r="A706" s="105"/>
      <c r="B706" s="105"/>
      <c r="C706" s="105"/>
      <c r="D706" s="106"/>
      <c r="E706" s="107"/>
      <c r="F706" s="108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ht="12.75" customHeight="1">
      <c r="A707" s="105"/>
      <c r="B707" s="105"/>
      <c r="C707" s="105"/>
      <c r="D707" s="106"/>
      <c r="E707" s="107"/>
      <c r="F707" s="108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ht="12.75" customHeight="1">
      <c r="A708" s="105"/>
      <c r="B708" s="105"/>
      <c r="C708" s="105"/>
      <c r="D708" s="106"/>
      <c r="E708" s="107"/>
      <c r="F708" s="108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ht="12.75" customHeight="1">
      <c r="A709" s="105"/>
      <c r="B709" s="105"/>
      <c r="C709" s="105"/>
      <c r="D709" s="106"/>
      <c r="E709" s="107"/>
      <c r="F709" s="108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ht="12.75" customHeight="1">
      <c r="A710" s="105"/>
      <c r="B710" s="105"/>
      <c r="C710" s="105"/>
      <c r="D710" s="106"/>
      <c r="E710" s="107"/>
      <c r="F710" s="108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ht="12.75" customHeight="1">
      <c r="A711" s="105"/>
      <c r="B711" s="105"/>
      <c r="C711" s="105"/>
      <c r="D711" s="106"/>
      <c r="E711" s="107"/>
      <c r="F711" s="108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ht="12.75" customHeight="1">
      <c r="A712" s="105"/>
      <c r="B712" s="105"/>
      <c r="C712" s="105"/>
      <c r="D712" s="106"/>
      <c r="E712" s="107"/>
      <c r="F712" s="108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ht="12.75" customHeight="1">
      <c r="A713" s="105"/>
      <c r="B713" s="105"/>
      <c r="C713" s="105"/>
      <c r="D713" s="106"/>
      <c r="E713" s="107"/>
      <c r="F713" s="108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ht="12.75" customHeight="1">
      <c r="A714" s="105"/>
      <c r="B714" s="105"/>
      <c r="C714" s="105"/>
      <c r="D714" s="106"/>
      <c r="E714" s="107"/>
      <c r="F714" s="108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ht="12.75" customHeight="1">
      <c r="A715" s="105"/>
      <c r="B715" s="105"/>
      <c r="C715" s="105"/>
      <c r="D715" s="106"/>
      <c r="E715" s="107"/>
      <c r="F715" s="108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ht="12.75" customHeight="1">
      <c r="A716" s="105"/>
      <c r="B716" s="105"/>
      <c r="C716" s="105"/>
      <c r="D716" s="106"/>
      <c r="E716" s="107"/>
      <c r="F716" s="108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ht="12.75" customHeight="1">
      <c r="A717" s="105"/>
      <c r="B717" s="105"/>
      <c r="C717" s="105"/>
      <c r="D717" s="106"/>
      <c r="E717" s="107"/>
      <c r="F717" s="108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ht="12.75" customHeight="1">
      <c r="A718" s="105"/>
      <c r="B718" s="105"/>
      <c r="C718" s="105"/>
      <c r="D718" s="106"/>
      <c r="E718" s="107"/>
      <c r="F718" s="108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ht="12.75" customHeight="1">
      <c r="A719" s="105"/>
      <c r="B719" s="105"/>
      <c r="C719" s="105"/>
      <c r="D719" s="106"/>
      <c r="E719" s="107"/>
      <c r="F719" s="108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ht="12.75" customHeight="1">
      <c r="A720" s="105"/>
      <c r="B720" s="105"/>
      <c r="C720" s="105"/>
      <c r="D720" s="106"/>
      <c r="E720" s="107"/>
      <c r="F720" s="108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ht="12.75" customHeight="1">
      <c r="A721" s="105"/>
      <c r="B721" s="105"/>
      <c r="C721" s="105"/>
      <c r="D721" s="106"/>
      <c r="E721" s="107"/>
      <c r="F721" s="108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ht="12.75" customHeight="1">
      <c r="A722" s="105"/>
      <c r="B722" s="105"/>
      <c r="C722" s="105"/>
      <c r="D722" s="106"/>
      <c r="E722" s="107"/>
      <c r="F722" s="108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ht="12.75" customHeight="1">
      <c r="A723" s="105"/>
      <c r="B723" s="105"/>
      <c r="C723" s="105"/>
      <c r="D723" s="106"/>
      <c r="E723" s="107"/>
      <c r="F723" s="108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ht="12.75" customHeight="1">
      <c r="A724" s="105"/>
      <c r="B724" s="105"/>
      <c r="C724" s="105"/>
      <c r="D724" s="106"/>
      <c r="E724" s="107"/>
      <c r="F724" s="108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ht="12.75" customHeight="1">
      <c r="A725" s="105"/>
      <c r="B725" s="105"/>
      <c r="C725" s="105"/>
      <c r="D725" s="106"/>
      <c r="E725" s="107"/>
      <c r="F725" s="108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ht="12.75" customHeight="1">
      <c r="A726" s="105"/>
      <c r="B726" s="105"/>
      <c r="C726" s="105"/>
      <c r="D726" s="106"/>
      <c r="E726" s="107"/>
      <c r="F726" s="108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ht="12.75" customHeight="1">
      <c r="A727" s="105"/>
      <c r="B727" s="105"/>
      <c r="C727" s="105"/>
      <c r="D727" s="106"/>
      <c r="E727" s="107"/>
      <c r="F727" s="108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ht="12.75" customHeight="1">
      <c r="A728" s="105"/>
      <c r="B728" s="105"/>
      <c r="C728" s="105"/>
      <c r="D728" s="106"/>
      <c r="E728" s="107"/>
      <c r="F728" s="108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ht="12.75" customHeight="1">
      <c r="A729" s="105"/>
      <c r="B729" s="105"/>
      <c r="C729" s="105"/>
      <c r="D729" s="106"/>
      <c r="E729" s="107"/>
      <c r="F729" s="108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ht="12.75" customHeight="1">
      <c r="A730" s="105"/>
      <c r="B730" s="105"/>
      <c r="C730" s="105"/>
      <c r="D730" s="106"/>
      <c r="E730" s="107"/>
      <c r="F730" s="108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ht="12.75" customHeight="1">
      <c r="A731" s="105"/>
      <c r="B731" s="105"/>
      <c r="C731" s="105"/>
      <c r="D731" s="106"/>
      <c r="E731" s="107"/>
      <c r="F731" s="108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ht="12.75" customHeight="1">
      <c r="A732" s="105"/>
      <c r="B732" s="105"/>
      <c r="C732" s="105"/>
      <c r="D732" s="106"/>
      <c r="E732" s="107"/>
      <c r="F732" s="108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ht="12.75" customHeight="1">
      <c r="A733" s="105"/>
      <c r="B733" s="105"/>
      <c r="C733" s="105"/>
      <c r="D733" s="106"/>
      <c r="E733" s="107"/>
      <c r="F733" s="108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ht="12.75" customHeight="1">
      <c r="A734" s="105"/>
      <c r="B734" s="105"/>
      <c r="C734" s="105"/>
      <c r="D734" s="106"/>
      <c r="E734" s="107"/>
      <c r="F734" s="108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ht="12.75" customHeight="1">
      <c r="A735" s="105"/>
      <c r="B735" s="105"/>
      <c r="C735" s="105"/>
      <c r="D735" s="106"/>
      <c r="E735" s="107"/>
      <c r="F735" s="108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ht="12.75" customHeight="1">
      <c r="A736" s="105"/>
      <c r="B736" s="105"/>
      <c r="C736" s="105"/>
      <c r="D736" s="106"/>
      <c r="E736" s="107"/>
      <c r="F736" s="108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ht="12.75" customHeight="1">
      <c r="A737" s="105"/>
      <c r="B737" s="105"/>
      <c r="C737" s="105"/>
      <c r="D737" s="106"/>
      <c r="E737" s="107"/>
      <c r="F737" s="108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ht="12.75" customHeight="1">
      <c r="A738" s="105"/>
      <c r="B738" s="105"/>
      <c r="C738" s="105"/>
      <c r="D738" s="106"/>
      <c r="E738" s="107"/>
      <c r="F738" s="108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ht="12.75" customHeight="1">
      <c r="A739" s="105"/>
      <c r="B739" s="105"/>
      <c r="C739" s="105"/>
      <c r="D739" s="106"/>
      <c r="E739" s="107"/>
      <c r="F739" s="108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ht="12.75" customHeight="1">
      <c r="A740" s="105"/>
      <c r="B740" s="105"/>
      <c r="C740" s="105"/>
      <c r="D740" s="106"/>
      <c r="E740" s="107"/>
      <c r="F740" s="108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ht="12.75" customHeight="1">
      <c r="A741" s="105"/>
      <c r="B741" s="105"/>
      <c r="C741" s="105"/>
      <c r="D741" s="106"/>
      <c r="E741" s="107"/>
      <c r="F741" s="108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ht="12.75" customHeight="1">
      <c r="A742" s="105"/>
      <c r="B742" s="105"/>
      <c r="C742" s="105"/>
      <c r="D742" s="106"/>
      <c r="E742" s="107"/>
      <c r="F742" s="108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ht="12.75" customHeight="1">
      <c r="A743" s="105"/>
      <c r="B743" s="105"/>
      <c r="C743" s="105"/>
      <c r="D743" s="106"/>
      <c r="E743" s="107"/>
      <c r="F743" s="108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ht="12.75" customHeight="1">
      <c r="A744" s="105"/>
      <c r="B744" s="105"/>
      <c r="C744" s="105"/>
      <c r="D744" s="106"/>
      <c r="E744" s="107"/>
      <c r="F744" s="108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ht="12.75" customHeight="1">
      <c r="A745" s="105"/>
      <c r="B745" s="105"/>
      <c r="C745" s="105"/>
      <c r="D745" s="106"/>
      <c r="E745" s="107"/>
      <c r="F745" s="108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ht="12.75" customHeight="1">
      <c r="A746" s="105"/>
      <c r="B746" s="105"/>
      <c r="C746" s="105"/>
      <c r="D746" s="106"/>
      <c r="E746" s="107"/>
      <c r="F746" s="108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ht="12.75" customHeight="1">
      <c r="A747" s="105"/>
      <c r="B747" s="105"/>
      <c r="C747" s="105"/>
      <c r="D747" s="106"/>
      <c r="E747" s="107"/>
      <c r="F747" s="108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ht="12.75" customHeight="1">
      <c r="A748" s="105"/>
      <c r="B748" s="105"/>
      <c r="C748" s="105"/>
      <c r="D748" s="106"/>
      <c r="E748" s="107"/>
      <c r="F748" s="108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ht="12.75" customHeight="1">
      <c r="A749" s="105"/>
      <c r="B749" s="105"/>
      <c r="C749" s="105"/>
      <c r="D749" s="106"/>
      <c r="E749" s="107"/>
      <c r="F749" s="108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ht="12.75" customHeight="1">
      <c r="A750" s="105"/>
      <c r="B750" s="105"/>
      <c r="C750" s="105"/>
      <c r="D750" s="106"/>
      <c r="E750" s="107"/>
      <c r="F750" s="108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ht="12.75" customHeight="1">
      <c r="A751" s="105"/>
      <c r="B751" s="105"/>
      <c r="C751" s="105"/>
      <c r="D751" s="106"/>
      <c r="E751" s="107"/>
      <c r="F751" s="108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ht="12.75" customHeight="1">
      <c r="A752" s="105"/>
      <c r="B752" s="105"/>
      <c r="C752" s="105"/>
      <c r="D752" s="106"/>
      <c r="E752" s="107"/>
      <c r="F752" s="108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ht="12.75" customHeight="1">
      <c r="A753" s="105"/>
      <c r="B753" s="105"/>
      <c r="C753" s="105"/>
      <c r="D753" s="106"/>
      <c r="E753" s="107"/>
      <c r="F753" s="108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ht="12.75" customHeight="1">
      <c r="A754" s="105"/>
      <c r="B754" s="105"/>
      <c r="C754" s="105"/>
      <c r="D754" s="106"/>
      <c r="E754" s="107"/>
      <c r="F754" s="108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ht="12.75" customHeight="1">
      <c r="A755" s="105"/>
      <c r="B755" s="105"/>
      <c r="C755" s="105"/>
      <c r="D755" s="106"/>
      <c r="E755" s="107"/>
      <c r="F755" s="108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ht="12.75" customHeight="1">
      <c r="A756" s="105"/>
      <c r="B756" s="105"/>
      <c r="C756" s="105"/>
      <c r="D756" s="106"/>
      <c r="E756" s="107"/>
      <c r="F756" s="108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ht="12.75" customHeight="1">
      <c r="A757" s="105"/>
      <c r="B757" s="105"/>
      <c r="C757" s="105"/>
      <c r="D757" s="106"/>
      <c r="E757" s="107"/>
      <c r="F757" s="108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ht="12.75" customHeight="1">
      <c r="A758" s="105"/>
      <c r="B758" s="105"/>
      <c r="C758" s="105"/>
      <c r="D758" s="106"/>
      <c r="E758" s="107"/>
      <c r="F758" s="108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ht="12.75" customHeight="1">
      <c r="A759" s="105"/>
      <c r="B759" s="105"/>
      <c r="C759" s="105"/>
      <c r="D759" s="106"/>
      <c r="E759" s="107"/>
      <c r="F759" s="108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ht="12.75" customHeight="1">
      <c r="A760" s="105"/>
      <c r="B760" s="105"/>
      <c r="C760" s="105"/>
      <c r="D760" s="106"/>
      <c r="E760" s="107"/>
      <c r="F760" s="108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ht="12.75" customHeight="1">
      <c r="A761" s="105"/>
      <c r="B761" s="105"/>
      <c r="C761" s="105"/>
      <c r="D761" s="106"/>
      <c r="E761" s="107"/>
      <c r="F761" s="108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ht="12.75" customHeight="1">
      <c r="A762" s="105"/>
      <c r="B762" s="105"/>
      <c r="C762" s="105"/>
      <c r="D762" s="106"/>
      <c r="E762" s="107"/>
      <c r="F762" s="108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ht="12.75" customHeight="1">
      <c r="A763" s="105"/>
      <c r="B763" s="105"/>
      <c r="C763" s="105"/>
      <c r="D763" s="106"/>
      <c r="E763" s="107"/>
      <c r="F763" s="108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ht="12.75" customHeight="1">
      <c r="A764" s="105"/>
      <c r="B764" s="105"/>
      <c r="C764" s="105"/>
      <c r="D764" s="106"/>
      <c r="E764" s="107"/>
      <c r="F764" s="108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ht="12.75" customHeight="1">
      <c r="A765" s="105"/>
      <c r="B765" s="105"/>
      <c r="C765" s="105"/>
      <c r="D765" s="106"/>
      <c r="E765" s="107"/>
      <c r="F765" s="108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ht="12.75" customHeight="1">
      <c r="A766" s="105"/>
      <c r="B766" s="105"/>
      <c r="C766" s="105"/>
      <c r="D766" s="106"/>
      <c r="E766" s="107"/>
      <c r="F766" s="108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ht="12.75" customHeight="1">
      <c r="A767" s="105"/>
      <c r="B767" s="105"/>
      <c r="C767" s="105"/>
      <c r="D767" s="106"/>
      <c r="E767" s="107"/>
      <c r="F767" s="108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ht="12.75" customHeight="1">
      <c r="A768" s="105"/>
      <c r="B768" s="105"/>
      <c r="C768" s="105"/>
      <c r="D768" s="106"/>
      <c r="E768" s="107"/>
      <c r="F768" s="108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ht="12.75" customHeight="1">
      <c r="A769" s="105"/>
      <c r="B769" s="105"/>
      <c r="C769" s="105"/>
      <c r="D769" s="106"/>
      <c r="E769" s="107"/>
      <c r="F769" s="108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ht="12.75" customHeight="1">
      <c r="A770" s="105"/>
      <c r="B770" s="105"/>
      <c r="C770" s="105"/>
      <c r="D770" s="106"/>
      <c r="E770" s="107"/>
      <c r="F770" s="108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ht="12.75" customHeight="1">
      <c r="A771" s="105"/>
      <c r="B771" s="105"/>
      <c r="C771" s="105"/>
      <c r="D771" s="106"/>
      <c r="E771" s="107"/>
      <c r="F771" s="108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ht="12.75" customHeight="1">
      <c r="A772" s="105"/>
      <c r="B772" s="105"/>
      <c r="C772" s="105"/>
      <c r="D772" s="106"/>
      <c r="E772" s="107"/>
      <c r="F772" s="108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ht="12.75" customHeight="1">
      <c r="A773" s="105"/>
      <c r="B773" s="105"/>
      <c r="C773" s="105"/>
      <c r="D773" s="106"/>
      <c r="E773" s="107"/>
      <c r="F773" s="108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ht="12.75" customHeight="1">
      <c r="A774" s="105"/>
      <c r="B774" s="105"/>
      <c r="C774" s="105"/>
      <c r="D774" s="106"/>
      <c r="E774" s="107"/>
      <c r="F774" s="108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ht="12.75" customHeight="1">
      <c r="A775" s="105"/>
      <c r="B775" s="105"/>
      <c r="C775" s="105"/>
      <c r="D775" s="106"/>
      <c r="E775" s="107"/>
      <c r="F775" s="108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ht="12.75" customHeight="1">
      <c r="A776" s="105"/>
      <c r="B776" s="105"/>
      <c r="C776" s="105"/>
      <c r="D776" s="106"/>
      <c r="E776" s="107"/>
      <c r="F776" s="108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ht="12.75" customHeight="1">
      <c r="A777" s="105"/>
      <c r="B777" s="105"/>
      <c r="C777" s="105"/>
      <c r="D777" s="106"/>
      <c r="E777" s="107"/>
      <c r="F777" s="108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ht="12.75" customHeight="1">
      <c r="A778" s="105"/>
      <c r="B778" s="105"/>
      <c r="C778" s="105"/>
      <c r="D778" s="106"/>
      <c r="E778" s="107"/>
      <c r="F778" s="108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ht="12.75" customHeight="1">
      <c r="A779" s="105"/>
      <c r="B779" s="105"/>
      <c r="C779" s="105"/>
      <c r="D779" s="106"/>
      <c r="E779" s="107"/>
      <c r="F779" s="108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ht="12.75" customHeight="1">
      <c r="A780" s="105"/>
      <c r="B780" s="105"/>
      <c r="C780" s="105"/>
      <c r="D780" s="106"/>
      <c r="E780" s="107"/>
      <c r="F780" s="108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ht="12.75" customHeight="1">
      <c r="A781" s="105"/>
      <c r="B781" s="105"/>
      <c r="C781" s="105"/>
      <c r="D781" s="106"/>
      <c r="E781" s="107"/>
      <c r="F781" s="108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ht="12.75" customHeight="1">
      <c r="A782" s="105"/>
      <c r="B782" s="105"/>
      <c r="C782" s="105"/>
      <c r="D782" s="106"/>
      <c r="E782" s="107"/>
      <c r="F782" s="108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ht="12.75" customHeight="1">
      <c r="A783" s="105"/>
      <c r="B783" s="105"/>
      <c r="C783" s="105"/>
      <c r="D783" s="106"/>
      <c r="E783" s="107"/>
      <c r="F783" s="108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ht="12.75" customHeight="1">
      <c r="A784" s="105"/>
      <c r="B784" s="105"/>
      <c r="C784" s="105"/>
      <c r="D784" s="106"/>
      <c r="E784" s="107"/>
      <c r="F784" s="108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ht="12.75" customHeight="1">
      <c r="A785" s="105"/>
      <c r="B785" s="105"/>
      <c r="C785" s="105"/>
      <c r="D785" s="106"/>
      <c r="E785" s="107"/>
      <c r="F785" s="108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ht="12.75" customHeight="1">
      <c r="A786" s="105"/>
      <c r="B786" s="105"/>
      <c r="C786" s="105"/>
      <c r="D786" s="106"/>
      <c r="E786" s="107"/>
      <c r="F786" s="108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ht="12.75" customHeight="1">
      <c r="A787" s="105"/>
      <c r="B787" s="105"/>
      <c r="C787" s="105"/>
      <c r="D787" s="106"/>
      <c r="E787" s="107"/>
      <c r="F787" s="108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ht="12.75" customHeight="1">
      <c r="A788" s="105"/>
      <c r="B788" s="105"/>
      <c r="C788" s="105"/>
      <c r="D788" s="106"/>
      <c r="E788" s="107"/>
      <c r="F788" s="108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ht="12.75" customHeight="1">
      <c r="A789" s="105"/>
      <c r="B789" s="105"/>
      <c r="C789" s="105"/>
      <c r="D789" s="106"/>
      <c r="E789" s="107"/>
      <c r="F789" s="108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ht="12.75" customHeight="1">
      <c r="A790" s="105"/>
      <c r="B790" s="105"/>
      <c r="C790" s="105"/>
      <c r="D790" s="106"/>
      <c r="E790" s="107"/>
      <c r="F790" s="108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ht="12.75" customHeight="1">
      <c r="A791" s="105"/>
      <c r="B791" s="105"/>
      <c r="C791" s="105"/>
      <c r="D791" s="106"/>
      <c r="E791" s="107"/>
      <c r="F791" s="108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ht="12.75" customHeight="1">
      <c r="A792" s="105"/>
      <c r="B792" s="105"/>
      <c r="C792" s="105"/>
      <c r="D792" s="106"/>
      <c r="E792" s="107"/>
      <c r="F792" s="108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ht="12.75" customHeight="1">
      <c r="A793" s="105"/>
      <c r="B793" s="105"/>
      <c r="C793" s="105"/>
      <c r="D793" s="106"/>
      <c r="E793" s="107"/>
      <c r="F793" s="108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ht="12.75" customHeight="1">
      <c r="A794" s="105"/>
      <c r="B794" s="105"/>
      <c r="C794" s="105"/>
      <c r="D794" s="106"/>
      <c r="E794" s="107"/>
      <c r="F794" s="108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ht="12.75" customHeight="1">
      <c r="A795" s="105"/>
      <c r="B795" s="105"/>
      <c r="C795" s="105"/>
      <c r="D795" s="106"/>
      <c r="E795" s="107"/>
      <c r="F795" s="108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ht="12.75" customHeight="1">
      <c r="A796" s="105"/>
      <c r="B796" s="105"/>
      <c r="C796" s="105"/>
      <c r="D796" s="106"/>
      <c r="E796" s="107"/>
      <c r="F796" s="108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ht="12.75" customHeight="1">
      <c r="A797" s="105"/>
      <c r="B797" s="105"/>
      <c r="C797" s="105"/>
      <c r="D797" s="106"/>
      <c r="E797" s="107"/>
      <c r="F797" s="108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ht="12.75" customHeight="1">
      <c r="A798" s="105"/>
      <c r="B798" s="105"/>
      <c r="C798" s="105"/>
      <c r="D798" s="106"/>
      <c r="E798" s="107"/>
      <c r="F798" s="108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ht="12.75" customHeight="1">
      <c r="A799" s="105"/>
      <c r="B799" s="105"/>
      <c r="C799" s="105"/>
      <c r="D799" s="106"/>
      <c r="E799" s="107"/>
      <c r="F799" s="108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ht="12.75" customHeight="1">
      <c r="A800" s="105"/>
      <c r="B800" s="105"/>
      <c r="C800" s="105"/>
      <c r="D800" s="106"/>
      <c r="E800" s="107"/>
      <c r="F800" s="108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ht="12.75" customHeight="1">
      <c r="A801" s="105"/>
      <c r="B801" s="105"/>
      <c r="C801" s="105"/>
      <c r="D801" s="106"/>
      <c r="E801" s="107"/>
      <c r="F801" s="108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ht="12.75" customHeight="1">
      <c r="A802" s="105"/>
      <c r="B802" s="105"/>
      <c r="C802" s="105"/>
      <c r="D802" s="106"/>
      <c r="E802" s="107"/>
      <c r="F802" s="108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ht="12.75" customHeight="1">
      <c r="A803" s="105"/>
      <c r="B803" s="105"/>
      <c r="C803" s="105"/>
      <c r="D803" s="106"/>
      <c r="E803" s="107"/>
      <c r="F803" s="108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ht="12.75" customHeight="1">
      <c r="A804" s="105"/>
      <c r="B804" s="105"/>
      <c r="C804" s="105"/>
      <c r="D804" s="106"/>
      <c r="E804" s="107"/>
      <c r="F804" s="108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ht="12.75" customHeight="1">
      <c r="A805" s="105"/>
      <c r="B805" s="105"/>
      <c r="C805" s="105"/>
      <c r="D805" s="106"/>
      <c r="E805" s="107"/>
      <c r="F805" s="108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ht="12.75" customHeight="1">
      <c r="A806" s="105"/>
      <c r="B806" s="105"/>
      <c r="C806" s="105"/>
      <c r="D806" s="106"/>
      <c r="E806" s="107"/>
      <c r="F806" s="108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ht="12.75" customHeight="1">
      <c r="A807" s="105"/>
      <c r="B807" s="105"/>
      <c r="C807" s="105"/>
      <c r="D807" s="106"/>
      <c r="E807" s="107"/>
      <c r="F807" s="108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ht="12.75" customHeight="1">
      <c r="A808" s="105"/>
      <c r="B808" s="105"/>
      <c r="C808" s="105"/>
      <c r="D808" s="106"/>
      <c r="E808" s="107"/>
      <c r="F808" s="108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ht="12.75" customHeight="1">
      <c r="A809" s="105"/>
      <c r="B809" s="105"/>
      <c r="C809" s="105"/>
      <c r="D809" s="106"/>
      <c r="E809" s="107"/>
      <c r="F809" s="108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ht="12.75" customHeight="1">
      <c r="A810" s="105"/>
      <c r="B810" s="105"/>
      <c r="C810" s="105"/>
      <c r="D810" s="106"/>
      <c r="E810" s="107"/>
      <c r="F810" s="108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ht="12.75" customHeight="1">
      <c r="A811" s="105"/>
      <c r="B811" s="105"/>
      <c r="C811" s="105"/>
      <c r="D811" s="106"/>
      <c r="E811" s="107"/>
      <c r="F811" s="108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ht="12.75" customHeight="1">
      <c r="A812" s="105"/>
      <c r="B812" s="105"/>
      <c r="C812" s="105"/>
      <c r="D812" s="106"/>
      <c r="E812" s="107"/>
      <c r="F812" s="108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ht="12.75" customHeight="1">
      <c r="A813" s="105"/>
      <c r="B813" s="105"/>
      <c r="C813" s="105"/>
      <c r="D813" s="106"/>
      <c r="E813" s="107"/>
      <c r="F813" s="108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ht="12.75" customHeight="1">
      <c r="A814" s="105"/>
      <c r="B814" s="105"/>
      <c r="C814" s="105"/>
      <c r="D814" s="106"/>
      <c r="E814" s="107"/>
      <c r="F814" s="108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ht="12.75" customHeight="1">
      <c r="A815" s="105"/>
      <c r="B815" s="105"/>
      <c r="C815" s="105"/>
      <c r="D815" s="106"/>
      <c r="E815" s="107"/>
      <c r="F815" s="108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ht="12.75" customHeight="1">
      <c r="A816" s="105"/>
      <c r="B816" s="105"/>
      <c r="C816" s="105"/>
      <c r="D816" s="106"/>
      <c r="E816" s="107"/>
      <c r="F816" s="108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ht="12.75" customHeight="1">
      <c r="A817" s="105"/>
      <c r="B817" s="105"/>
      <c r="C817" s="105"/>
      <c r="D817" s="106"/>
      <c r="E817" s="107"/>
      <c r="F817" s="108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ht="12.75" customHeight="1">
      <c r="A818" s="105"/>
      <c r="B818" s="105"/>
      <c r="C818" s="105"/>
      <c r="D818" s="106"/>
      <c r="E818" s="107"/>
      <c r="F818" s="108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ht="12.75" customHeight="1">
      <c r="A819" s="105"/>
      <c r="B819" s="105"/>
      <c r="C819" s="105"/>
      <c r="D819" s="106"/>
      <c r="E819" s="107"/>
      <c r="F819" s="108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ht="12.75" customHeight="1">
      <c r="A820" s="105"/>
      <c r="B820" s="105"/>
      <c r="C820" s="105"/>
      <c r="D820" s="106"/>
      <c r="E820" s="107"/>
      <c r="F820" s="108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ht="12.75" customHeight="1">
      <c r="A821" s="105"/>
      <c r="B821" s="105"/>
      <c r="C821" s="105"/>
      <c r="D821" s="106"/>
      <c r="E821" s="107"/>
      <c r="F821" s="108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ht="12.75" customHeight="1">
      <c r="A822" s="105"/>
      <c r="B822" s="105"/>
      <c r="C822" s="105"/>
      <c r="D822" s="106"/>
      <c r="E822" s="107"/>
      <c r="F822" s="108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ht="12.75" customHeight="1">
      <c r="A823" s="105"/>
      <c r="B823" s="105"/>
      <c r="C823" s="105"/>
      <c r="D823" s="106"/>
      <c r="E823" s="107"/>
      <c r="F823" s="108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ht="12.75" customHeight="1">
      <c r="A824" s="105"/>
      <c r="B824" s="105"/>
      <c r="C824" s="105"/>
      <c r="D824" s="106"/>
      <c r="E824" s="107"/>
      <c r="F824" s="108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ht="12.75" customHeight="1">
      <c r="A825" s="105"/>
      <c r="B825" s="105"/>
      <c r="C825" s="105"/>
      <c r="D825" s="106"/>
      <c r="E825" s="107"/>
      <c r="F825" s="108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ht="12.75" customHeight="1">
      <c r="A826" s="105"/>
      <c r="B826" s="105"/>
      <c r="C826" s="105"/>
      <c r="D826" s="106"/>
      <c r="E826" s="107"/>
      <c r="F826" s="108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ht="12.75" customHeight="1">
      <c r="A827" s="105"/>
      <c r="B827" s="105"/>
      <c r="C827" s="105"/>
      <c r="D827" s="106"/>
      <c r="E827" s="107"/>
      <c r="F827" s="108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ht="12.75" customHeight="1">
      <c r="A828" s="105"/>
      <c r="B828" s="105"/>
      <c r="C828" s="105"/>
      <c r="D828" s="106"/>
      <c r="E828" s="107"/>
      <c r="F828" s="108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ht="12.75" customHeight="1">
      <c r="A829" s="105"/>
      <c r="B829" s="105"/>
      <c r="C829" s="105"/>
      <c r="D829" s="106"/>
      <c r="E829" s="107"/>
      <c r="F829" s="108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ht="12.75" customHeight="1">
      <c r="A830" s="105"/>
      <c r="B830" s="105"/>
      <c r="C830" s="105"/>
      <c r="D830" s="106"/>
      <c r="E830" s="107"/>
      <c r="F830" s="108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ht="12.75" customHeight="1">
      <c r="A831" s="105"/>
      <c r="B831" s="105"/>
      <c r="C831" s="105"/>
      <c r="D831" s="106"/>
      <c r="E831" s="107"/>
      <c r="F831" s="108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ht="12.75" customHeight="1">
      <c r="A832" s="105"/>
      <c r="B832" s="105"/>
      <c r="C832" s="105"/>
      <c r="D832" s="106"/>
      <c r="E832" s="107"/>
      <c r="F832" s="108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ht="12.75" customHeight="1">
      <c r="A833" s="105"/>
      <c r="B833" s="105"/>
      <c r="C833" s="105"/>
      <c r="D833" s="106"/>
      <c r="E833" s="107"/>
      <c r="F833" s="108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ht="12.75" customHeight="1">
      <c r="A834" s="105"/>
      <c r="B834" s="105"/>
      <c r="C834" s="105"/>
      <c r="D834" s="106"/>
      <c r="E834" s="107"/>
      <c r="F834" s="108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ht="12.75" customHeight="1">
      <c r="A835" s="105"/>
      <c r="B835" s="105"/>
      <c r="C835" s="105"/>
      <c r="D835" s="106"/>
      <c r="E835" s="107"/>
      <c r="F835" s="108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ht="12.75" customHeight="1">
      <c r="A836" s="105"/>
      <c r="B836" s="105"/>
      <c r="C836" s="105"/>
      <c r="D836" s="106"/>
      <c r="E836" s="107"/>
      <c r="F836" s="108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ht="12.75" customHeight="1">
      <c r="A837" s="105"/>
      <c r="B837" s="105"/>
      <c r="C837" s="105"/>
      <c r="D837" s="106"/>
      <c r="E837" s="107"/>
      <c r="F837" s="108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ht="12.75" customHeight="1">
      <c r="A838" s="105"/>
      <c r="B838" s="105"/>
      <c r="C838" s="105"/>
      <c r="D838" s="106"/>
      <c r="E838" s="107"/>
      <c r="F838" s="108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ht="12.75" customHeight="1">
      <c r="A839" s="105"/>
      <c r="B839" s="105"/>
      <c r="C839" s="105"/>
      <c r="D839" s="106"/>
      <c r="E839" s="107"/>
      <c r="F839" s="108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ht="12.75" customHeight="1">
      <c r="A840" s="105"/>
      <c r="B840" s="105"/>
      <c r="C840" s="105"/>
      <c r="D840" s="106"/>
      <c r="E840" s="107"/>
      <c r="F840" s="108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ht="12.75" customHeight="1">
      <c r="A841" s="105"/>
      <c r="B841" s="105"/>
      <c r="C841" s="105"/>
      <c r="D841" s="106"/>
      <c r="E841" s="107"/>
      <c r="F841" s="108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ht="12.75" customHeight="1">
      <c r="A842" s="105"/>
      <c r="B842" s="105"/>
      <c r="C842" s="105"/>
      <c r="D842" s="106"/>
      <c r="E842" s="107"/>
      <c r="F842" s="108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ht="12.75" customHeight="1">
      <c r="A843" s="105"/>
      <c r="B843" s="105"/>
      <c r="C843" s="105"/>
      <c r="D843" s="106"/>
      <c r="E843" s="107"/>
      <c r="F843" s="108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ht="12.75" customHeight="1">
      <c r="A844" s="105"/>
      <c r="B844" s="105"/>
      <c r="C844" s="105"/>
      <c r="D844" s="106"/>
      <c r="E844" s="107"/>
      <c r="F844" s="108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ht="12.75" customHeight="1">
      <c r="A845" s="105"/>
      <c r="B845" s="105"/>
      <c r="C845" s="105"/>
      <c r="D845" s="106"/>
      <c r="E845" s="107"/>
      <c r="F845" s="108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ht="12.75" customHeight="1">
      <c r="A846" s="105"/>
      <c r="B846" s="105"/>
      <c r="C846" s="105"/>
      <c r="D846" s="106"/>
      <c r="E846" s="107"/>
      <c r="F846" s="108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ht="12.75" customHeight="1">
      <c r="A847" s="105"/>
      <c r="B847" s="105"/>
      <c r="C847" s="105"/>
      <c r="D847" s="106"/>
      <c r="E847" s="107"/>
      <c r="F847" s="108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ht="12.75" customHeight="1">
      <c r="A848" s="105"/>
      <c r="B848" s="105"/>
      <c r="C848" s="105"/>
      <c r="D848" s="106"/>
      <c r="E848" s="107"/>
      <c r="F848" s="108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ht="12.75" customHeight="1">
      <c r="A849" s="105"/>
      <c r="B849" s="105"/>
      <c r="C849" s="105"/>
      <c r="D849" s="106"/>
      <c r="E849" s="107"/>
      <c r="F849" s="108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ht="12.75" customHeight="1">
      <c r="A850" s="105"/>
      <c r="B850" s="105"/>
      <c r="C850" s="105"/>
      <c r="D850" s="106"/>
      <c r="E850" s="107"/>
      <c r="F850" s="108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ht="12.75" customHeight="1">
      <c r="A851" s="105"/>
      <c r="B851" s="105"/>
      <c r="C851" s="105"/>
      <c r="D851" s="106"/>
      <c r="E851" s="107"/>
      <c r="F851" s="108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ht="12.75" customHeight="1">
      <c r="A852" s="105"/>
      <c r="B852" s="105"/>
      <c r="C852" s="105"/>
      <c r="D852" s="106"/>
      <c r="E852" s="107"/>
      <c r="F852" s="108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ht="12.75" customHeight="1">
      <c r="A853" s="105"/>
      <c r="B853" s="105"/>
      <c r="C853" s="105"/>
      <c r="D853" s="106"/>
      <c r="E853" s="107"/>
      <c r="F853" s="108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ht="12.75" customHeight="1">
      <c r="A854" s="105"/>
      <c r="B854" s="105"/>
      <c r="C854" s="105"/>
      <c r="D854" s="106"/>
      <c r="E854" s="107"/>
      <c r="F854" s="108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ht="12.75" customHeight="1">
      <c r="A855" s="105"/>
      <c r="B855" s="105"/>
      <c r="C855" s="105"/>
      <c r="D855" s="106"/>
      <c r="E855" s="107"/>
      <c r="F855" s="108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ht="12.75" customHeight="1">
      <c r="A856" s="105"/>
      <c r="B856" s="105"/>
      <c r="C856" s="105"/>
      <c r="D856" s="106"/>
      <c r="E856" s="107"/>
      <c r="F856" s="108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ht="12.75" customHeight="1">
      <c r="A857" s="105"/>
      <c r="B857" s="105"/>
      <c r="C857" s="105"/>
      <c r="D857" s="106"/>
      <c r="E857" s="107"/>
      <c r="F857" s="108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ht="12.75" customHeight="1">
      <c r="A858" s="105"/>
      <c r="B858" s="105"/>
      <c r="C858" s="105"/>
      <c r="D858" s="106"/>
      <c r="E858" s="107"/>
      <c r="F858" s="108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ht="12.75" customHeight="1">
      <c r="A859" s="105"/>
      <c r="B859" s="105"/>
      <c r="C859" s="105"/>
      <c r="D859" s="106"/>
      <c r="E859" s="107"/>
      <c r="F859" s="108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ht="12.75" customHeight="1">
      <c r="A860" s="105"/>
      <c r="B860" s="105"/>
      <c r="C860" s="105"/>
      <c r="D860" s="106"/>
      <c r="E860" s="107"/>
      <c r="F860" s="108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ht="12.75" customHeight="1">
      <c r="A861" s="105"/>
      <c r="B861" s="105"/>
      <c r="C861" s="105"/>
      <c r="D861" s="106"/>
      <c r="E861" s="107"/>
      <c r="F861" s="108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ht="12.75" customHeight="1">
      <c r="A862" s="105"/>
      <c r="B862" s="105"/>
      <c r="C862" s="105"/>
      <c r="D862" s="106"/>
      <c r="E862" s="107"/>
      <c r="F862" s="108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ht="12.75" customHeight="1">
      <c r="A863" s="105"/>
      <c r="B863" s="105"/>
      <c r="C863" s="105"/>
      <c r="D863" s="106"/>
      <c r="E863" s="107"/>
      <c r="F863" s="108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ht="12.75" customHeight="1">
      <c r="A864" s="105"/>
      <c r="B864" s="105"/>
      <c r="C864" s="105"/>
      <c r="D864" s="106"/>
      <c r="E864" s="107"/>
      <c r="F864" s="108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ht="12.75" customHeight="1">
      <c r="A865" s="105"/>
      <c r="B865" s="105"/>
      <c r="C865" s="105"/>
      <c r="D865" s="106"/>
      <c r="E865" s="107"/>
      <c r="F865" s="108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ht="12.75" customHeight="1">
      <c r="A866" s="105"/>
      <c r="B866" s="105"/>
      <c r="C866" s="105"/>
      <c r="D866" s="106"/>
      <c r="E866" s="107"/>
      <c r="F866" s="108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ht="12.75" customHeight="1">
      <c r="A867" s="105"/>
      <c r="B867" s="105"/>
      <c r="C867" s="105"/>
      <c r="D867" s="106"/>
      <c r="E867" s="107"/>
      <c r="F867" s="108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ht="12.75" customHeight="1">
      <c r="A868" s="105"/>
      <c r="B868" s="105"/>
      <c r="C868" s="105"/>
      <c r="D868" s="106"/>
      <c r="E868" s="107"/>
      <c r="F868" s="108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ht="12.75" customHeight="1">
      <c r="A869" s="105"/>
      <c r="B869" s="105"/>
      <c r="C869" s="105"/>
      <c r="D869" s="106"/>
      <c r="E869" s="107"/>
      <c r="F869" s="108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ht="12.75" customHeight="1">
      <c r="A870" s="105"/>
      <c r="B870" s="105"/>
      <c r="C870" s="105"/>
      <c r="D870" s="106"/>
      <c r="E870" s="107"/>
      <c r="F870" s="108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ht="12.75" customHeight="1">
      <c r="A871" s="105"/>
      <c r="B871" s="105"/>
      <c r="C871" s="105"/>
      <c r="D871" s="106"/>
      <c r="E871" s="107"/>
      <c r="F871" s="108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ht="12.75" customHeight="1">
      <c r="A872" s="105"/>
      <c r="B872" s="105"/>
      <c r="C872" s="105"/>
      <c r="D872" s="106"/>
      <c r="E872" s="107"/>
      <c r="F872" s="108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ht="12.75" customHeight="1">
      <c r="A873" s="105"/>
      <c r="B873" s="105"/>
      <c r="C873" s="105"/>
      <c r="D873" s="106"/>
      <c r="E873" s="107"/>
      <c r="F873" s="108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ht="12.75" customHeight="1">
      <c r="A874" s="105"/>
      <c r="B874" s="105"/>
      <c r="C874" s="105"/>
      <c r="D874" s="106"/>
      <c r="E874" s="107"/>
      <c r="F874" s="108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ht="12.75" customHeight="1">
      <c r="A875" s="105"/>
      <c r="B875" s="105"/>
      <c r="C875" s="105"/>
      <c r="D875" s="106"/>
      <c r="E875" s="107"/>
      <c r="F875" s="108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ht="12.75" customHeight="1">
      <c r="A876" s="105"/>
      <c r="B876" s="105"/>
      <c r="C876" s="105"/>
      <c r="D876" s="106"/>
      <c r="E876" s="107"/>
      <c r="F876" s="108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ht="12.75" customHeight="1">
      <c r="A877" s="105"/>
      <c r="B877" s="105"/>
      <c r="C877" s="105"/>
      <c r="D877" s="106"/>
      <c r="E877" s="107"/>
      <c r="F877" s="108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ht="12.75" customHeight="1">
      <c r="A878" s="105"/>
      <c r="B878" s="105"/>
      <c r="C878" s="105"/>
      <c r="D878" s="106"/>
      <c r="E878" s="107"/>
      <c r="F878" s="108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ht="12.75" customHeight="1">
      <c r="A879" s="105"/>
      <c r="B879" s="105"/>
      <c r="C879" s="105"/>
      <c r="D879" s="106"/>
      <c r="E879" s="107"/>
      <c r="F879" s="108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ht="12.75" customHeight="1">
      <c r="A880" s="105"/>
      <c r="B880" s="105"/>
      <c r="C880" s="105"/>
      <c r="D880" s="106"/>
      <c r="E880" s="107"/>
      <c r="F880" s="108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ht="12.75" customHeight="1">
      <c r="A881" s="105"/>
      <c r="B881" s="105"/>
      <c r="C881" s="105"/>
      <c r="D881" s="106"/>
      <c r="E881" s="107"/>
      <c r="F881" s="108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ht="12.75" customHeight="1">
      <c r="A882" s="105"/>
      <c r="B882" s="105"/>
      <c r="C882" s="105"/>
      <c r="D882" s="106"/>
      <c r="E882" s="107"/>
      <c r="F882" s="108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ht="12.75" customHeight="1">
      <c r="A883" s="105"/>
      <c r="B883" s="105"/>
      <c r="C883" s="105"/>
      <c r="D883" s="106"/>
      <c r="E883" s="107"/>
      <c r="F883" s="108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ht="12.75" customHeight="1">
      <c r="A884" s="105"/>
      <c r="B884" s="105"/>
      <c r="C884" s="105"/>
      <c r="D884" s="106"/>
      <c r="E884" s="107"/>
      <c r="F884" s="108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ht="12.75" customHeight="1">
      <c r="A885" s="105"/>
      <c r="B885" s="105"/>
      <c r="C885" s="105"/>
      <c r="D885" s="106"/>
      <c r="E885" s="107"/>
      <c r="F885" s="108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ht="12.75" customHeight="1">
      <c r="A886" s="105"/>
      <c r="B886" s="105"/>
      <c r="C886" s="105"/>
      <c r="D886" s="106"/>
      <c r="E886" s="107"/>
      <c r="F886" s="108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ht="12.75" customHeight="1">
      <c r="A887" s="105"/>
      <c r="B887" s="105"/>
      <c r="C887" s="105"/>
      <c r="D887" s="106"/>
      <c r="E887" s="107"/>
      <c r="F887" s="108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ht="12.75" customHeight="1">
      <c r="A888" s="105"/>
      <c r="B888" s="105"/>
      <c r="C888" s="105"/>
      <c r="D888" s="106"/>
      <c r="E888" s="107"/>
      <c r="F888" s="108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ht="12.75" customHeight="1">
      <c r="A889" s="105"/>
      <c r="B889" s="105"/>
      <c r="C889" s="105"/>
      <c r="D889" s="106"/>
      <c r="E889" s="107"/>
      <c r="F889" s="108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ht="12.75" customHeight="1">
      <c r="A890" s="105"/>
      <c r="B890" s="105"/>
      <c r="C890" s="105"/>
      <c r="D890" s="106"/>
      <c r="E890" s="107"/>
      <c r="F890" s="108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ht="12.75" customHeight="1">
      <c r="A891" s="105"/>
      <c r="B891" s="105"/>
      <c r="C891" s="105"/>
      <c r="D891" s="106"/>
      <c r="E891" s="107"/>
      <c r="F891" s="108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ht="12.75" customHeight="1">
      <c r="A892" s="105"/>
      <c r="B892" s="105"/>
      <c r="C892" s="105"/>
      <c r="D892" s="106"/>
      <c r="E892" s="107"/>
      <c r="F892" s="108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ht="12.75" customHeight="1">
      <c r="A893" s="105"/>
      <c r="B893" s="105"/>
      <c r="C893" s="105"/>
      <c r="D893" s="106"/>
      <c r="E893" s="107"/>
      <c r="F893" s="108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ht="12.75" customHeight="1">
      <c r="A894" s="105"/>
      <c r="B894" s="105"/>
      <c r="C894" s="105"/>
      <c r="D894" s="106"/>
      <c r="E894" s="107"/>
      <c r="F894" s="108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ht="12.75" customHeight="1">
      <c r="A895" s="105"/>
      <c r="B895" s="105"/>
      <c r="C895" s="105"/>
      <c r="D895" s="106"/>
      <c r="E895" s="107"/>
      <c r="F895" s="108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ht="12.75" customHeight="1">
      <c r="A896" s="105"/>
      <c r="B896" s="105"/>
      <c r="C896" s="105"/>
      <c r="D896" s="106"/>
      <c r="E896" s="107"/>
      <c r="F896" s="108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ht="12.75" customHeight="1">
      <c r="A897" s="105"/>
      <c r="B897" s="105"/>
      <c r="C897" s="105"/>
      <c r="D897" s="106"/>
      <c r="E897" s="107"/>
      <c r="F897" s="108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ht="12.75" customHeight="1">
      <c r="A898" s="105"/>
      <c r="B898" s="105"/>
      <c r="C898" s="105"/>
      <c r="D898" s="106"/>
      <c r="E898" s="107"/>
      <c r="F898" s="108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ht="12.75" customHeight="1">
      <c r="A899" s="105"/>
      <c r="B899" s="105"/>
      <c r="C899" s="105"/>
      <c r="D899" s="106"/>
      <c r="E899" s="107"/>
      <c r="F899" s="108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ht="12.75" customHeight="1">
      <c r="A900" s="105"/>
      <c r="B900" s="105"/>
      <c r="C900" s="105"/>
      <c r="D900" s="106"/>
      <c r="E900" s="107"/>
      <c r="F900" s="108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ht="12.75" customHeight="1">
      <c r="A901" s="105"/>
      <c r="B901" s="105"/>
      <c r="C901" s="105"/>
      <c r="D901" s="106"/>
      <c r="E901" s="107"/>
      <c r="F901" s="108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ht="12.75" customHeight="1">
      <c r="A902" s="105"/>
      <c r="B902" s="105"/>
      <c r="C902" s="105"/>
      <c r="D902" s="106"/>
      <c r="E902" s="107"/>
      <c r="F902" s="108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ht="12.75" customHeight="1">
      <c r="A903" s="105"/>
      <c r="B903" s="105"/>
      <c r="C903" s="105"/>
      <c r="D903" s="106"/>
      <c r="E903" s="107"/>
      <c r="F903" s="108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ht="12.75" customHeight="1">
      <c r="A904" s="105"/>
      <c r="B904" s="105"/>
      <c r="C904" s="105"/>
      <c r="D904" s="106"/>
      <c r="E904" s="107"/>
      <c r="F904" s="108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ht="12.75" customHeight="1">
      <c r="A905" s="105"/>
      <c r="B905" s="105"/>
      <c r="C905" s="105"/>
      <c r="D905" s="106"/>
      <c r="E905" s="107"/>
      <c r="F905" s="108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ht="12.75" customHeight="1">
      <c r="A906" s="105"/>
      <c r="B906" s="105"/>
      <c r="C906" s="105"/>
      <c r="D906" s="106"/>
      <c r="E906" s="107"/>
      <c r="F906" s="108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ht="12.75" customHeight="1">
      <c r="A907" s="105"/>
      <c r="B907" s="105"/>
      <c r="C907" s="105"/>
      <c r="D907" s="106"/>
      <c r="E907" s="107"/>
      <c r="F907" s="108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ht="12.75" customHeight="1">
      <c r="A908" s="105"/>
      <c r="B908" s="105"/>
      <c r="C908" s="105"/>
      <c r="D908" s="106"/>
      <c r="E908" s="107"/>
      <c r="F908" s="108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ht="12.75" customHeight="1">
      <c r="A909" s="105"/>
      <c r="B909" s="105"/>
      <c r="C909" s="105"/>
      <c r="D909" s="106"/>
      <c r="E909" s="107"/>
      <c r="F909" s="108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ht="12.75" customHeight="1">
      <c r="A910" s="105"/>
      <c r="B910" s="105"/>
      <c r="C910" s="105"/>
      <c r="D910" s="106"/>
      <c r="E910" s="107"/>
      <c r="F910" s="108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ht="12.75" customHeight="1">
      <c r="A911" s="105"/>
      <c r="B911" s="105"/>
      <c r="C911" s="105"/>
      <c r="D911" s="106"/>
      <c r="E911" s="107"/>
      <c r="F911" s="108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ht="12.75" customHeight="1">
      <c r="A912" s="105"/>
      <c r="B912" s="105"/>
      <c r="C912" s="105"/>
      <c r="D912" s="106"/>
      <c r="E912" s="107"/>
      <c r="F912" s="108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ht="12.75" customHeight="1">
      <c r="A913" s="105"/>
      <c r="B913" s="105"/>
      <c r="C913" s="105"/>
      <c r="D913" s="106"/>
      <c r="E913" s="107"/>
      <c r="F913" s="108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ht="12.75" customHeight="1">
      <c r="A914" s="105"/>
      <c r="B914" s="105"/>
      <c r="C914" s="105"/>
      <c r="D914" s="106"/>
      <c r="E914" s="107"/>
      <c r="F914" s="108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ht="12.75" customHeight="1">
      <c r="A915" s="105"/>
      <c r="B915" s="105"/>
      <c r="C915" s="105"/>
      <c r="D915" s="106"/>
      <c r="E915" s="107"/>
      <c r="F915" s="108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ht="12.75" customHeight="1">
      <c r="A916" s="105"/>
      <c r="B916" s="105"/>
      <c r="C916" s="105"/>
      <c r="D916" s="106"/>
      <c r="E916" s="107"/>
      <c r="F916" s="108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ht="12.75" customHeight="1">
      <c r="A917" s="105"/>
      <c r="B917" s="105"/>
      <c r="C917" s="105"/>
      <c r="D917" s="106"/>
      <c r="E917" s="107"/>
      <c r="F917" s="108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ht="12.75" customHeight="1">
      <c r="A918" s="105"/>
      <c r="B918" s="105"/>
      <c r="C918" s="105"/>
      <c r="D918" s="106"/>
      <c r="E918" s="107"/>
      <c r="F918" s="108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ht="12.75" customHeight="1">
      <c r="A919" s="105"/>
      <c r="B919" s="105"/>
      <c r="C919" s="105"/>
      <c r="D919" s="106"/>
      <c r="E919" s="107"/>
      <c r="F919" s="108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ht="12.75" customHeight="1">
      <c r="A920" s="105"/>
      <c r="B920" s="105"/>
      <c r="C920" s="105"/>
      <c r="D920" s="106"/>
      <c r="E920" s="107"/>
      <c r="F920" s="108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ht="12.75" customHeight="1">
      <c r="A921" s="105"/>
      <c r="B921" s="105"/>
      <c r="C921" s="105"/>
      <c r="D921" s="106"/>
      <c r="E921" s="107"/>
      <c r="F921" s="108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ht="12.75" customHeight="1">
      <c r="A922" s="105"/>
      <c r="B922" s="105"/>
      <c r="C922" s="105"/>
      <c r="D922" s="106"/>
      <c r="E922" s="107"/>
      <c r="F922" s="108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ht="12.75" customHeight="1">
      <c r="A923" s="105"/>
      <c r="B923" s="105"/>
      <c r="C923" s="105"/>
      <c r="D923" s="106"/>
      <c r="E923" s="107"/>
      <c r="F923" s="108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ht="12.75" customHeight="1">
      <c r="A924" s="105"/>
      <c r="B924" s="105"/>
      <c r="C924" s="105"/>
      <c r="D924" s="106"/>
      <c r="E924" s="107"/>
      <c r="F924" s="108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ht="12.75" customHeight="1">
      <c r="A925" s="105"/>
      <c r="B925" s="105"/>
      <c r="C925" s="105"/>
      <c r="D925" s="106"/>
      <c r="E925" s="107"/>
      <c r="F925" s="108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ht="12.75" customHeight="1">
      <c r="A926" s="105"/>
      <c r="B926" s="105"/>
      <c r="C926" s="105"/>
      <c r="D926" s="106"/>
      <c r="E926" s="107"/>
      <c r="F926" s="108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ht="12.75" customHeight="1">
      <c r="A927" s="105"/>
      <c r="B927" s="105"/>
      <c r="C927" s="105"/>
      <c r="D927" s="106"/>
      <c r="E927" s="107"/>
      <c r="F927" s="108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ht="12.75" customHeight="1">
      <c r="A928" s="105"/>
      <c r="B928" s="105"/>
      <c r="C928" s="105"/>
      <c r="D928" s="106"/>
      <c r="E928" s="107"/>
      <c r="F928" s="108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ht="12.75" customHeight="1">
      <c r="A929" s="105"/>
      <c r="B929" s="105"/>
      <c r="C929" s="105"/>
      <c r="D929" s="106"/>
      <c r="E929" s="107"/>
      <c r="F929" s="108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ht="12.75" customHeight="1">
      <c r="A930" s="105"/>
      <c r="B930" s="105"/>
      <c r="C930" s="105"/>
      <c r="D930" s="106"/>
      <c r="E930" s="107"/>
      <c r="F930" s="108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ht="12.75" customHeight="1">
      <c r="A931" s="105"/>
      <c r="B931" s="105"/>
      <c r="C931" s="105"/>
      <c r="D931" s="106"/>
      <c r="E931" s="107"/>
      <c r="F931" s="108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ht="12.75" customHeight="1">
      <c r="A932" s="105"/>
      <c r="B932" s="105"/>
      <c r="C932" s="105"/>
      <c r="D932" s="106"/>
      <c r="E932" s="107"/>
      <c r="F932" s="108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ht="12.75" customHeight="1">
      <c r="A933" s="105"/>
      <c r="B933" s="105"/>
      <c r="C933" s="105"/>
      <c r="D933" s="106"/>
      <c r="E933" s="107"/>
      <c r="F933" s="108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ht="12.75" customHeight="1">
      <c r="A934" s="105"/>
      <c r="B934" s="105"/>
      <c r="C934" s="105"/>
      <c r="D934" s="106"/>
      <c r="E934" s="107"/>
      <c r="F934" s="108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ht="12.75" customHeight="1">
      <c r="A935" s="105"/>
      <c r="B935" s="105"/>
      <c r="C935" s="105"/>
      <c r="D935" s="106"/>
      <c r="E935" s="107"/>
      <c r="F935" s="108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ht="12.75" customHeight="1">
      <c r="A936" s="105"/>
      <c r="B936" s="105"/>
      <c r="C936" s="105"/>
      <c r="D936" s="106"/>
      <c r="E936" s="107"/>
      <c r="F936" s="108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ht="12.75" customHeight="1">
      <c r="A937" s="105"/>
      <c r="B937" s="105"/>
      <c r="C937" s="105"/>
      <c r="D937" s="106"/>
      <c r="E937" s="107"/>
      <c r="F937" s="108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ht="12.75" customHeight="1">
      <c r="A938" s="105"/>
      <c r="B938" s="105"/>
      <c r="C938" s="105"/>
      <c r="D938" s="106"/>
      <c r="E938" s="107"/>
      <c r="F938" s="108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ht="12.75" customHeight="1">
      <c r="A939" s="105"/>
      <c r="B939" s="105"/>
      <c r="C939" s="105"/>
      <c r="D939" s="106"/>
      <c r="E939" s="107"/>
      <c r="F939" s="108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ht="12.75" customHeight="1">
      <c r="A940" s="105"/>
      <c r="B940" s="105"/>
      <c r="C940" s="105"/>
      <c r="D940" s="106"/>
      <c r="E940" s="107"/>
      <c r="F940" s="108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ht="12.75" customHeight="1">
      <c r="A941" s="105"/>
      <c r="B941" s="105"/>
      <c r="C941" s="105"/>
      <c r="D941" s="106"/>
      <c r="E941" s="107"/>
      <c r="F941" s="108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ht="12.75" customHeight="1">
      <c r="A942" s="105"/>
      <c r="B942" s="105"/>
      <c r="C942" s="105"/>
      <c r="D942" s="106"/>
      <c r="E942" s="107"/>
      <c r="F942" s="108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ht="12.75" customHeight="1">
      <c r="A943" s="105"/>
      <c r="B943" s="105"/>
      <c r="C943" s="105"/>
      <c r="D943" s="106"/>
      <c r="E943" s="107"/>
      <c r="F943" s="108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ht="12.75" customHeight="1">
      <c r="A944" s="105"/>
      <c r="B944" s="105"/>
      <c r="C944" s="105"/>
      <c r="D944" s="106"/>
      <c r="E944" s="107"/>
      <c r="F944" s="108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ht="12.75" customHeight="1">
      <c r="A945" s="105"/>
      <c r="B945" s="105"/>
      <c r="C945" s="105"/>
      <c r="D945" s="106"/>
      <c r="E945" s="107"/>
      <c r="F945" s="108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ht="12.75" customHeight="1">
      <c r="A946" s="105"/>
      <c r="B946" s="105"/>
      <c r="C946" s="105"/>
      <c r="D946" s="106"/>
      <c r="E946" s="107"/>
      <c r="F946" s="108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ht="12.75" customHeight="1">
      <c r="A947" s="105"/>
      <c r="B947" s="105"/>
      <c r="C947" s="105"/>
      <c r="D947" s="106"/>
      <c r="E947" s="107"/>
      <c r="F947" s="108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ht="12.75" customHeight="1">
      <c r="A948" s="105"/>
      <c r="B948" s="105"/>
      <c r="C948" s="105"/>
      <c r="D948" s="106"/>
      <c r="E948" s="107"/>
      <c r="F948" s="108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ht="12.75" customHeight="1">
      <c r="A949" s="105"/>
      <c r="B949" s="105"/>
      <c r="C949" s="105"/>
      <c r="D949" s="106"/>
      <c r="E949" s="107"/>
      <c r="F949" s="108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ht="12.75" customHeight="1">
      <c r="A950" s="105"/>
      <c r="B950" s="105"/>
      <c r="C950" s="105"/>
      <c r="D950" s="106"/>
      <c r="E950" s="107"/>
      <c r="F950" s="108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ht="12.75" customHeight="1">
      <c r="A951" s="105"/>
      <c r="B951" s="105"/>
      <c r="C951" s="105"/>
      <c r="D951" s="106"/>
      <c r="E951" s="107"/>
      <c r="F951" s="108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ht="12.75" customHeight="1">
      <c r="A952" s="105"/>
      <c r="B952" s="105"/>
      <c r="C952" s="105"/>
      <c r="D952" s="106"/>
      <c r="E952" s="107"/>
      <c r="F952" s="108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ht="12.75" customHeight="1">
      <c r="A953" s="105"/>
      <c r="B953" s="105"/>
      <c r="C953" s="105"/>
      <c r="D953" s="106"/>
      <c r="E953" s="107"/>
      <c r="F953" s="108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ht="12.75" customHeight="1">
      <c r="A954" s="105"/>
      <c r="B954" s="105"/>
      <c r="C954" s="105"/>
      <c r="D954" s="106"/>
      <c r="E954" s="107"/>
      <c r="F954" s="108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ht="12.75" customHeight="1">
      <c r="A955" s="105"/>
      <c r="B955" s="105"/>
      <c r="C955" s="105"/>
      <c r="D955" s="106"/>
      <c r="E955" s="107"/>
      <c r="F955" s="108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ht="12.75" customHeight="1">
      <c r="A956" s="105"/>
      <c r="B956" s="105"/>
      <c r="C956" s="105"/>
      <c r="D956" s="106"/>
      <c r="E956" s="107"/>
      <c r="F956" s="108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ht="12.75" customHeight="1">
      <c r="A957" s="105"/>
      <c r="B957" s="105"/>
      <c r="C957" s="105"/>
      <c r="D957" s="106"/>
      <c r="E957" s="107"/>
      <c r="F957" s="108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ht="12.75" customHeight="1">
      <c r="A958" s="105"/>
      <c r="B958" s="105"/>
      <c r="C958" s="105"/>
      <c r="D958" s="106"/>
      <c r="E958" s="107"/>
      <c r="F958" s="108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ht="12.75" customHeight="1">
      <c r="A959" s="105"/>
      <c r="B959" s="105"/>
      <c r="C959" s="105"/>
      <c r="D959" s="106"/>
      <c r="E959" s="107"/>
      <c r="F959" s="108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ht="12.75" customHeight="1">
      <c r="A960" s="105"/>
      <c r="B960" s="105"/>
      <c r="C960" s="105"/>
      <c r="D960" s="106"/>
      <c r="E960" s="107"/>
      <c r="F960" s="108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ht="12.75" customHeight="1">
      <c r="A961" s="105"/>
      <c r="B961" s="105"/>
      <c r="C961" s="105"/>
      <c r="D961" s="106"/>
      <c r="E961" s="107"/>
      <c r="F961" s="108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ht="12.75" customHeight="1">
      <c r="A962" s="105"/>
      <c r="B962" s="105"/>
      <c r="C962" s="105"/>
      <c r="D962" s="106"/>
      <c r="E962" s="107"/>
      <c r="F962" s="108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ht="12.75" customHeight="1">
      <c r="A963" s="105"/>
      <c r="B963" s="105"/>
      <c r="C963" s="105"/>
      <c r="D963" s="106"/>
      <c r="E963" s="107"/>
      <c r="F963" s="108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ht="12.75" customHeight="1">
      <c r="A964" s="105"/>
      <c r="B964" s="105"/>
      <c r="C964" s="105"/>
      <c r="D964" s="106"/>
      <c r="E964" s="107"/>
      <c r="F964" s="108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ht="12.75" customHeight="1">
      <c r="A965" s="105"/>
      <c r="B965" s="105"/>
      <c r="C965" s="105"/>
      <c r="D965" s="106"/>
      <c r="E965" s="107"/>
      <c r="F965" s="108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ht="12.75" customHeight="1">
      <c r="A966" s="105"/>
      <c r="B966" s="105"/>
      <c r="C966" s="105"/>
      <c r="D966" s="106"/>
      <c r="E966" s="107"/>
      <c r="F966" s="108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ht="12.75" customHeight="1">
      <c r="A967" s="105"/>
      <c r="B967" s="105"/>
      <c r="C967" s="105"/>
      <c r="D967" s="106"/>
      <c r="E967" s="107"/>
      <c r="F967" s="108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ht="12.75" customHeight="1">
      <c r="A968" s="105"/>
      <c r="B968" s="105"/>
      <c r="C968" s="105"/>
      <c r="D968" s="106"/>
      <c r="E968" s="107"/>
      <c r="F968" s="108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ht="12.75" customHeight="1">
      <c r="A969" s="105"/>
      <c r="B969" s="105"/>
      <c r="C969" s="105"/>
      <c r="D969" s="106"/>
      <c r="E969" s="107"/>
      <c r="F969" s="108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ht="12.75" customHeight="1">
      <c r="A970" s="105"/>
      <c r="B970" s="105"/>
      <c r="C970" s="105"/>
      <c r="D970" s="106"/>
      <c r="E970" s="107"/>
      <c r="F970" s="108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ht="12.75" customHeight="1">
      <c r="A971" s="105"/>
      <c r="B971" s="105"/>
      <c r="C971" s="105"/>
      <c r="D971" s="106"/>
      <c r="E971" s="107"/>
      <c r="F971" s="108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ht="12.75" customHeight="1">
      <c r="A972" s="105"/>
      <c r="B972" s="105"/>
      <c r="C972" s="105"/>
      <c r="D972" s="106"/>
      <c r="E972" s="107"/>
      <c r="F972" s="108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ht="12.75" customHeight="1">
      <c r="A973" s="105"/>
      <c r="B973" s="105"/>
      <c r="C973" s="105"/>
      <c r="D973" s="106"/>
      <c r="E973" s="107"/>
      <c r="F973" s="108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ht="12.75" customHeight="1">
      <c r="A974" s="105"/>
      <c r="B974" s="105"/>
      <c r="C974" s="105"/>
      <c r="D974" s="106"/>
      <c r="E974" s="107"/>
      <c r="F974" s="108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ht="12.75" customHeight="1">
      <c r="A975" s="105"/>
      <c r="B975" s="105"/>
      <c r="C975" s="105"/>
      <c r="D975" s="106"/>
      <c r="E975" s="107"/>
      <c r="F975" s="108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ht="12.75" customHeight="1">
      <c r="A976" s="105"/>
      <c r="B976" s="105"/>
      <c r="C976" s="105"/>
      <c r="D976" s="106"/>
      <c r="E976" s="107"/>
      <c r="F976" s="108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ht="12.75" customHeight="1">
      <c r="A977" s="105"/>
      <c r="B977" s="105"/>
      <c r="C977" s="105"/>
      <c r="D977" s="106"/>
      <c r="E977" s="107"/>
      <c r="F977" s="108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ht="12.75" customHeight="1">
      <c r="A978" s="105"/>
      <c r="B978" s="105"/>
      <c r="C978" s="105"/>
      <c r="D978" s="106"/>
      <c r="E978" s="107"/>
      <c r="F978" s="108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ht="12.75" customHeight="1">
      <c r="A979" s="105"/>
      <c r="B979" s="105"/>
      <c r="C979" s="105"/>
      <c r="D979" s="106"/>
      <c r="E979" s="107"/>
      <c r="F979" s="108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ht="12.75" customHeight="1">
      <c r="A980" s="105"/>
      <c r="B980" s="105"/>
      <c r="C980" s="105"/>
      <c r="D980" s="106"/>
      <c r="E980" s="107"/>
      <c r="F980" s="108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ht="12.75" customHeight="1">
      <c r="A981" s="105"/>
      <c r="B981" s="105"/>
      <c r="C981" s="105"/>
      <c r="D981" s="106"/>
      <c r="E981" s="107"/>
      <c r="F981" s="108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ht="12.75" customHeight="1">
      <c r="A982" s="105"/>
      <c r="B982" s="105"/>
      <c r="C982" s="105"/>
      <c r="D982" s="106"/>
      <c r="E982" s="107"/>
      <c r="F982" s="108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ht="12.75" customHeight="1">
      <c r="A983" s="105"/>
      <c r="B983" s="105"/>
      <c r="C983" s="105"/>
      <c r="D983" s="106"/>
      <c r="E983" s="107"/>
      <c r="F983" s="108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ht="12.75" customHeight="1">
      <c r="A984" s="105"/>
      <c r="B984" s="105"/>
      <c r="C984" s="105"/>
      <c r="D984" s="106"/>
      <c r="E984" s="107"/>
      <c r="F984" s="108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ht="12.75" customHeight="1">
      <c r="A985" s="105"/>
      <c r="B985" s="105"/>
      <c r="C985" s="105"/>
      <c r="D985" s="106"/>
      <c r="E985" s="107"/>
      <c r="F985" s="108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ht="12.75" customHeight="1">
      <c r="A986" s="105"/>
      <c r="B986" s="105"/>
      <c r="C986" s="105"/>
      <c r="D986" s="106"/>
      <c r="E986" s="107"/>
      <c r="F986" s="108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ht="12.75" customHeight="1">
      <c r="A987" s="105"/>
      <c r="B987" s="105"/>
      <c r="C987" s="105"/>
      <c r="D987" s="106"/>
      <c r="E987" s="107"/>
      <c r="F987" s="108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ht="12.75" customHeight="1">
      <c r="A988" s="105"/>
      <c r="B988" s="105"/>
      <c r="C988" s="105"/>
      <c r="D988" s="106"/>
      <c r="E988" s="107"/>
      <c r="F988" s="108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ht="12.75" customHeight="1">
      <c r="A989" s="105"/>
      <c r="B989" s="105"/>
      <c r="C989" s="105"/>
      <c r="D989" s="106"/>
      <c r="E989" s="107"/>
      <c r="F989" s="108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ht="12.75" customHeight="1">
      <c r="A990" s="105"/>
      <c r="B990" s="105"/>
      <c r="C990" s="105"/>
      <c r="D990" s="106"/>
      <c r="E990" s="107"/>
      <c r="F990" s="108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ht="12.75" customHeight="1">
      <c r="A991" s="105"/>
      <c r="B991" s="105"/>
      <c r="C991" s="105"/>
      <c r="D991" s="106"/>
      <c r="E991" s="107"/>
      <c r="F991" s="108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ht="12.75" customHeight="1">
      <c r="A992" s="105"/>
      <c r="B992" s="105"/>
      <c r="C992" s="105"/>
      <c r="D992" s="106"/>
      <c r="E992" s="107"/>
      <c r="F992" s="108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ht="12.75" customHeight="1">
      <c r="A993" s="105"/>
      <c r="B993" s="105"/>
      <c r="C993" s="105"/>
      <c r="D993" s="106"/>
      <c r="E993" s="107"/>
      <c r="F993" s="108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ht="12.75" customHeight="1">
      <c r="A994" s="105"/>
      <c r="B994" s="105"/>
      <c r="C994" s="105"/>
      <c r="D994" s="106"/>
      <c r="E994" s="107"/>
      <c r="F994" s="108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ht="12.75" customHeight="1">
      <c r="A995" s="105"/>
      <c r="B995" s="105"/>
      <c r="C995" s="105"/>
      <c r="D995" s="106"/>
      <c r="E995" s="107"/>
      <c r="F995" s="108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ht="12.75" customHeight="1">
      <c r="A996" s="105"/>
      <c r="B996" s="105"/>
      <c r="C996" s="105"/>
      <c r="D996" s="106"/>
      <c r="E996" s="107"/>
      <c r="F996" s="108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ht="12.75" customHeight="1">
      <c r="A997" s="105"/>
      <c r="B997" s="105"/>
      <c r="C997" s="105"/>
      <c r="D997" s="106"/>
      <c r="E997" s="107"/>
      <c r="F997" s="108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ht="12.75" customHeight="1">
      <c r="A998" s="105"/>
      <c r="B998" s="105"/>
      <c r="C998" s="105"/>
      <c r="D998" s="106"/>
      <c r="E998" s="107"/>
      <c r="F998" s="108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ht="12.75" customHeight="1">
      <c r="A999" s="105"/>
      <c r="B999" s="105"/>
      <c r="C999" s="105"/>
      <c r="D999" s="106"/>
      <c r="E999" s="107"/>
      <c r="F999" s="108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ht="12.75" customHeight="1">
      <c r="A1000" s="105"/>
      <c r="B1000" s="105"/>
      <c r="C1000" s="105"/>
      <c r="D1000" s="106"/>
      <c r="E1000" s="107"/>
      <c r="F1000" s="108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mergeCells count="29">
    <mergeCell ref="G7:G8"/>
    <mergeCell ref="H7:H8"/>
    <mergeCell ref="A3:H3"/>
    <mergeCell ref="A4:C4"/>
    <mergeCell ref="F4:G4"/>
    <mergeCell ref="A7:A8"/>
    <mergeCell ref="C7:C8"/>
    <mergeCell ref="D7:D8"/>
    <mergeCell ref="F7:F8"/>
    <mergeCell ref="A16:C16"/>
    <mergeCell ref="G18:H18"/>
    <mergeCell ref="F22:G22"/>
    <mergeCell ref="A47:C47"/>
    <mergeCell ref="F47:G47"/>
    <mergeCell ref="G49:H49"/>
    <mergeCell ref="F53:G53"/>
    <mergeCell ref="F114:G114"/>
    <mergeCell ref="A122:C122"/>
    <mergeCell ref="A137:C137"/>
    <mergeCell ref="A183:C183"/>
    <mergeCell ref="A269:C269"/>
    <mergeCell ref="A299:C299"/>
    <mergeCell ref="A63:C63"/>
    <mergeCell ref="F63:G63"/>
    <mergeCell ref="F68:G68"/>
    <mergeCell ref="A78:C78"/>
    <mergeCell ref="F78:G78"/>
    <mergeCell ref="G80:H80"/>
    <mergeCell ref="F113:G113"/>
  </mergeCells>
  <printOptions/>
  <pageMargins bottom="1.0" footer="0.0" header="0.0" left="0.75" right="0.75" top="1.0"/>
  <pageSetup paperSize="9" orientation="portrait"/>
  <rowBreaks count="6" manualBreakCount="6">
    <brk id="99" man="1"/>
    <brk id="53" man="1"/>
    <brk id="187" man="1"/>
    <brk id="123" man="1"/>
    <brk id="158" man="1"/>
    <brk id="25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32.29"/>
    <col customWidth="1" min="3" max="3" width="9.86"/>
    <col customWidth="1" min="4" max="5" width="7.71"/>
    <col customWidth="1" min="6" max="6" width="8.71"/>
    <col customWidth="1" min="7" max="7" width="12.0"/>
    <col customWidth="1" min="8" max="8" width="6.57"/>
    <col customWidth="1" min="9" max="9" width="7.71"/>
    <col customWidth="1" min="10" max="10" width="9.43"/>
    <col customWidth="1" min="11" max="11" width="6.71"/>
    <col customWidth="1" min="12" max="13" width="9.71"/>
    <col customWidth="1" min="14" max="14" width="8.71"/>
    <col customWidth="1" min="15" max="15" width="7.71"/>
    <col customWidth="1" min="16" max="26" width="9.14"/>
  </cols>
  <sheetData>
    <row r="1" ht="35.25" customHeight="1">
      <c r="A1" s="202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203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ht="15.75" customHeight="1">
      <c r="A2" s="205" t="s">
        <v>267</v>
      </c>
      <c r="B2" s="206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ht="15.75" customHeight="1">
      <c r="A3" s="205" t="s">
        <v>268</v>
      </c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ht="15.75" customHeight="1">
      <c r="A4" s="208" t="s">
        <v>3</v>
      </c>
      <c r="B4" s="208" t="s">
        <v>4</v>
      </c>
      <c r="C4" s="208" t="s">
        <v>5</v>
      </c>
      <c r="D4" s="202" t="s">
        <v>6</v>
      </c>
      <c r="E4" s="9"/>
      <c r="F4" s="10"/>
      <c r="G4" s="208" t="s">
        <v>7</v>
      </c>
      <c r="H4" s="202" t="s">
        <v>8</v>
      </c>
      <c r="I4" s="9"/>
      <c r="J4" s="9"/>
      <c r="K4" s="10"/>
      <c r="L4" s="202" t="s">
        <v>9</v>
      </c>
      <c r="M4" s="9"/>
      <c r="N4" s="9"/>
      <c r="O4" s="10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ht="30.0" customHeight="1">
      <c r="A5" s="18"/>
      <c r="B5" s="18"/>
      <c r="C5" s="18"/>
      <c r="D5" s="209" t="s">
        <v>10</v>
      </c>
      <c r="E5" s="209" t="s">
        <v>11</v>
      </c>
      <c r="F5" s="209" t="s">
        <v>12</v>
      </c>
      <c r="G5" s="18"/>
      <c r="H5" s="209" t="s">
        <v>13</v>
      </c>
      <c r="I5" s="209" t="s">
        <v>14</v>
      </c>
      <c r="J5" s="209" t="s">
        <v>15</v>
      </c>
      <c r="K5" s="209" t="s">
        <v>16</v>
      </c>
      <c r="L5" s="209" t="s">
        <v>17</v>
      </c>
      <c r="M5" s="209" t="s">
        <v>18</v>
      </c>
      <c r="N5" s="209" t="s">
        <v>19</v>
      </c>
      <c r="O5" s="209" t="s">
        <v>20</v>
      </c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ht="30.0" customHeight="1">
      <c r="A6" s="210" t="s">
        <v>269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ht="15.75" customHeight="1">
      <c r="A7" s="211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</row>
    <row r="8" ht="15.75" customHeight="1">
      <c r="A8" s="210" t="s">
        <v>270</v>
      </c>
      <c r="B8" s="212" t="s">
        <v>146</v>
      </c>
      <c r="C8" s="210">
        <v>200.0</v>
      </c>
      <c r="D8" s="213">
        <v>7.969</v>
      </c>
      <c r="E8" s="213">
        <v>9.329</v>
      </c>
      <c r="F8" s="213">
        <v>36.582</v>
      </c>
      <c r="G8" s="213">
        <v>262.734</v>
      </c>
      <c r="H8" s="213">
        <v>0.209</v>
      </c>
      <c r="I8" s="213">
        <v>0.57</v>
      </c>
      <c r="J8" s="213">
        <v>33.5</v>
      </c>
      <c r="K8" s="213">
        <v>0.522</v>
      </c>
      <c r="L8" s="213">
        <v>140.96</v>
      </c>
      <c r="M8" s="213">
        <v>225.81</v>
      </c>
      <c r="N8" s="213">
        <v>25.7</v>
      </c>
      <c r="O8" s="213">
        <v>1.666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ht="15.75" customHeight="1">
      <c r="A9" s="210"/>
      <c r="B9" s="212" t="s">
        <v>271</v>
      </c>
      <c r="C9" s="210">
        <v>40.0</v>
      </c>
      <c r="D9" s="213">
        <v>5.26</v>
      </c>
      <c r="E9" s="213">
        <v>7.479</v>
      </c>
      <c r="F9" s="213">
        <v>9.725</v>
      </c>
      <c r="G9" s="213">
        <v>128.205</v>
      </c>
      <c r="H9" s="213">
        <v>0.037</v>
      </c>
      <c r="I9" s="213">
        <v>0.112</v>
      </c>
      <c r="J9" s="213">
        <v>52.2</v>
      </c>
      <c r="K9" s="213">
        <v>0.38</v>
      </c>
      <c r="L9" s="213">
        <v>145.8</v>
      </c>
      <c r="M9" s="213">
        <v>108.5</v>
      </c>
      <c r="N9" s="213">
        <v>12.9</v>
      </c>
      <c r="O9" s="213">
        <v>0.55</v>
      </c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ht="15.75" customHeight="1">
      <c r="A10" s="210" t="s">
        <v>148</v>
      </c>
      <c r="B10" s="212" t="s">
        <v>24</v>
      </c>
      <c r="C10" s="210">
        <v>180.0</v>
      </c>
      <c r="D10" s="213">
        <v>3.59</v>
      </c>
      <c r="E10" s="213">
        <v>2.85</v>
      </c>
      <c r="F10" s="213">
        <v>14.708</v>
      </c>
      <c r="G10" s="213">
        <v>100.06</v>
      </c>
      <c r="H10" s="213">
        <v>0.022</v>
      </c>
      <c r="I10" s="213">
        <v>0.54</v>
      </c>
      <c r="J10" s="213">
        <v>9.12</v>
      </c>
      <c r="K10" s="213">
        <v>0.012</v>
      </c>
      <c r="L10" s="213">
        <v>113.12</v>
      </c>
      <c r="M10" s="213">
        <v>107.2</v>
      </c>
      <c r="N10" s="213">
        <v>29.6</v>
      </c>
      <c r="O10" s="213">
        <v>1.0</v>
      </c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ht="15.75" customHeight="1">
      <c r="A11" s="210">
        <v>0.0</v>
      </c>
      <c r="B11" s="212" t="s">
        <v>147</v>
      </c>
      <c r="C11" s="210">
        <v>120.0</v>
      </c>
      <c r="D11" s="213">
        <v>1.8</v>
      </c>
      <c r="E11" s="213">
        <v>0.6</v>
      </c>
      <c r="F11" s="213">
        <v>25.2</v>
      </c>
      <c r="G11" s="213">
        <v>115.2</v>
      </c>
      <c r="H11" s="213">
        <v>0.048</v>
      </c>
      <c r="I11" s="213">
        <v>12.0</v>
      </c>
      <c r="J11" s="213"/>
      <c r="K11" s="213">
        <v>0.48</v>
      </c>
      <c r="L11" s="213">
        <v>9.6</v>
      </c>
      <c r="M11" s="213">
        <v>33.6</v>
      </c>
      <c r="N11" s="213">
        <v>50.4</v>
      </c>
      <c r="O11" s="213">
        <v>0.72</v>
      </c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ht="15.75" customHeight="1">
      <c r="A12" s="210">
        <v>0.0</v>
      </c>
      <c r="B12" s="212" t="s">
        <v>25</v>
      </c>
      <c r="C12" s="210">
        <v>20.0</v>
      </c>
      <c r="D12" s="213">
        <v>1.58</v>
      </c>
      <c r="E12" s="213">
        <v>0.2</v>
      </c>
      <c r="F12" s="213">
        <v>9.66</v>
      </c>
      <c r="G12" s="213">
        <v>47.0</v>
      </c>
      <c r="H12" s="213">
        <v>0.032</v>
      </c>
      <c r="I12" s="213"/>
      <c r="J12" s="213"/>
      <c r="K12" s="213">
        <v>0.26</v>
      </c>
      <c r="L12" s="213">
        <v>4.6</v>
      </c>
      <c r="M12" s="213">
        <v>17.4</v>
      </c>
      <c r="N12" s="213">
        <v>6.6</v>
      </c>
      <c r="O12" s="213">
        <v>0.4</v>
      </c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3" ht="15.75" customHeight="1">
      <c r="A13" s="210" t="s">
        <v>272</v>
      </c>
      <c r="B13" s="212"/>
      <c r="C13" s="210">
        <v>560.0</v>
      </c>
      <c r="D13" s="213">
        <v>20.199</v>
      </c>
      <c r="E13" s="213">
        <v>20.458</v>
      </c>
      <c r="F13" s="213">
        <v>95.875</v>
      </c>
      <c r="G13" s="213">
        <v>653.199</v>
      </c>
      <c r="H13" s="213">
        <v>0.347</v>
      </c>
      <c r="I13" s="213">
        <v>13.222</v>
      </c>
      <c r="J13" s="213">
        <v>94.82</v>
      </c>
      <c r="K13" s="213">
        <v>1.654</v>
      </c>
      <c r="L13" s="213">
        <v>414.08</v>
      </c>
      <c r="M13" s="213">
        <v>492.51</v>
      </c>
      <c r="N13" s="213">
        <v>125.2</v>
      </c>
      <c r="O13" s="213">
        <v>4.336</v>
      </c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</row>
    <row r="14" ht="15.75" customHeight="1">
      <c r="A14" s="210" t="s">
        <v>273</v>
      </c>
      <c r="B14" s="212"/>
      <c r="C14" s="210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</row>
    <row r="15" ht="15.75" customHeight="1">
      <c r="A15" s="210" t="s">
        <v>274</v>
      </c>
      <c r="B15" s="212" t="s">
        <v>152</v>
      </c>
      <c r="C15" s="210">
        <v>125.0</v>
      </c>
      <c r="D15" s="213">
        <v>19.122</v>
      </c>
      <c r="E15" s="213">
        <v>12.287</v>
      </c>
      <c r="F15" s="213">
        <v>18.23</v>
      </c>
      <c r="G15" s="213">
        <v>263.592</v>
      </c>
      <c r="H15" s="213">
        <v>0.121</v>
      </c>
      <c r="I15" s="213">
        <v>0.588</v>
      </c>
      <c r="J15" s="213">
        <v>90.75</v>
      </c>
      <c r="K15" s="213">
        <v>0.243</v>
      </c>
      <c r="L15" s="213">
        <v>184.37</v>
      </c>
      <c r="M15" s="213">
        <v>248.881</v>
      </c>
      <c r="N15" s="213">
        <v>26.708</v>
      </c>
      <c r="O15" s="213">
        <v>0.849</v>
      </c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</row>
    <row r="16" ht="15.75" customHeight="1">
      <c r="A16" s="210" t="s">
        <v>153</v>
      </c>
      <c r="B16" s="212" t="s">
        <v>165</v>
      </c>
      <c r="C16" s="210">
        <v>125.0</v>
      </c>
      <c r="D16" s="213">
        <v>3.375</v>
      </c>
      <c r="E16" s="213">
        <v>3.125</v>
      </c>
      <c r="F16" s="213">
        <v>13.5</v>
      </c>
      <c r="G16" s="213">
        <v>98.75</v>
      </c>
      <c r="H16" s="213">
        <v>0.038</v>
      </c>
      <c r="I16" s="213">
        <v>1.125</v>
      </c>
      <c r="J16" s="213">
        <v>25.0</v>
      </c>
      <c r="K16" s="213"/>
      <c r="L16" s="213">
        <v>151.25</v>
      </c>
      <c r="M16" s="213">
        <v>117.5</v>
      </c>
      <c r="N16" s="213">
        <v>18.75</v>
      </c>
      <c r="O16" s="213">
        <v>0.125</v>
      </c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</row>
    <row r="17" ht="15.75" customHeight="1">
      <c r="A17" s="210" t="s">
        <v>275</v>
      </c>
      <c r="B17" s="212"/>
      <c r="C17" s="210">
        <v>250.0</v>
      </c>
      <c r="D17" s="213">
        <v>22.497</v>
      </c>
      <c r="E17" s="213">
        <v>15.412</v>
      </c>
      <c r="F17" s="213">
        <v>31.73</v>
      </c>
      <c r="G17" s="213">
        <v>362.342</v>
      </c>
      <c r="H17" s="213">
        <v>0.159</v>
      </c>
      <c r="I17" s="213">
        <v>1.713</v>
      </c>
      <c r="J17" s="213">
        <v>115.75</v>
      </c>
      <c r="K17" s="213">
        <v>0.243</v>
      </c>
      <c r="L17" s="213">
        <v>335.62</v>
      </c>
      <c r="M17" s="213">
        <v>366.381</v>
      </c>
      <c r="N17" s="213">
        <v>45.458</v>
      </c>
      <c r="O17" s="213">
        <v>0.974</v>
      </c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</row>
    <row r="18" ht="15.75" customHeight="1">
      <c r="A18" s="210" t="s">
        <v>29</v>
      </c>
      <c r="B18" s="212"/>
      <c r="C18" s="210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</row>
    <row r="19" ht="15.75" customHeight="1">
      <c r="A19" s="210" t="s">
        <v>276</v>
      </c>
      <c r="B19" s="212" t="s">
        <v>277</v>
      </c>
      <c r="C19" s="210">
        <v>250.0</v>
      </c>
      <c r="D19" s="213">
        <v>2.795</v>
      </c>
      <c r="E19" s="213">
        <v>5.833</v>
      </c>
      <c r="F19" s="213">
        <v>13.926</v>
      </c>
      <c r="G19" s="213">
        <v>119.363</v>
      </c>
      <c r="H19" s="213">
        <v>0.158</v>
      </c>
      <c r="I19" s="213">
        <v>1.0</v>
      </c>
      <c r="J19" s="213">
        <v>12.5</v>
      </c>
      <c r="K19" s="213">
        <v>2.531</v>
      </c>
      <c r="L19" s="213">
        <v>11.056</v>
      </c>
      <c r="M19" s="213">
        <v>31.957</v>
      </c>
      <c r="N19" s="213">
        <v>5.102</v>
      </c>
      <c r="O19" s="213">
        <v>0.444</v>
      </c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ht="15.75" customHeight="1">
      <c r="A20" s="210" t="s">
        <v>278</v>
      </c>
      <c r="B20" s="212" t="s">
        <v>279</v>
      </c>
      <c r="C20" s="210">
        <v>90.0</v>
      </c>
      <c r="D20" s="213">
        <v>15.084</v>
      </c>
      <c r="E20" s="213">
        <v>10.753</v>
      </c>
      <c r="F20" s="213">
        <v>8.753</v>
      </c>
      <c r="G20" s="213">
        <v>192.325</v>
      </c>
      <c r="H20" s="213">
        <v>0.07</v>
      </c>
      <c r="I20" s="213">
        <v>0.12</v>
      </c>
      <c r="J20" s="213">
        <v>22.0</v>
      </c>
      <c r="K20" s="213">
        <v>0.522</v>
      </c>
      <c r="L20" s="213">
        <v>34.82</v>
      </c>
      <c r="M20" s="213">
        <v>157.5</v>
      </c>
      <c r="N20" s="213">
        <v>22.6</v>
      </c>
      <c r="O20" s="213">
        <v>2.132</v>
      </c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ht="15.75" customHeight="1">
      <c r="A21" s="210"/>
      <c r="B21" s="212" t="s">
        <v>280</v>
      </c>
      <c r="C21" s="210">
        <v>155.0</v>
      </c>
      <c r="D21" s="213">
        <v>4.765</v>
      </c>
      <c r="E21" s="213">
        <v>4.863</v>
      </c>
      <c r="F21" s="213">
        <v>21.478</v>
      </c>
      <c r="G21" s="213">
        <v>148.545</v>
      </c>
      <c r="H21" s="213">
        <v>0.162</v>
      </c>
      <c r="I21" s="213"/>
      <c r="J21" s="213">
        <v>20.0</v>
      </c>
      <c r="K21" s="213">
        <v>0.35</v>
      </c>
      <c r="L21" s="213">
        <v>9.822</v>
      </c>
      <c r="M21" s="213">
        <v>113.479</v>
      </c>
      <c r="N21" s="213">
        <v>75.067</v>
      </c>
      <c r="O21" s="213">
        <v>2.531</v>
      </c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ht="15.75" customHeight="1">
      <c r="A22" s="210" t="s">
        <v>162</v>
      </c>
      <c r="B22" s="212" t="s">
        <v>281</v>
      </c>
      <c r="C22" s="210">
        <v>180.0</v>
      </c>
      <c r="D22" s="213">
        <v>0.702</v>
      </c>
      <c r="E22" s="213">
        <v>0.054</v>
      </c>
      <c r="F22" s="213">
        <v>17.11</v>
      </c>
      <c r="G22" s="213">
        <v>72.78</v>
      </c>
      <c r="H22" s="213">
        <v>0.018</v>
      </c>
      <c r="I22" s="213">
        <v>0.72</v>
      </c>
      <c r="J22" s="213"/>
      <c r="K22" s="213">
        <v>0.99</v>
      </c>
      <c r="L22" s="213">
        <v>28.8</v>
      </c>
      <c r="M22" s="213">
        <v>26.28</v>
      </c>
      <c r="N22" s="213">
        <v>18.9</v>
      </c>
      <c r="O22" s="213">
        <v>0.6</v>
      </c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</row>
    <row r="23" ht="15.75" customHeight="1">
      <c r="A23" s="210">
        <v>0.0</v>
      </c>
      <c r="B23" s="212" t="s">
        <v>282</v>
      </c>
      <c r="C23" s="210">
        <v>150.0</v>
      </c>
      <c r="D23" s="213">
        <v>0.6</v>
      </c>
      <c r="E23" s="213">
        <v>0.45</v>
      </c>
      <c r="F23" s="213">
        <v>15.45</v>
      </c>
      <c r="G23" s="213">
        <v>70.5</v>
      </c>
      <c r="H23" s="213">
        <v>0.03</v>
      </c>
      <c r="I23" s="213">
        <v>7.5</v>
      </c>
      <c r="J23" s="213"/>
      <c r="K23" s="213">
        <v>0.6</v>
      </c>
      <c r="L23" s="213">
        <v>28.5</v>
      </c>
      <c r="M23" s="213">
        <v>24.0</v>
      </c>
      <c r="N23" s="213">
        <v>18.0</v>
      </c>
      <c r="O23" s="213">
        <v>3.45</v>
      </c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</row>
    <row r="24" ht="15.75" customHeight="1">
      <c r="A24" s="210">
        <v>0.0</v>
      </c>
      <c r="B24" s="212" t="s">
        <v>25</v>
      </c>
      <c r="C24" s="210">
        <v>70.0</v>
      </c>
      <c r="D24" s="213">
        <v>5.53</v>
      </c>
      <c r="E24" s="213">
        <v>0.7</v>
      </c>
      <c r="F24" s="213">
        <v>33.81</v>
      </c>
      <c r="G24" s="213">
        <v>164.5</v>
      </c>
      <c r="H24" s="213">
        <v>0.112</v>
      </c>
      <c r="I24" s="213"/>
      <c r="J24" s="213"/>
      <c r="K24" s="213">
        <v>0.91</v>
      </c>
      <c r="L24" s="213">
        <v>16.1</v>
      </c>
      <c r="M24" s="213">
        <v>60.9</v>
      </c>
      <c r="N24" s="213">
        <v>23.1</v>
      </c>
      <c r="O24" s="213">
        <v>1.4</v>
      </c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</row>
    <row r="25" ht="15.75" customHeight="1">
      <c r="A25" s="210" t="s">
        <v>164</v>
      </c>
      <c r="B25" s="212"/>
      <c r="C25" s="210">
        <v>895.0</v>
      </c>
      <c r="D25" s="213">
        <v>29.476</v>
      </c>
      <c r="E25" s="213">
        <v>22.653</v>
      </c>
      <c r="F25" s="213">
        <v>110.527</v>
      </c>
      <c r="G25" s="213">
        <v>768.013</v>
      </c>
      <c r="H25" s="213">
        <v>0.55</v>
      </c>
      <c r="I25" s="213">
        <v>9.34</v>
      </c>
      <c r="J25" s="213">
        <v>54.5</v>
      </c>
      <c r="K25" s="213">
        <v>5.903</v>
      </c>
      <c r="L25" s="213">
        <v>129.098</v>
      </c>
      <c r="M25" s="213">
        <v>414.116</v>
      </c>
      <c r="N25" s="213">
        <v>162.769</v>
      </c>
      <c r="O25" s="213">
        <v>10.557</v>
      </c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</row>
    <row r="26" ht="15.75" customHeight="1">
      <c r="A26" s="210" t="s">
        <v>205</v>
      </c>
      <c r="B26" s="212"/>
      <c r="C26" s="210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</row>
    <row r="27" ht="15.75" customHeight="1">
      <c r="A27" s="210" t="s">
        <v>274</v>
      </c>
      <c r="B27" s="212" t="s">
        <v>152</v>
      </c>
      <c r="C27" s="210">
        <v>125.0</v>
      </c>
      <c r="D27" s="213">
        <v>19.122</v>
      </c>
      <c r="E27" s="213">
        <v>12.287</v>
      </c>
      <c r="F27" s="213">
        <v>18.23</v>
      </c>
      <c r="G27" s="213">
        <v>263.592</v>
      </c>
      <c r="H27" s="213">
        <v>0.121</v>
      </c>
      <c r="I27" s="213">
        <v>0.588</v>
      </c>
      <c r="J27" s="213">
        <v>90.75</v>
      </c>
      <c r="K27" s="213">
        <v>0.243</v>
      </c>
      <c r="L27" s="213">
        <v>184.37</v>
      </c>
      <c r="M27" s="213">
        <v>248.881</v>
      </c>
      <c r="N27" s="213">
        <v>26.708</v>
      </c>
      <c r="O27" s="213">
        <v>0.849</v>
      </c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</row>
    <row r="28" ht="15.75" customHeight="1">
      <c r="A28" s="210" t="s">
        <v>153</v>
      </c>
      <c r="B28" s="212" t="s">
        <v>165</v>
      </c>
      <c r="C28" s="210">
        <v>125.0</v>
      </c>
      <c r="D28" s="213">
        <v>3.375</v>
      </c>
      <c r="E28" s="213">
        <v>3.125</v>
      </c>
      <c r="F28" s="213">
        <v>13.5</v>
      </c>
      <c r="G28" s="213">
        <v>98.75</v>
      </c>
      <c r="H28" s="213">
        <v>0.038</v>
      </c>
      <c r="I28" s="213">
        <v>1.125</v>
      </c>
      <c r="J28" s="213">
        <v>25.0</v>
      </c>
      <c r="K28" s="213"/>
      <c r="L28" s="213">
        <v>151.25</v>
      </c>
      <c r="M28" s="213">
        <v>117.5</v>
      </c>
      <c r="N28" s="213">
        <v>18.75</v>
      </c>
      <c r="O28" s="213">
        <v>0.125</v>
      </c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</row>
    <row r="29" ht="15.75" customHeight="1">
      <c r="A29" s="210" t="s">
        <v>166</v>
      </c>
      <c r="B29" s="212"/>
      <c r="C29" s="210">
        <v>250.0</v>
      </c>
      <c r="D29" s="213">
        <v>22.497</v>
      </c>
      <c r="E29" s="213">
        <v>15.412</v>
      </c>
      <c r="F29" s="213">
        <v>31.73</v>
      </c>
      <c r="G29" s="213">
        <v>362.342</v>
      </c>
      <c r="H29" s="213">
        <v>0.159</v>
      </c>
      <c r="I29" s="213">
        <v>1.713</v>
      </c>
      <c r="J29" s="213">
        <v>115.75</v>
      </c>
      <c r="K29" s="213">
        <v>0.243</v>
      </c>
      <c r="L29" s="213">
        <v>335.62</v>
      </c>
      <c r="M29" s="213">
        <v>366.381</v>
      </c>
      <c r="N29" s="213">
        <v>45.458</v>
      </c>
      <c r="O29" s="213">
        <v>0.974</v>
      </c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</row>
    <row r="30" ht="15.75" customHeight="1">
      <c r="A30" s="210" t="s">
        <v>283</v>
      </c>
      <c r="B30" s="212"/>
      <c r="C30" s="210">
        <v>1955.0</v>
      </c>
      <c r="D30" s="213">
        <v>94.669</v>
      </c>
      <c r="E30" s="213">
        <v>73.935</v>
      </c>
      <c r="F30" s="213">
        <v>269.862</v>
      </c>
      <c r="G30" s="213">
        <v>2145.896</v>
      </c>
      <c r="H30" s="213">
        <v>1.215</v>
      </c>
      <c r="I30" s="213">
        <v>25.987</v>
      </c>
      <c r="J30" s="213">
        <v>380.82</v>
      </c>
      <c r="K30" s="213">
        <v>8.043</v>
      </c>
      <c r="L30" s="213">
        <v>1214.418</v>
      </c>
      <c r="M30" s="213">
        <v>1639.388</v>
      </c>
      <c r="N30" s="213">
        <v>378.884</v>
      </c>
      <c r="O30" s="213">
        <v>16.841</v>
      </c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</row>
    <row r="31" ht="15.75" customHeight="1">
      <c r="A31" s="210" t="s">
        <v>167</v>
      </c>
      <c r="B31" s="212"/>
      <c r="C31" s="210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</row>
    <row r="32" ht="15.75" customHeight="1">
      <c r="A32" s="210" t="s">
        <v>3</v>
      </c>
      <c r="B32" s="212" t="s">
        <v>4</v>
      </c>
      <c r="C32" s="210" t="s">
        <v>5</v>
      </c>
      <c r="D32" s="213" t="s">
        <v>6</v>
      </c>
      <c r="E32" s="213"/>
      <c r="F32" s="213"/>
      <c r="G32" s="213" t="s">
        <v>7</v>
      </c>
      <c r="H32" s="213" t="s">
        <v>8</v>
      </c>
      <c r="I32" s="213"/>
      <c r="J32" s="213"/>
      <c r="K32" s="213"/>
      <c r="L32" s="213" t="s">
        <v>9</v>
      </c>
      <c r="M32" s="213"/>
      <c r="N32" s="213"/>
      <c r="O32" s="213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</row>
    <row r="33" ht="15.75" customHeight="1">
      <c r="A33" s="210"/>
      <c r="B33" s="212"/>
      <c r="C33" s="210"/>
      <c r="D33" s="213" t="s">
        <v>10</v>
      </c>
      <c r="E33" s="213" t="s">
        <v>11</v>
      </c>
      <c r="F33" s="213" t="s">
        <v>12</v>
      </c>
      <c r="G33" s="213"/>
      <c r="H33" s="213" t="s">
        <v>13</v>
      </c>
      <c r="I33" s="213" t="s">
        <v>14</v>
      </c>
      <c r="J33" s="213" t="s">
        <v>15</v>
      </c>
      <c r="K33" s="213" t="s">
        <v>16</v>
      </c>
      <c r="L33" s="213" t="s">
        <v>17</v>
      </c>
      <c r="M33" s="213" t="s">
        <v>18</v>
      </c>
      <c r="N33" s="213" t="s">
        <v>19</v>
      </c>
      <c r="O33" s="213" t="s">
        <v>20</v>
      </c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</row>
    <row r="34" ht="15.75" customHeight="1">
      <c r="A34" s="210" t="s">
        <v>21</v>
      </c>
      <c r="B34" s="212"/>
      <c r="C34" s="210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</row>
    <row r="35" ht="15.75" customHeight="1">
      <c r="A35" s="207"/>
      <c r="B35" s="215" t="s">
        <v>284</v>
      </c>
      <c r="C35" s="207">
        <v>60.0</v>
      </c>
      <c r="D35" s="216">
        <v>0.42</v>
      </c>
      <c r="E35" s="216">
        <v>0.06</v>
      </c>
      <c r="F35" s="216">
        <v>1.14</v>
      </c>
      <c r="G35" s="216">
        <v>6.6</v>
      </c>
      <c r="H35" s="216">
        <v>0.018</v>
      </c>
      <c r="I35" s="216">
        <v>4.2</v>
      </c>
      <c r="J35" s="216"/>
      <c r="K35" s="216">
        <v>0.06</v>
      </c>
      <c r="L35" s="216">
        <v>10.2</v>
      </c>
      <c r="M35" s="216">
        <v>18.0</v>
      </c>
      <c r="N35" s="216">
        <v>8.4</v>
      </c>
      <c r="O35" s="216">
        <v>0.3</v>
      </c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</row>
    <row r="36" ht="15.75" customHeight="1">
      <c r="A36" s="207" t="s">
        <v>285</v>
      </c>
      <c r="B36" s="215" t="s">
        <v>286</v>
      </c>
      <c r="C36" s="207">
        <v>230.0</v>
      </c>
      <c r="D36" s="216">
        <v>23.986</v>
      </c>
      <c r="E36" s="216">
        <v>15.737</v>
      </c>
      <c r="F36" s="216">
        <v>23.939</v>
      </c>
      <c r="G36" s="216">
        <v>334.035</v>
      </c>
      <c r="H36" s="216">
        <v>0.238</v>
      </c>
      <c r="I36" s="216">
        <v>31.1</v>
      </c>
      <c r="J36" s="216"/>
      <c r="K36" s="216">
        <v>2.853</v>
      </c>
      <c r="L36" s="216">
        <v>32.922</v>
      </c>
      <c r="M36" s="216">
        <v>285.565</v>
      </c>
      <c r="N36" s="216">
        <v>59.119</v>
      </c>
      <c r="O36" s="216">
        <v>4.313</v>
      </c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</row>
    <row r="37" ht="15.75" customHeight="1">
      <c r="A37" s="210"/>
      <c r="B37" s="212" t="s">
        <v>235</v>
      </c>
      <c r="C37" s="210">
        <v>200.0</v>
      </c>
      <c r="D37" s="213">
        <v>0.16</v>
      </c>
      <c r="E37" s="213">
        <v>0.16</v>
      </c>
      <c r="F37" s="213">
        <v>13.9</v>
      </c>
      <c r="G37" s="213">
        <v>58.701</v>
      </c>
      <c r="H37" s="213">
        <v>0.012</v>
      </c>
      <c r="I37" s="213">
        <v>4.01</v>
      </c>
      <c r="J37" s="213">
        <v>2.0</v>
      </c>
      <c r="K37" s="213">
        <v>0.08</v>
      </c>
      <c r="L37" s="213">
        <v>6.895</v>
      </c>
      <c r="M37" s="213">
        <v>5.224</v>
      </c>
      <c r="N37" s="213">
        <v>4.04</v>
      </c>
      <c r="O37" s="213">
        <v>0.992</v>
      </c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</row>
    <row r="38" ht="15.75" customHeight="1">
      <c r="A38" s="210"/>
      <c r="B38" s="212"/>
      <c r="C38" s="210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</row>
    <row r="39" ht="15.75" customHeight="1">
      <c r="A39" s="210"/>
      <c r="B39" s="212" t="s">
        <v>25</v>
      </c>
      <c r="C39" s="210">
        <v>50.0</v>
      </c>
      <c r="D39" s="216">
        <v>3.95</v>
      </c>
      <c r="E39" s="216">
        <v>0.5</v>
      </c>
      <c r="F39" s="216">
        <v>24.15</v>
      </c>
      <c r="G39" s="216">
        <v>117.5</v>
      </c>
      <c r="H39" s="216">
        <v>0.08</v>
      </c>
      <c r="I39" s="216"/>
      <c r="J39" s="216"/>
      <c r="K39" s="216">
        <v>0.65</v>
      </c>
      <c r="L39" s="216">
        <v>11.5</v>
      </c>
      <c r="M39" s="216">
        <v>43.5</v>
      </c>
      <c r="N39" s="216">
        <v>16.5</v>
      </c>
      <c r="O39" s="216">
        <v>1.0</v>
      </c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</row>
    <row r="40" ht="15.75" customHeight="1">
      <c r="A40" s="210" t="s">
        <v>272</v>
      </c>
      <c r="B40" s="212"/>
      <c r="C40" s="210">
        <f t="shared" ref="C40:O40" si="1">SUM(C35:C39)</f>
        <v>540</v>
      </c>
      <c r="D40" s="213">
        <f t="shared" si="1"/>
        <v>28.516</v>
      </c>
      <c r="E40" s="213">
        <f t="shared" si="1"/>
        <v>16.457</v>
      </c>
      <c r="F40" s="213">
        <f t="shared" si="1"/>
        <v>63.129</v>
      </c>
      <c r="G40" s="213">
        <f t="shared" si="1"/>
        <v>516.836</v>
      </c>
      <c r="H40" s="213">
        <f t="shared" si="1"/>
        <v>0.348</v>
      </c>
      <c r="I40" s="213">
        <f t="shared" si="1"/>
        <v>39.31</v>
      </c>
      <c r="J40" s="213">
        <f t="shared" si="1"/>
        <v>2</v>
      </c>
      <c r="K40" s="213">
        <f t="shared" si="1"/>
        <v>3.643</v>
      </c>
      <c r="L40" s="213">
        <f t="shared" si="1"/>
        <v>61.517</v>
      </c>
      <c r="M40" s="213">
        <f t="shared" si="1"/>
        <v>352.289</v>
      </c>
      <c r="N40" s="213">
        <f t="shared" si="1"/>
        <v>88.059</v>
      </c>
      <c r="O40" s="213">
        <f t="shared" si="1"/>
        <v>6.605</v>
      </c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</row>
    <row r="41" ht="15.75" customHeight="1">
      <c r="A41" s="210" t="s">
        <v>273</v>
      </c>
      <c r="B41" s="212"/>
      <c r="C41" s="210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</row>
    <row r="42" ht="15.75" customHeight="1">
      <c r="A42" s="210" t="s">
        <v>287</v>
      </c>
      <c r="B42" s="212" t="s">
        <v>177</v>
      </c>
      <c r="C42" s="210">
        <v>125.0</v>
      </c>
      <c r="D42" s="213">
        <v>0.46</v>
      </c>
      <c r="E42" s="213">
        <v>0.46</v>
      </c>
      <c r="F42" s="213">
        <v>24.244</v>
      </c>
      <c r="G42" s="213">
        <v>102.956</v>
      </c>
      <c r="H42" s="213">
        <v>0.035</v>
      </c>
      <c r="I42" s="213">
        <v>11.5</v>
      </c>
      <c r="J42" s="213">
        <v>5.75</v>
      </c>
      <c r="K42" s="213">
        <v>0.23</v>
      </c>
      <c r="L42" s="213">
        <v>18.4</v>
      </c>
      <c r="M42" s="213">
        <v>12.65</v>
      </c>
      <c r="N42" s="213">
        <v>10.35</v>
      </c>
      <c r="O42" s="213">
        <v>2.569</v>
      </c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</row>
    <row r="43" ht="15.75" customHeight="1">
      <c r="A43" s="210" t="s">
        <v>153</v>
      </c>
      <c r="B43" s="212" t="s">
        <v>165</v>
      </c>
      <c r="C43" s="210">
        <v>125.0</v>
      </c>
      <c r="D43" s="213">
        <v>3.375</v>
      </c>
      <c r="E43" s="213">
        <v>3.125</v>
      </c>
      <c r="F43" s="213">
        <v>13.5</v>
      </c>
      <c r="G43" s="213">
        <v>98.75</v>
      </c>
      <c r="H43" s="213">
        <v>0.038</v>
      </c>
      <c r="I43" s="213">
        <v>1.125</v>
      </c>
      <c r="J43" s="213">
        <v>25.0</v>
      </c>
      <c r="K43" s="213"/>
      <c r="L43" s="213">
        <v>151.25</v>
      </c>
      <c r="M43" s="213">
        <v>117.5</v>
      </c>
      <c r="N43" s="213">
        <v>18.75</v>
      </c>
      <c r="O43" s="213">
        <v>0.125</v>
      </c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</row>
    <row r="44" ht="15.75" customHeight="1">
      <c r="A44" s="210" t="s">
        <v>275</v>
      </c>
      <c r="B44" s="212"/>
      <c r="C44" s="210">
        <v>250.0</v>
      </c>
      <c r="D44" s="213">
        <v>3.835</v>
      </c>
      <c r="E44" s="213">
        <v>3.585</v>
      </c>
      <c r="F44" s="213">
        <v>37.744</v>
      </c>
      <c r="G44" s="213">
        <v>201.706</v>
      </c>
      <c r="H44" s="213">
        <v>0.072</v>
      </c>
      <c r="I44" s="213">
        <v>12.625</v>
      </c>
      <c r="J44" s="213">
        <v>30.75</v>
      </c>
      <c r="K44" s="213">
        <v>0.23</v>
      </c>
      <c r="L44" s="213">
        <v>169.65</v>
      </c>
      <c r="M44" s="213">
        <v>130.15</v>
      </c>
      <c r="N44" s="213">
        <v>29.1</v>
      </c>
      <c r="O44" s="213">
        <v>2.694</v>
      </c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</row>
    <row r="45" ht="15.75" customHeight="1">
      <c r="A45" s="210" t="s">
        <v>29</v>
      </c>
      <c r="B45" s="212"/>
      <c r="C45" s="210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</row>
    <row r="46" ht="15.75" customHeight="1">
      <c r="A46" s="210"/>
      <c r="B46" s="212" t="s">
        <v>284</v>
      </c>
      <c r="C46" s="210">
        <v>60.0</v>
      </c>
      <c r="D46" s="213">
        <v>0.42</v>
      </c>
      <c r="E46" s="213">
        <v>0.06</v>
      </c>
      <c r="F46" s="213">
        <v>1.14</v>
      </c>
      <c r="G46" s="213">
        <v>6.6</v>
      </c>
      <c r="H46" s="213">
        <v>0.018</v>
      </c>
      <c r="I46" s="213">
        <v>4.2</v>
      </c>
      <c r="J46" s="213"/>
      <c r="K46" s="213">
        <v>0.06</v>
      </c>
      <c r="L46" s="213">
        <v>10.2</v>
      </c>
      <c r="M46" s="213">
        <v>18.0</v>
      </c>
      <c r="N46" s="213">
        <v>8.4</v>
      </c>
      <c r="O46" s="213">
        <v>0.3</v>
      </c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</row>
    <row r="47" ht="15.75" customHeight="1">
      <c r="A47" s="210" t="s">
        <v>288</v>
      </c>
      <c r="B47" s="212" t="s">
        <v>289</v>
      </c>
      <c r="C47" s="210">
        <v>250.0</v>
      </c>
      <c r="D47" s="213">
        <v>1.925</v>
      </c>
      <c r="E47" s="213">
        <v>4.466</v>
      </c>
      <c r="F47" s="213">
        <v>10.085</v>
      </c>
      <c r="G47" s="213">
        <v>88.814</v>
      </c>
      <c r="H47" s="213">
        <v>0.073</v>
      </c>
      <c r="I47" s="213">
        <v>20.0</v>
      </c>
      <c r="J47" s="213">
        <v>200.0</v>
      </c>
      <c r="K47" s="213">
        <v>1.93</v>
      </c>
      <c r="L47" s="213">
        <v>28.98</v>
      </c>
      <c r="M47" s="213">
        <v>52.33</v>
      </c>
      <c r="N47" s="213">
        <v>17.42</v>
      </c>
      <c r="O47" s="213">
        <v>0.764</v>
      </c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</row>
    <row r="48" ht="15.75" customHeight="1">
      <c r="A48" s="210" t="s">
        <v>290</v>
      </c>
      <c r="B48" s="212" t="s">
        <v>291</v>
      </c>
      <c r="C48" s="210">
        <v>90.0</v>
      </c>
      <c r="D48" s="213">
        <v>22.881</v>
      </c>
      <c r="E48" s="213">
        <v>7.233</v>
      </c>
      <c r="F48" s="213">
        <v>0.738</v>
      </c>
      <c r="G48" s="213">
        <v>159.09</v>
      </c>
      <c r="H48" s="213">
        <v>0.227</v>
      </c>
      <c r="I48" s="213">
        <v>1.899</v>
      </c>
      <c r="J48" s="213">
        <v>33.3</v>
      </c>
      <c r="K48" s="213">
        <v>1.683</v>
      </c>
      <c r="L48" s="213">
        <v>24.99</v>
      </c>
      <c r="M48" s="213">
        <v>227.22</v>
      </c>
      <c r="N48" s="213">
        <v>34.56</v>
      </c>
      <c r="O48" s="213">
        <v>0.738</v>
      </c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</row>
    <row r="49" ht="15.75" customHeight="1">
      <c r="A49" s="210" t="s">
        <v>292</v>
      </c>
      <c r="B49" s="212" t="s">
        <v>48</v>
      </c>
      <c r="C49" s="210">
        <v>150.0</v>
      </c>
      <c r="D49" s="213">
        <v>3.279</v>
      </c>
      <c r="E49" s="213">
        <v>3.991</v>
      </c>
      <c r="F49" s="213">
        <v>22.183</v>
      </c>
      <c r="G49" s="213">
        <v>138.186</v>
      </c>
      <c r="H49" s="213">
        <v>0.16</v>
      </c>
      <c r="I49" s="213">
        <v>25.938</v>
      </c>
      <c r="J49" s="213">
        <v>18.3</v>
      </c>
      <c r="K49" s="213">
        <v>0.169</v>
      </c>
      <c r="L49" s="213">
        <v>45.14</v>
      </c>
      <c r="M49" s="213">
        <v>97.47</v>
      </c>
      <c r="N49" s="213">
        <v>33.11</v>
      </c>
      <c r="O49" s="213">
        <v>1.221</v>
      </c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</row>
    <row r="50" ht="15.75" customHeight="1">
      <c r="A50" s="210" t="s">
        <v>293</v>
      </c>
      <c r="B50" s="212" t="s">
        <v>49</v>
      </c>
      <c r="C50" s="210">
        <v>180.0</v>
      </c>
      <c r="D50" s="213">
        <v>0.702</v>
      </c>
      <c r="E50" s="213">
        <v>0.054</v>
      </c>
      <c r="F50" s="213">
        <v>23.098</v>
      </c>
      <c r="G50" s="213">
        <v>96.72</v>
      </c>
      <c r="H50" s="213">
        <v>0.018</v>
      </c>
      <c r="I50" s="213">
        <v>0.72</v>
      </c>
      <c r="J50" s="213"/>
      <c r="K50" s="213">
        <v>0.99</v>
      </c>
      <c r="L50" s="213">
        <v>28.8</v>
      </c>
      <c r="M50" s="213">
        <v>26.28</v>
      </c>
      <c r="N50" s="213">
        <v>18.9</v>
      </c>
      <c r="O50" s="213">
        <v>0.618</v>
      </c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</row>
    <row r="51" ht="15.75" customHeight="1">
      <c r="A51" s="210">
        <v>0.0</v>
      </c>
      <c r="B51" s="212" t="s">
        <v>25</v>
      </c>
      <c r="C51" s="210">
        <v>70.0</v>
      </c>
      <c r="D51" s="213">
        <v>5.53</v>
      </c>
      <c r="E51" s="213">
        <v>0.7</v>
      </c>
      <c r="F51" s="213">
        <v>33.81</v>
      </c>
      <c r="G51" s="213">
        <v>164.5</v>
      </c>
      <c r="H51" s="213">
        <v>0.112</v>
      </c>
      <c r="I51" s="213"/>
      <c r="J51" s="213"/>
      <c r="K51" s="213">
        <v>0.91</v>
      </c>
      <c r="L51" s="213">
        <v>16.1</v>
      </c>
      <c r="M51" s="213">
        <v>60.9</v>
      </c>
      <c r="N51" s="213">
        <v>23.1</v>
      </c>
      <c r="O51" s="213">
        <v>1.4</v>
      </c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</row>
    <row r="52" ht="15.75" customHeight="1">
      <c r="A52" s="210" t="s">
        <v>164</v>
      </c>
      <c r="B52" s="212"/>
      <c r="C52" s="210">
        <v>800.0</v>
      </c>
      <c r="D52" s="213">
        <v>34.737</v>
      </c>
      <c r="E52" s="213">
        <v>16.504</v>
      </c>
      <c r="F52" s="213">
        <v>91.054</v>
      </c>
      <c r="G52" s="213">
        <v>653.91</v>
      </c>
      <c r="H52" s="213">
        <v>0.607</v>
      </c>
      <c r="I52" s="213">
        <v>52.757</v>
      </c>
      <c r="J52" s="213">
        <v>251.6</v>
      </c>
      <c r="K52" s="213">
        <v>5.742</v>
      </c>
      <c r="L52" s="213">
        <v>154.21</v>
      </c>
      <c r="M52" s="213">
        <v>482.2</v>
      </c>
      <c r="N52" s="213">
        <v>135.49</v>
      </c>
      <c r="O52" s="213">
        <v>5.041</v>
      </c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</row>
    <row r="53" ht="15.75" customHeight="1">
      <c r="A53" s="210" t="s">
        <v>205</v>
      </c>
      <c r="B53" s="212"/>
      <c r="C53" s="210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</row>
    <row r="54" ht="15.75" customHeight="1">
      <c r="A54" s="210" t="s">
        <v>287</v>
      </c>
      <c r="B54" s="212" t="s">
        <v>177</v>
      </c>
      <c r="C54" s="210">
        <v>125.0</v>
      </c>
      <c r="D54" s="213">
        <v>0.46</v>
      </c>
      <c r="E54" s="213">
        <v>0.46</v>
      </c>
      <c r="F54" s="213">
        <v>24.244</v>
      </c>
      <c r="G54" s="213">
        <v>102.956</v>
      </c>
      <c r="H54" s="213">
        <v>0.035</v>
      </c>
      <c r="I54" s="213">
        <v>11.5</v>
      </c>
      <c r="J54" s="213">
        <v>5.75</v>
      </c>
      <c r="K54" s="213">
        <v>0.23</v>
      </c>
      <c r="L54" s="213">
        <v>18.4</v>
      </c>
      <c r="M54" s="213">
        <v>12.65</v>
      </c>
      <c r="N54" s="213">
        <v>10.35</v>
      </c>
      <c r="O54" s="213">
        <v>2.569</v>
      </c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</row>
    <row r="55" ht="15.75" customHeight="1">
      <c r="A55" s="210" t="s">
        <v>153</v>
      </c>
      <c r="B55" s="212" t="s">
        <v>165</v>
      </c>
      <c r="C55" s="210">
        <v>125.0</v>
      </c>
      <c r="D55" s="213">
        <v>3.375</v>
      </c>
      <c r="E55" s="213">
        <v>3.125</v>
      </c>
      <c r="F55" s="213">
        <v>13.5</v>
      </c>
      <c r="G55" s="213">
        <v>98.75</v>
      </c>
      <c r="H55" s="213">
        <v>0.038</v>
      </c>
      <c r="I55" s="213">
        <v>1.125</v>
      </c>
      <c r="J55" s="213">
        <v>25.0</v>
      </c>
      <c r="K55" s="213"/>
      <c r="L55" s="213">
        <v>151.25</v>
      </c>
      <c r="M55" s="213">
        <v>117.5</v>
      </c>
      <c r="N55" s="213">
        <v>18.75</v>
      </c>
      <c r="O55" s="213">
        <v>0.125</v>
      </c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</row>
    <row r="56" ht="15.75" customHeight="1">
      <c r="A56" s="210" t="s">
        <v>166</v>
      </c>
      <c r="B56" s="212"/>
      <c r="C56" s="210">
        <v>250.0</v>
      </c>
      <c r="D56" s="213">
        <v>3.835</v>
      </c>
      <c r="E56" s="213">
        <v>3.585</v>
      </c>
      <c r="F56" s="213">
        <v>37.744</v>
      </c>
      <c r="G56" s="213">
        <v>201.706</v>
      </c>
      <c r="H56" s="213">
        <v>0.072</v>
      </c>
      <c r="I56" s="213">
        <v>12.625</v>
      </c>
      <c r="J56" s="213">
        <v>30.75</v>
      </c>
      <c r="K56" s="213">
        <v>0.23</v>
      </c>
      <c r="L56" s="213">
        <v>169.65</v>
      </c>
      <c r="M56" s="213">
        <v>130.15</v>
      </c>
      <c r="N56" s="213">
        <v>29.1</v>
      </c>
      <c r="O56" s="213">
        <v>2.694</v>
      </c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</row>
    <row r="57" ht="15.75" customHeight="1">
      <c r="A57" s="210" t="s">
        <v>294</v>
      </c>
      <c r="B57" s="212"/>
      <c r="C57" s="210">
        <f t="shared" ref="C57:O57" si="2">C56+C52+C44+C40</f>
        <v>1840</v>
      </c>
      <c r="D57" s="213">
        <f t="shared" si="2"/>
        <v>70.923</v>
      </c>
      <c r="E57" s="213">
        <f t="shared" si="2"/>
        <v>40.131</v>
      </c>
      <c r="F57" s="213">
        <f t="shared" si="2"/>
        <v>229.671</v>
      </c>
      <c r="G57" s="213">
        <f t="shared" si="2"/>
        <v>1574.158</v>
      </c>
      <c r="H57" s="213">
        <f t="shared" si="2"/>
        <v>1.099</v>
      </c>
      <c r="I57" s="213">
        <f t="shared" si="2"/>
        <v>117.317</v>
      </c>
      <c r="J57" s="213">
        <f t="shared" si="2"/>
        <v>315.1</v>
      </c>
      <c r="K57" s="213">
        <f t="shared" si="2"/>
        <v>9.845</v>
      </c>
      <c r="L57" s="213">
        <f t="shared" si="2"/>
        <v>555.027</v>
      </c>
      <c r="M57" s="213">
        <f t="shared" si="2"/>
        <v>1094.789</v>
      </c>
      <c r="N57" s="213">
        <f t="shared" si="2"/>
        <v>281.749</v>
      </c>
      <c r="O57" s="213">
        <f t="shared" si="2"/>
        <v>17.034</v>
      </c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</row>
    <row r="58" ht="15.75" customHeight="1">
      <c r="A58" s="210" t="s">
        <v>178</v>
      </c>
      <c r="B58" s="212"/>
      <c r="C58" s="210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</row>
    <row r="59" ht="15.75" customHeight="1">
      <c r="A59" s="210" t="s">
        <v>3</v>
      </c>
      <c r="B59" s="212" t="s">
        <v>4</v>
      </c>
      <c r="C59" s="210" t="s">
        <v>5</v>
      </c>
      <c r="D59" s="213" t="s">
        <v>6</v>
      </c>
      <c r="E59" s="213"/>
      <c r="F59" s="213"/>
      <c r="G59" s="213" t="s">
        <v>7</v>
      </c>
      <c r="H59" s="213" t="s">
        <v>8</v>
      </c>
      <c r="I59" s="213"/>
      <c r="J59" s="213"/>
      <c r="K59" s="213"/>
      <c r="L59" s="213" t="s">
        <v>9</v>
      </c>
      <c r="M59" s="213"/>
      <c r="N59" s="213"/>
      <c r="O59" s="213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</row>
    <row r="60" ht="15.75" customHeight="1">
      <c r="A60" s="210"/>
      <c r="B60" s="212"/>
      <c r="C60" s="210"/>
      <c r="D60" s="213" t="s">
        <v>10</v>
      </c>
      <c r="E60" s="213" t="s">
        <v>11</v>
      </c>
      <c r="F60" s="213" t="s">
        <v>12</v>
      </c>
      <c r="G60" s="213"/>
      <c r="H60" s="213" t="s">
        <v>13</v>
      </c>
      <c r="I60" s="213" t="s">
        <v>14</v>
      </c>
      <c r="J60" s="213" t="s">
        <v>15</v>
      </c>
      <c r="K60" s="213" t="s">
        <v>16</v>
      </c>
      <c r="L60" s="213" t="s">
        <v>17</v>
      </c>
      <c r="M60" s="213" t="s">
        <v>18</v>
      </c>
      <c r="N60" s="213" t="s">
        <v>19</v>
      </c>
      <c r="O60" s="213" t="s">
        <v>20</v>
      </c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</row>
    <row r="61" ht="15.75" customHeight="1">
      <c r="A61" s="210" t="s">
        <v>21</v>
      </c>
      <c r="B61" s="212"/>
      <c r="C61" s="210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</row>
    <row r="62" ht="15.75" customHeight="1">
      <c r="A62" s="210" t="s">
        <v>295</v>
      </c>
      <c r="B62" s="212" t="s">
        <v>180</v>
      </c>
      <c r="C62" s="210">
        <v>60.0</v>
      </c>
      <c r="D62" s="213">
        <v>2.184</v>
      </c>
      <c r="E62" s="213">
        <v>7.608</v>
      </c>
      <c r="F62" s="213">
        <v>3.312</v>
      </c>
      <c r="G62" s="213">
        <v>91.386</v>
      </c>
      <c r="H62" s="213">
        <v>0.031</v>
      </c>
      <c r="I62" s="213">
        <v>2.448</v>
      </c>
      <c r="J62" s="213">
        <v>973.8</v>
      </c>
      <c r="K62" s="213">
        <v>2.862</v>
      </c>
      <c r="L62" s="213">
        <v>73.622</v>
      </c>
      <c r="M62" s="213">
        <v>65.055</v>
      </c>
      <c r="N62" s="213">
        <v>20.98</v>
      </c>
      <c r="O62" s="213">
        <v>0.401</v>
      </c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</row>
    <row r="63" ht="15.75" customHeight="1">
      <c r="A63" s="210" t="s">
        <v>296</v>
      </c>
      <c r="B63" s="212" t="s">
        <v>297</v>
      </c>
      <c r="C63" s="210">
        <v>80.0</v>
      </c>
      <c r="D63" s="213">
        <v>14.535</v>
      </c>
      <c r="E63" s="213">
        <v>9.012</v>
      </c>
      <c r="F63" s="213">
        <v>12.749</v>
      </c>
      <c r="G63" s="213">
        <v>191.222</v>
      </c>
      <c r="H63" s="213">
        <v>0.096</v>
      </c>
      <c r="I63" s="213">
        <v>1.18</v>
      </c>
      <c r="J63" s="213">
        <v>55.6</v>
      </c>
      <c r="K63" s="213">
        <v>0.604</v>
      </c>
      <c r="L63" s="213">
        <v>16.11</v>
      </c>
      <c r="M63" s="213">
        <v>119.77</v>
      </c>
      <c r="N63" s="213">
        <v>19.92</v>
      </c>
      <c r="O63" s="213">
        <v>1.347</v>
      </c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</row>
    <row r="64" ht="15.75" customHeight="1">
      <c r="A64" s="210" t="s">
        <v>298</v>
      </c>
      <c r="B64" s="212" t="s">
        <v>126</v>
      </c>
      <c r="C64" s="210">
        <v>30.0</v>
      </c>
      <c r="D64" s="213">
        <v>0.667</v>
      </c>
      <c r="E64" s="213">
        <v>1.851</v>
      </c>
      <c r="F64" s="213">
        <v>2.443</v>
      </c>
      <c r="G64" s="213">
        <v>29.195</v>
      </c>
      <c r="H64" s="213">
        <v>0.019</v>
      </c>
      <c r="I64" s="213">
        <v>0.09</v>
      </c>
      <c r="J64" s="213">
        <v>9.5</v>
      </c>
      <c r="K64" s="213">
        <v>0.05</v>
      </c>
      <c r="L64" s="213">
        <v>18.84</v>
      </c>
      <c r="M64" s="213">
        <v>15.82</v>
      </c>
      <c r="N64" s="213">
        <v>2.42</v>
      </c>
      <c r="O64" s="213">
        <v>0.044</v>
      </c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</row>
    <row r="65" ht="15.75" customHeight="1">
      <c r="A65" s="207" t="s">
        <v>299</v>
      </c>
      <c r="B65" s="215" t="s">
        <v>185</v>
      </c>
      <c r="C65" s="207">
        <v>150.0</v>
      </c>
      <c r="D65" s="216">
        <v>5.862</v>
      </c>
      <c r="E65" s="216">
        <v>3.589</v>
      </c>
      <c r="F65" s="216">
        <v>37.417</v>
      </c>
      <c r="G65" s="216">
        <v>205.576</v>
      </c>
      <c r="H65" s="216">
        <v>0.091</v>
      </c>
      <c r="I65" s="216"/>
      <c r="J65" s="216">
        <v>16.0</v>
      </c>
      <c r="K65" s="216">
        <v>0.835</v>
      </c>
      <c r="L65" s="216">
        <v>12.134</v>
      </c>
      <c r="M65" s="216">
        <v>47.535</v>
      </c>
      <c r="N65" s="216">
        <v>8.546</v>
      </c>
      <c r="O65" s="216">
        <v>0.865</v>
      </c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</row>
    <row r="66" ht="15.75" customHeight="1">
      <c r="A66" s="210" t="s">
        <v>187</v>
      </c>
      <c r="B66" s="212" t="s">
        <v>300</v>
      </c>
      <c r="C66" s="210">
        <v>180.0</v>
      </c>
      <c r="D66" s="213">
        <v>3.61</v>
      </c>
      <c r="E66" s="213">
        <v>2.75</v>
      </c>
      <c r="F66" s="213">
        <v>12.804</v>
      </c>
      <c r="G66" s="213">
        <v>86.52</v>
      </c>
      <c r="H66" s="213">
        <v>0.021</v>
      </c>
      <c r="I66" s="213">
        <v>0.724</v>
      </c>
      <c r="J66" s="213">
        <v>9.0</v>
      </c>
      <c r="K66" s="213"/>
      <c r="L66" s="213">
        <v>112.766</v>
      </c>
      <c r="M66" s="213">
        <v>81.0</v>
      </c>
      <c r="N66" s="213">
        <v>12.6</v>
      </c>
      <c r="O66" s="213">
        <v>0.118</v>
      </c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</row>
    <row r="67" ht="15.75" customHeight="1">
      <c r="A67" s="210">
        <v>0.0</v>
      </c>
      <c r="B67" s="212" t="s">
        <v>25</v>
      </c>
      <c r="C67" s="210">
        <v>50.0</v>
      </c>
      <c r="D67" s="213">
        <v>3.95</v>
      </c>
      <c r="E67" s="213">
        <v>0.5</v>
      </c>
      <c r="F67" s="213">
        <v>24.15</v>
      </c>
      <c r="G67" s="213">
        <v>117.5</v>
      </c>
      <c r="H67" s="213">
        <v>0.08</v>
      </c>
      <c r="I67" s="213"/>
      <c r="J67" s="213"/>
      <c r="K67" s="213">
        <v>0.65</v>
      </c>
      <c r="L67" s="213">
        <v>11.5</v>
      </c>
      <c r="M67" s="213">
        <v>43.5</v>
      </c>
      <c r="N67" s="213">
        <v>16.5</v>
      </c>
      <c r="O67" s="213">
        <v>1.0</v>
      </c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</row>
    <row r="68" ht="15.75" customHeight="1">
      <c r="A68" s="210">
        <v>0.0</v>
      </c>
      <c r="B68" s="212" t="s">
        <v>147</v>
      </c>
      <c r="C68" s="210">
        <v>120.0</v>
      </c>
      <c r="D68" s="213">
        <v>1.8</v>
      </c>
      <c r="E68" s="213">
        <v>0.6</v>
      </c>
      <c r="F68" s="213">
        <v>25.2</v>
      </c>
      <c r="G68" s="213">
        <v>115.2</v>
      </c>
      <c r="H68" s="213">
        <v>0.048</v>
      </c>
      <c r="I68" s="213">
        <v>12.0</v>
      </c>
      <c r="J68" s="213"/>
      <c r="K68" s="213">
        <v>0.48</v>
      </c>
      <c r="L68" s="213">
        <v>9.6</v>
      </c>
      <c r="M68" s="213">
        <v>33.6</v>
      </c>
      <c r="N68" s="213">
        <v>50.4</v>
      </c>
      <c r="O68" s="213">
        <v>0.72</v>
      </c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ht="15.75" customHeight="1">
      <c r="A69" s="210" t="s">
        <v>272</v>
      </c>
      <c r="B69" s="212"/>
      <c r="C69" s="210">
        <f t="shared" ref="C69:O69" si="3">SUM(C62:C68)</f>
        <v>670</v>
      </c>
      <c r="D69" s="213">
        <f t="shared" si="3"/>
        <v>32.608</v>
      </c>
      <c r="E69" s="213">
        <f t="shared" si="3"/>
        <v>25.91</v>
      </c>
      <c r="F69" s="213">
        <f t="shared" si="3"/>
        <v>118.075</v>
      </c>
      <c r="G69" s="213">
        <f t="shared" si="3"/>
        <v>836.599</v>
      </c>
      <c r="H69" s="213">
        <f t="shared" si="3"/>
        <v>0.386</v>
      </c>
      <c r="I69" s="213">
        <f t="shared" si="3"/>
        <v>16.442</v>
      </c>
      <c r="J69" s="213">
        <f t="shared" si="3"/>
        <v>1063.9</v>
      </c>
      <c r="K69" s="213">
        <f t="shared" si="3"/>
        <v>5.481</v>
      </c>
      <c r="L69" s="213">
        <f t="shared" si="3"/>
        <v>254.572</v>
      </c>
      <c r="M69" s="213">
        <f t="shared" si="3"/>
        <v>406.28</v>
      </c>
      <c r="N69" s="213">
        <f t="shared" si="3"/>
        <v>131.366</v>
      </c>
      <c r="O69" s="213">
        <f t="shared" si="3"/>
        <v>4.495</v>
      </c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</row>
    <row r="70" ht="15.75" customHeight="1">
      <c r="A70" s="210" t="s">
        <v>273</v>
      </c>
      <c r="B70" s="212"/>
      <c r="C70" s="210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</row>
    <row r="71" ht="15.75" customHeight="1">
      <c r="A71" s="210" t="s">
        <v>301</v>
      </c>
      <c r="B71" s="212" t="s">
        <v>302</v>
      </c>
      <c r="C71" s="210">
        <v>125.0</v>
      </c>
      <c r="D71" s="213">
        <v>1.182</v>
      </c>
      <c r="E71" s="213">
        <v>0.252</v>
      </c>
      <c r="F71" s="213">
        <v>24.756</v>
      </c>
      <c r="G71" s="213">
        <v>106.02</v>
      </c>
      <c r="H71" s="213">
        <v>0.025</v>
      </c>
      <c r="I71" s="213">
        <v>3.8</v>
      </c>
      <c r="J71" s="213">
        <v>1.9</v>
      </c>
      <c r="K71" s="213">
        <v>0.226</v>
      </c>
      <c r="L71" s="213">
        <v>8.08</v>
      </c>
      <c r="M71" s="213">
        <v>12.68</v>
      </c>
      <c r="N71" s="213">
        <v>5.22</v>
      </c>
      <c r="O71" s="213">
        <v>0.978</v>
      </c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</row>
    <row r="72" ht="15.75" customHeight="1">
      <c r="A72" s="210" t="s">
        <v>153</v>
      </c>
      <c r="B72" s="212" t="s">
        <v>165</v>
      </c>
      <c r="C72" s="210">
        <v>125.0</v>
      </c>
      <c r="D72" s="213">
        <v>3.375</v>
      </c>
      <c r="E72" s="213">
        <v>3.125</v>
      </c>
      <c r="F72" s="213">
        <v>13.5</v>
      </c>
      <c r="G72" s="213">
        <v>98.75</v>
      </c>
      <c r="H72" s="213">
        <v>0.038</v>
      </c>
      <c r="I72" s="213">
        <v>1.125</v>
      </c>
      <c r="J72" s="213">
        <v>25.0</v>
      </c>
      <c r="K72" s="213"/>
      <c r="L72" s="213">
        <v>151.25</v>
      </c>
      <c r="M72" s="213">
        <v>117.5</v>
      </c>
      <c r="N72" s="213">
        <v>18.75</v>
      </c>
      <c r="O72" s="213">
        <v>0.125</v>
      </c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</row>
    <row r="73" ht="15.75" customHeight="1">
      <c r="A73" s="210" t="s">
        <v>275</v>
      </c>
      <c r="B73" s="212"/>
      <c r="C73" s="210">
        <v>250.0</v>
      </c>
      <c r="D73" s="213">
        <v>4.557</v>
      </c>
      <c r="E73" s="213">
        <v>3.377</v>
      </c>
      <c r="F73" s="213">
        <v>38.256</v>
      </c>
      <c r="G73" s="213">
        <v>204.77</v>
      </c>
      <c r="H73" s="213">
        <v>0.063</v>
      </c>
      <c r="I73" s="213">
        <v>4.925</v>
      </c>
      <c r="J73" s="213">
        <v>26.9</v>
      </c>
      <c r="K73" s="213">
        <v>0.226</v>
      </c>
      <c r="L73" s="213">
        <v>159.33</v>
      </c>
      <c r="M73" s="213">
        <v>130.18</v>
      </c>
      <c r="N73" s="213">
        <v>23.97</v>
      </c>
      <c r="O73" s="213">
        <v>1.103</v>
      </c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</row>
    <row r="74" ht="15.75" customHeight="1">
      <c r="A74" s="210" t="s">
        <v>29</v>
      </c>
      <c r="B74" s="212"/>
      <c r="C74" s="210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</row>
    <row r="75" ht="15.75" customHeight="1">
      <c r="A75" s="210" t="s">
        <v>303</v>
      </c>
      <c r="B75" s="212" t="s">
        <v>192</v>
      </c>
      <c r="C75" s="210">
        <v>60.0</v>
      </c>
      <c r="D75" s="213">
        <v>1.052</v>
      </c>
      <c r="E75" s="213">
        <v>2.217</v>
      </c>
      <c r="F75" s="213">
        <v>5.459</v>
      </c>
      <c r="G75" s="213">
        <v>46.992</v>
      </c>
      <c r="H75" s="213">
        <v>0.037</v>
      </c>
      <c r="I75" s="213">
        <v>19.3</v>
      </c>
      <c r="J75" s="213"/>
      <c r="K75" s="213">
        <v>1.041</v>
      </c>
      <c r="L75" s="213">
        <v>23.09</v>
      </c>
      <c r="M75" s="213">
        <v>21.32</v>
      </c>
      <c r="N75" s="213">
        <v>12.54</v>
      </c>
      <c r="O75" s="213">
        <v>0.58</v>
      </c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</row>
    <row r="76" ht="15.75" customHeight="1">
      <c r="A76" s="210" t="s">
        <v>304</v>
      </c>
      <c r="B76" s="212" t="s">
        <v>193</v>
      </c>
      <c r="C76" s="210">
        <v>250.0</v>
      </c>
      <c r="D76" s="213">
        <v>8.221</v>
      </c>
      <c r="E76" s="213">
        <v>5.892</v>
      </c>
      <c r="F76" s="213">
        <v>20.001</v>
      </c>
      <c r="G76" s="213">
        <v>166.413</v>
      </c>
      <c r="H76" s="213">
        <v>0.17</v>
      </c>
      <c r="I76" s="213">
        <v>18.16</v>
      </c>
      <c r="J76" s="213">
        <v>119.5</v>
      </c>
      <c r="K76" s="213">
        <v>0.331</v>
      </c>
      <c r="L76" s="213">
        <v>62.151</v>
      </c>
      <c r="M76" s="213">
        <v>140.424</v>
      </c>
      <c r="N76" s="213">
        <v>33.59</v>
      </c>
      <c r="O76" s="213">
        <v>1.647</v>
      </c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</row>
    <row r="77" ht="15.75" customHeight="1">
      <c r="A77" s="210" t="s">
        <v>305</v>
      </c>
      <c r="B77" s="212" t="s">
        <v>306</v>
      </c>
      <c r="C77" s="210">
        <v>120.0</v>
      </c>
      <c r="D77" s="213">
        <v>22.066</v>
      </c>
      <c r="E77" s="213">
        <v>15.08</v>
      </c>
      <c r="F77" s="213">
        <v>20.909</v>
      </c>
      <c r="G77" s="213">
        <v>312.277</v>
      </c>
      <c r="H77" s="213">
        <v>0.071</v>
      </c>
      <c r="I77" s="213">
        <v>0.575</v>
      </c>
      <c r="J77" s="213">
        <v>93.0</v>
      </c>
      <c r="K77" s="213">
        <v>0.295</v>
      </c>
      <c r="L77" s="213">
        <v>197.977</v>
      </c>
      <c r="M77" s="213">
        <v>271.445</v>
      </c>
      <c r="N77" s="213">
        <v>30.467</v>
      </c>
      <c r="O77" s="213">
        <v>0.888</v>
      </c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</row>
    <row r="78" ht="15.75" customHeight="1">
      <c r="A78" s="210"/>
      <c r="B78" s="212" t="s">
        <v>60</v>
      </c>
      <c r="C78" s="210">
        <v>30.0</v>
      </c>
      <c r="D78" s="213">
        <v>0.512</v>
      </c>
      <c r="E78" s="213">
        <v>1.347</v>
      </c>
      <c r="F78" s="213">
        <v>12.133</v>
      </c>
      <c r="G78" s="213">
        <v>62.859</v>
      </c>
      <c r="H78" s="213">
        <v>0.024</v>
      </c>
      <c r="I78" s="213">
        <v>0.035</v>
      </c>
      <c r="J78" s="213">
        <v>8.75</v>
      </c>
      <c r="K78" s="213">
        <v>0.066</v>
      </c>
      <c r="L78" s="213">
        <v>8.173</v>
      </c>
      <c r="M78" s="213">
        <v>7.599</v>
      </c>
      <c r="N78" s="213">
        <v>1.208</v>
      </c>
      <c r="O78" s="213">
        <v>0.079</v>
      </c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</row>
    <row r="79" ht="15.75" customHeight="1">
      <c r="A79" s="210" t="s">
        <v>307</v>
      </c>
      <c r="B79" s="212" t="s">
        <v>308</v>
      </c>
      <c r="C79" s="210">
        <v>180.0</v>
      </c>
      <c r="D79" s="213">
        <v>0.188</v>
      </c>
      <c r="E79" s="213">
        <v>0.036</v>
      </c>
      <c r="F79" s="213">
        <v>16.31</v>
      </c>
      <c r="G79" s="213">
        <v>63.8</v>
      </c>
      <c r="H79" s="213">
        <v>0.005</v>
      </c>
      <c r="I79" s="213">
        <v>36.0</v>
      </c>
      <c r="J79" s="213"/>
      <c r="K79" s="213">
        <v>0.13</v>
      </c>
      <c r="L79" s="213">
        <v>9.68</v>
      </c>
      <c r="M79" s="213">
        <v>12.1</v>
      </c>
      <c r="N79" s="213">
        <v>5.58</v>
      </c>
      <c r="O79" s="213">
        <v>0.258</v>
      </c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</row>
    <row r="80" ht="15.75" customHeight="1">
      <c r="A80" s="210">
        <v>0.0</v>
      </c>
      <c r="B80" s="212" t="s">
        <v>25</v>
      </c>
      <c r="C80" s="210">
        <v>70.0</v>
      </c>
      <c r="D80" s="213">
        <v>5.53</v>
      </c>
      <c r="E80" s="213">
        <v>0.7</v>
      </c>
      <c r="F80" s="213">
        <v>33.81</v>
      </c>
      <c r="G80" s="213">
        <v>164.5</v>
      </c>
      <c r="H80" s="213">
        <v>0.112</v>
      </c>
      <c r="I80" s="213"/>
      <c r="J80" s="213"/>
      <c r="K80" s="213">
        <v>0.91</v>
      </c>
      <c r="L80" s="213">
        <v>16.1</v>
      </c>
      <c r="M80" s="213">
        <v>60.9</v>
      </c>
      <c r="N80" s="213">
        <v>23.1</v>
      </c>
      <c r="O80" s="213">
        <v>1.4</v>
      </c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</row>
    <row r="81" ht="15.75" customHeight="1">
      <c r="A81" s="210" t="s">
        <v>164</v>
      </c>
      <c r="B81" s="212"/>
      <c r="C81" s="210">
        <f t="shared" ref="C81:O81" si="4">SUM(C75:C80)</f>
        <v>710</v>
      </c>
      <c r="D81" s="213">
        <f t="shared" si="4"/>
        <v>37.569</v>
      </c>
      <c r="E81" s="213">
        <f t="shared" si="4"/>
        <v>25.272</v>
      </c>
      <c r="F81" s="213">
        <f t="shared" si="4"/>
        <v>108.622</v>
      </c>
      <c r="G81" s="213">
        <f t="shared" si="4"/>
        <v>816.841</v>
      </c>
      <c r="H81" s="213">
        <f t="shared" si="4"/>
        <v>0.419</v>
      </c>
      <c r="I81" s="213">
        <f t="shared" si="4"/>
        <v>74.07</v>
      </c>
      <c r="J81" s="213">
        <f t="shared" si="4"/>
        <v>221.25</v>
      </c>
      <c r="K81" s="213">
        <f t="shared" si="4"/>
        <v>2.773</v>
      </c>
      <c r="L81" s="213">
        <f t="shared" si="4"/>
        <v>317.171</v>
      </c>
      <c r="M81" s="213">
        <f t="shared" si="4"/>
        <v>513.788</v>
      </c>
      <c r="N81" s="213">
        <f t="shared" si="4"/>
        <v>106.485</v>
      </c>
      <c r="O81" s="213">
        <f t="shared" si="4"/>
        <v>4.852</v>
      </c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</row>
    <row r="82" ht="15.75" customHeight="1">
      <c r="A82" s="210" t="s">
        <v>205</v>
      </c>
      <c r="B82" s="212"/>
      <c r="C82" s="210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</row>
    <row r="83" ht="15.75" customHeight="1">
      <c r="A83" s="210" t="s">
        <v>301</v>
      </c>
      <c r="B83" s="212" t="s">
        <v>302</v>
      </c>
      <c r="C83" s="210">
        <v>125.0</v>
      </c>
      <c r="D83" s="213">
        <v>1.182</v>
      </c>
      <c r="E83" s="213">
        <v>0.252</v>
      </c>
      <c r="F83" s="213">
        <v>24.756</v>
      </c>
      <c r="G83" s="213">
        <v>106.02</v>
      </c>
      <c r="H83" s="213">
        <v>0.025</v>
      </c>
      <c r="I83" s="213">
        <v>3.8</v>
      </c>
      <c r="J83" s="213">
        <v>1.9</v>
      </c>
      <c r="K83" s="213">
        <v>0.226</v>
      </c>
      <c r="L83" s="213">
        <v>8.08</v>
      </c>
      <c r="M83" s="213">
        <v>12.68</v>
      </c>
      <c r="N83" s="213">
        <v>5.22</v>
      </c>
      <c r="O83" s="213">
        <v>0.978</v>
      </c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</row>
    <row r="84" ht="15.75" customHeight="1">
      <c r="A84" s="210" t="s">
        <v>153</v>
      </c>
      <c r="B84" s="212" t="s">
        <v>165</v>
      </c>
      <c r="C84" s="210">
        <v>125.0</v>
      </c>
      <c r="D84" s="213">
        <v>3.375</v>
      </c>
      <c r="E84" s="213">
        <v>3.125</v>
      </c>
      <c r="F84" s="213">
        <v>13.5</v>
      </c>
      <c r="G84" s="213">
        <v>98.75</v>
      </c>
      <c r="H84" s="213">
        <v>0.038</v>
      </c>
      <c r="I84" s="213">
        <v>1.125</v>
      </c>
      <c r="J84" s="213">
        <v>25.0</v>
      </c>
      <c r="K84" s="213"/>
      <c r="L84" s="213">
        <v>151.25</v>
      </c>
      <c r="M84" s="213">
        <v>117.5</v>
      </c>
      <c r="N84" s="213">
        <v>18.75</v>
      </c>
      <c r="O84" s="213">
        <v>0.125</v>
      </c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</row>
    <row r="85" ht="15.75" customHeight="1">
      <c r="A85" s="210" t="s">
        <v>166</v>
      </c>
      <c r="B85" s="212"/>
      <c r="C85" s="210">
        <v>250.0</v>
      </c>
      <c r="D85" s="213">
        <v>4.557</v>
      </c>
      <c r="E85" s="213">
        <v>3.377</v>
      </c>
      <c r="F85" s="213">
        <v>38.256</v>
      </c>
      <c r="G85" s="213">
        <v>204.77</v>
      </c>
      <c r="H85" s="213">
        <v>0.063</v>
      </c>
      <c r="I85" s="213">
        <v>4.925</v>
      </c>
      <c r="J85" s="213">
        <v>26.9</v>
      </c>
      <c r="K85" s="213">
        <v>0.226</v>
      </c>
      <c r="L85" s="213">
        <v>159.33</v>
      </c>
      <c r="M85" s="213">
        <v>130.18</v>
      </c>
      <c r="N85" s="213">
        <v>23.97</v>
      </c>
      <c r="O85" s="213">
        <v>1.103</v>
      </c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</row>
    <row r="86" ht="15.75" customHeight="1">
      <c r="A86" s="210" t="s">
        <v>309</v>
      </c>
      <c r="B86" s="212"/>
      <c r="C86" s="207">
        <v>1880.0</v>
      </c>
      <c r="D86" s="216">
        <v>79.291</v>
      </c>
      <c r="E86" s="216">
        <v>57.936</v>
      </c>
      <c r="F86" s="216">
        <v>303.21</v>
      </c>
      <c r="G86" s="216">
        <v>2062.98</v>
      </c>
      <c r="H86" s="216">
        <v>0.931</v>
      </c>
      <c r="I86" s="216">
        <v>100.362</v>
      </c>
      <c r="J86" s="216">
        <v>1338.95</v>
      </c>
      <c r="K86" s="216">
        <v>8.705</v>
      </c>
      <c r="L86" s="216">
        <v>890.403</v>
      </c>
      <c r="M86" s="216">
        <v>1180.428</v>
      </c>
      <c r="N86" s="216">
        <v>285.791</v>
      </c>
      <c r="O86" s="216">
        <v>11.552</v>
      </c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</row>
    <row r="87" ht="15.75" customHeight="1">
      <c r="A87" s="210" t="s">
        <v>197</v>
      </c>
      <c r="B87" s="212"/>
      <c r="C87" s="210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</row>
    <row r="88" ht="15.75" customHeight="1">
      <c r="A88" s="210" t="s">
        <v>3</v>
      </c>
      <c r="B88" s="212" t="s">
        <v>4</v>
      </c>
      <c r="C88" s="210" t="s">
        <v>5</v>
      </c>
      <c r="D88" s="213" t="s">
        <v>6</v>
      </c>
      <c r="E88" s="213"/>
      <c r="F88" s="213"/>
      <c r="G88" s="213" t="s">
        <v>7</v>
      </c>
      <c r="H88" s="213" t="s">
        <v>8</v>
      </c>
      <c r="I88" s="213"/>
      <c r="J88" s="213"/>
      <c r="K88" s="213"/>
      <c r="L88" s="213" t="s">
        <v>9</v>
      </c>
      <c r="M88" s="213"/>
      <c r="N88" s="213"/>
      <c r="O88" s="213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ht="15.75" customHeight="1">
      <c r="A89" s="210"/>
      <c r="B89" s="212"/>
      <c r="C89" s="210"/>
      <c r="D89" s="213" t="s">
        <v>10</v>
      </c>
      <c r="E89" s="213" t="s">
        <v>11</v>
      </c>
      <c r="F89" s="213" t="s">
        <v>12</v>
      </c>
      <c r="G89" s="213"/>
      <c r="H89" s="213" t="s">
        <v>13</v>
      </c>
      <c r="I89" s="213" t="s">
        <v>14</v>
      </c>
      <c r="J89" s="213" t="s">
        <v>15</v>
      </c>
      <c r="K89" s="213" t="s">
        <v>16</v>
      </c>
      <c r="L89" s="213" t="s">
        <v>17</v>
      </c>
      <c r="M89" s="213" t="s">
        <v>18</v>
      </c>
      <c r="N89" s="213" t="s">
        <v>19</v>
      </c>
      <c r="O89" s="213" t="s">
        <v>20</v>
      </c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</row>
    <row r="90" ht="15.75" customHeight="1">
      <c r="A90" s="210" t="s">
        <v>21</v>
      </c>
      <c r="B90" s="212"/>
      <c r="C90" s="210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</row>
    <row r="91" ht="15.75" customHeight="1">
      <c r="A91" s="210" t="s">
        <v>310</v>
      </c>
      <c r="B91" s="212" t="s">
        <v>198</v>
      </c>
      <c r="C91" s="210">
        <v>60.0</v>
      </c>
      <c r="D91" s="213">
        <v>0.855</v>
      </c>
      <c r="E91" s="213">
        <v>3.054</v>
      </c>
      <c r="F91" s="213">
        <v>5.016</v>
      </c>
      <c r="G91" s="213">
        <v>50.913</v>
      </c>
      <c r="H91" s="213">
        <v>0.011</v>
      </c>
      <c r="I91" s="213">
        <v>5.7</v>
      </c>
      <c r="J91" s="213"/>
      <c r="K91" s="213">
        <v>1.377</v>
      </c>
      <c r="L91" s="213">
        <v>21.09</v>
      </c>
      <c r="M91" s="213">
        <v>24.57</v>
      </c>
      <c r="N91" s="213">
        <v>12.54</v>
      </c>
      <c r="O91" s="213">
        <v>0.798</v>
      </c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</row>
    <row r="92" ht="15.75" customHeight="1">
      <c r="A92" s="210" t="s">
        <v>311</v>
      </c>
      <c r="B92" s="212" t="s">
        <v>312</v>
      </c>
      <c r="C92" s="210">
        <v>110.0</v>
      </c>
      <c r="D92" s="213">
        <v>15.936</v>
      </c>
      <c r="E92" s="213">
        <v>13.597</v>
      </c>
      <c r="F92" s="213">
        <v>7.628</v>
      </c>
      <c r="G92" s="213">
        <v>217.374</v>
      </c>
      <c r="H92" s="213">
        <v>0.161</v>
      </c>
      <c r="I92" s="213">
        <v>2.014</v>
      </c>
      <c r="J92" s="213">
        <v>81.122</v>
      </c>
      <c r="K92" s="213">
        <v>0.548</v>
      </c>
      <c r="L92" s="213">
        <v>127.77</v>
      </c>
      <c r="M92" s="213">
        <v>268.806</v>
      </c>
      <c r="N92" s="213">
        <v>54.11</v>
      </c>
      <c r="O92" s="213">
        <v>1.005</v>
      </c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</row>
    <row r="93" ht="15.75" customHeight="1">
      <c r="A93" s="210" t="s">
        <v>292</v>
      </c>
      <c r="B93" s="212" t="s">
        <v>48</v>
      </c>
      <c r="C93" s="210">
        <v>150.0</v>
      </c>
      <c r="D93" s="213">
        <v>3.279</v>
      </c>
      <c r="E93" s="213">
        <v>3.991</v>
      </c>
      <c r="F93" s="213">
        <v>22.183</v>
      </c>
      <c r="G93" s="213">
        <v>138.186</v>
      </c>
      <c r="H93" s="213">
        <v>0.16</v>
      </c>
      <c r="I93" s="213">
        <v>25.938</v>
      </c>
      <c r="J93" s="213">
        <v>18.3</v>
      </c>
      <c r="K93" s="213">
        <v>0.169</v>
      </c>
      <c r="L93" s="213">
        <v>45.14</v>
      </c>
      <c r="M93" s="213">
        <v>97.47</v>
      </c>
      <c r="N93" s="213">
        <v>33.11</v>
      </c>
      <c r="O93" s="213">
        <v>1.221</v>
      </c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</row>
    <row r="94" ht="15.75" customHeight="1">
      <c r="A94" s="210">
        <v>0.0</v>
      </c>
      <c r="B94" s="212" t="s">
        <v>25</v>
      </c>
      <c r="C94" s="210">
        <v>25.0</v>
      </c>
      <c r="D94" s="213">
        <v>1.975</v>
      </c>
      <c r="E94" s="213">
        <v>0.25</v>
      </c>
      <c r="F94" s="213">
        <v>12.075</v>
      </c>
      <c r="G94" s="213">
        <v>58.75</v>
      </c>
      <c r="H94" s="213">
        <v>0.04</v>
      </c>
      <c r="I94" s="213"/>
      <c r="J94" s="213"/>
      <c r="K94" s="213">
        <v>0.325</v>
      </c>
      <c r="L94" s="213">
        <v>5.75</v>
      </c>
      <c r="M94" s="213">
        <v>21.75</v>
      </c>
      <c r="N94" s="213">
        <v>8.25</v>
      </c>
      <c r="O94" s="213">
        <v>0.5</v>
      </c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</row>
    <row r="95" ht="15.75" customHeight="1">
      <c r="A95" s="210" t="s">
        <v>313</v>
      </c>
      <c r="B95" s="212" t="s">
        <v>84</v>
      </c>
      <c r="C95" s="210">
        <v>180.0</v>
      </c>
      <c r="D95" s="213"/>
      <c r="E95" s="213"/>
      <c r="F95" s="213">
        <v>7.987</v>
      </c>
      <c r="G95" s="213">
        <v>31.932</v>
      </c>
      <c r="H95" s="213">
        <v>0.001</v>
      </c>
      <c r="I95" s="213">
        <v>0.1</v>
      </c>
      <c r="J95" s="213"/>
      <c r="K95" s="213"/>
      <c r="L95" s="213">
        <v>4.95</v>
      </c>
      <c r="M95" s="213">
        <v>8.24</v>
      </c>
      <c r="N95" s="213">
        <v>4.4</v>
      </c>
      <c r="O95" s="213">
        <v>0.844</v>
      </c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</row>
    <row r="96" ht="15.75" customHeight="1">
      <c r="A96" s="210"/>
      <c r="B96" s="212" t="s">
        <v>68</v>
      </c>
      <c r="C96" s="210">
        <v>50.0</v>
      </c>
      <c r="D96" s="213">
        <v>3.289</v>
      </c>
      <c r="E96" s="213">
        <v>4.392</v>
      </c>
      <c r="F96" s="213">
        <v>24.072</v>
      </c>
      <c r="G96" s="213">
        <v>149.325</v>
      </c>
      <c r="H96" s="213">
        <v>0.212</v>
      </c>
      <c r="I96" s="213">
        <v>1.59</v>
      </c>
      <c r="J96" s="213">
        <v>22.25</v>
      </c>
      <c r="K96" s="213">
        <v>0.463</v>
      </c>
      <c r="L96" s="213">
        <v>26.19</v>
      </c>
      <c r="M96" s="213">
        <v>38.58</v>
      </c>
      <c r="N96" s="213">
        <v>7.53</v>
      </c>
      <c r="O96" s="213">
        <v>0.673</v>
      </c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</row>
    <row r="97" ht="15.75" customHeight="1">
      <c r="A97" s="210" t="s">
        <v>272</v>
      </c>
      <c r="B97" s="212"/>
      <c r="C97" s="210">
        <f>SUM(C91:C96)</f>
        <v>575</v>
      </c>
      <c r="D97" s="213">
        <v>25.334</v>
      </c>
      <c r="E97" s="213">
        <v>25.283</v>
      </c>
      <c r="F97" s="213">
        <v>78.961</v>
      </c>
      <c r="G97" s="213">
        <v>646.48</v>
      </c>
      <c r="H97" s="213">
        <v>0.585</v>
      </c>
      <c r="I97" s="213">
        <v>35.342</v>
      </c>
      <c r="J97" s="213">
        <v>121.672</v>
      </c>
      <c r="K97" s="213">
        <v>2.882</v>
      </c>
      <c r="L97" s="213">
        <v>230.89</v>
      </c>
      <c r="M97" s="213">
        <v>459.416</v>
      </c>
      <c r="N97" s="213">
        <v>119.94</v>
      </c>
      <c r="O97" s="213">
        <v>5.041</v>
      </c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</row>
    <row r="98" ht="15.75" customHeight="1">
      <c r="A98" s="210" t="s">
        <v>273</v>
      </c>
      <c r="B98" s="212"/>
      <c r="C98" s="210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</row>
    <row r="99" ht="15.75" customHeight="1">
      <c r="A99" s="210" t="s">
        <v>314</v>
      </c>
      <c r="B99" s="212" t="s">
        <v>202</v>
      </c>
      <c r="C99" s="210">
        <v>125.0</v>
      </c>
      <c r="D99" s="213">
        <v>6.214</v>
      </c>
      <c r="E99" s="213">
        <v>2.366</v>
      </c>
      <c r="F99" s="213">
        <v>13.522</v>
      </c>
      <c r="G99" s="213">
        <v>100.238</v>
      </c>
      <c r="H99" s="213">
        <v>0.019</v>
      </c>
      <c r="I99" s="213">
        <v>0.564</v>
      </c>
      <c r="J99" s="213">
        <v>9.4</v>
      </c>
      <c r="K99" s="213"/>
      <c r="L99" s="213">
        <v>112.8</v>
      </c>
      <c r="M99" s="213">
        <v>84.6</v>
      </c>
      <c r="N99" s="213">
        <v>13.16</v>
      </c>
      <c r="O99" s="213">
        <v>0.121</v>
      </c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</row>
    <row r="100" ht="15.75" customHeight="1">
      <c r="A100" s="210" t="s">
        <v>153</v>
      </c>
      <c r="B100" s="212" t="s">
        <v>165</v>
      </c>
      <c r="C100" s="210">
        <v>125.0</v>
      </c>
      <c r="D100" s="213">
        <v>3.375</v>
      </c>
      <c r="E100" s="213">
        <v>3.125</v>
      </c>
      <c r="F100" s="213">
        <v>13.5</v>
      </c>
      <c r="G100" s="213">
        <v>98.75</v>
      </c>
      <c r="H100" s="213">
        <v>0.038</v>
      </c>
      <c r="I100" s="213">
        <v>1.125</v>
      </c>
      <c r="J100" s="213">
        <v>25.0</v>
      </c>
      <c r="K100" s="213"/>
      <c r="L100" s="213">
        <v>151.25</v>
      </c>
      <c r="M100" s="213">
        <v>117.5</v>
      </c>
      <c r="N100" s="213">
        <v>18.75</v>
      </c>
      <c r="O100" s="213">
        <v>0.125</v>
      </c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</row>
    <row r="101" ht="15.75" customHeight="1">
      <c r="A101" s="210" t="s">
        <v>275</v>
      </c>
      <c r="B101" s="212"/>
      <c r="C101" s="210">
        <v>250.0</v>
      </c>
      <c r="D101" s="213">
        <v>9.589</v>
      </c>
      <c r="E101" s="213">
        <v>5.491</v>
      </c>
      <c r="F101" s="213">
        <v>27.022</v>
      </c>
      <c r="G101" s="213">
        <v>198.988</v>
      </c>
      <c r="H101" s="213">
        <v>0.056</v>
      </c>
      <c r="I101" s="213">
        <v>1.689</v>
      </c>
      <c r="J101" s="213">
        <v>34.4</v>
      </c>
      <c r="K101" s="213"/>
      <c r="L101" s="213">
        <v>264.05</v>
      </c>
      <c r="M101" s="213">
        <v>202.1</v>
      </c>
      <c r="N101" s="213">
        <v>31.91</v>
      </c>
      <c r="O101" s="213">
        <v>0.246</v>
      </c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</row>
    <row r="102" ht="15.75" customHeight="1">
      <c r="A102" s="210" t="s">
        <v>29</v>
      </c>
      <c r="B102" s="212"/>
      <c r="C102" s="210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</row>
    <row r="103" ht="15.75" customHeight="1">
      <c r="A103" s="210" t="s">
        <v>315</v>
      </c>
      <c r="B103" s="212" t="s">
        <v>316</v>
      </c>
      <c r="C103" s="210">
        <v>240.0</v>
      </c>
      <c r="D103" s="213">
        <v>2.396</v>
      </c>
      <c r="E103" s="213">
        <v>2.264</v>
      </c>
      <c r="F103" s="213">
        <v>11.264</v>
      </c>
      <c r="G103" s="213">
        <v>75.678</v>
      </c>
      <c r="H103" s="213">
        <v>0.093</v>
      </c>
      <c r="I103" s="213">
        <v>15.194</v>
      </c>
      <c r="J103" s="213">
        <v>290.4</v>
      </c>
      <c r="K103" s="213">
        <v>0.214</v>
      </c>
      <c r="L103" s="213">
        <v>51.23</v>
      </c>
      <c r="M103" s="213">
        <v>60.35</v>
      </c>
      <c r="N103" s="213">
        <v>19.598</v>
      </c>
      <c r="O103" s="213">
        <v>0.617</v>
      </c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</row>
    <row r="104" ht="15.75" customHeight="1">
      <c r="A104" s="210"/>
      <c r="B104" s="212" t="s">
        <v>317</v>
      </c>
      <c r="C104" s="210">
        <v>10.0</v>
      </c>
      <c r="D104" s="213">
        <v>0.27</v>
      </c>
      <c r="E104" s="213">
        <v>1.0</v>
      </c>
      <c r="F104" s="213">
        <v>0.39</v>
      </c>
      <c r="G104" s="213">
        <v>11.9</v>
      </c>
      <c r="H104" s="213">
        <v>0.003</v>
      </c>
      <c r="I104" s="213">
        <v>0.05</v>
      </c>
      <c r="J104" s="213">
        <v>6.5</v>
      </c>
      <c r="K104" s="213">
        <v>0.03</v>
      </c>
      <c r="L104" s="213">
        <v>9.0</v>
      </c>
      <c r="M104" s="213">
        <v>6.2</v>
      </c>
      <c r="N104" s="213">
        <v>1.0</v>
      </c>
      <c r="O104" s="213">
        <v>0.01</v>
      </c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</row>
    <row r="105" ht="15.75" customHeight="1">
      <c r="A105" s="210" t="s">
        <v>318</v>
      </c>
      <c r="B105" s="212" t="s">
        <v>319</v>
      </c>
      <c r="C105" s="210">
        <v>90.0</v>
      </c>
      <c r="D105" s="213">
        <v>24.99</v>
      </c>
      <c r="E105" s="213">
        <v>9.946</v>
      </c>
      <c r="F105" s="213"/>
      <c r="G105" s="213">
        <v>190.664</v>
      </c>
      <c r="H105" s="213">
        <v>0.107</v>
      </c>
      <c r="I105" s="213">
        <v>2.38</v>
      </c>
      <c r="J105" s="213">
        <v>47.6</v>
      </c>
      <c r="K105" s="213">
        <v>2.117</v>
      </c>
      <c r="L105" s="213">
        <v>24.02</v>
      </c>
      <c r="M105" s="213">
        <v>191.98</v>
      </c>
      <c r="N105" s="213">
        <v>23.05</v>
      </c>
      <c r="O105" s="213">
        <v>1.605</v>
      </c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</row>
    <row r="106" ht="15.75" customHeight="1">
      <c r="A106" s="210" t="s">
        <v>219</v>
      </c>
      <c r="B106" s="212" t="s">
        <v>71</v>
      </c>
      <c r="C106" s="210">
        <v>150.0</v>
      </c>
      <c r="D106" s="213">
        <v>3.013</v>
      </c>
      <c r="E106" s="213">
        <v>8.173</v>
      </c>
      <c r="F106" s="213">
        <v>16.256</v>
      </c>
      <c r="G106" s="213">
        <v>151.888</v>
      </c>
      <c r="H106" s="213">
        <v>0.127</v>
      </c>
      <c r="I106" s="213">
        <v>32.06</v>
      </c>
      <c r="J106" s="213">
        <v>487.8</v>
      </c>
      <c r="K106" s="213">
        <v>1.664</v>
      </c>
      <c r="L106" s="213">
        <v>49.119</v>
      </c>
      <c r="M106" s="213">
        <v>76.659</v>
      </c>
      <c r="N106" s="213">
        <v>31.622</v>
      </c>
      <c r="O106" s="213">
        <v>1.076</v>
      </c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</row>
    <row r="107" ht="15.75" customHeight="1">
      <c r="A107" s="210">
        <v>0.0</v>
      </c>
      <c r="B107" s="212" t="s">
        <v>282</v>
      </c>
      <c r="C107" s="210">
        <v>150.0</v>
      </c>
      <c r="D107" s="213">
        <v>0.6</v>
      </c>
      <c r="E107" s="213">
        <v>0.45</v>
      </c>
      <c r="F107" s="213">
        <v>15.45</v>
      </c>
      <c r="G107" s="213">
        <v>70.5</v>
      </c>
      <c r="H107" s="213">
        <v>0.03</v>
      </c>
      <c r="I107" s="213">
        <v>7.5</v>
      </c>
      <c r="J107" s="213"/>
      <c r="K107" s="213">
        <v>0.6</v>
      </c>
      <c r="L107" s="213">
        <v>28.5</v>
      </c>
      <c r="M107" s="213">
        <v>24.0</v>
      </c>
      <c r="N107" s="213">
        <v>18.0</v>
      </c>
      <c r="O107" s="213">
        <v>3.45</v>
      </c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</row>
    <row r="108" ht="15.75" customHeight="1">
      <c r="A108" s="210" t="s">
        <v>320</v>
      </c>
      <c r="B108" s="212" t="s">
        <v>223</v>
      </c>
      <c r="C108" s="210">
        <v>180.0</v>
      </c>
      <c r="D108" s="213">
        <v>0.944</v>
      </c>
      <c r="E108" s="213">
        <v>0.054</v>
      </c>
      <c r="F108" s="213">
        <v>23.42</v>
      </c>
      <c r="G108" s="213">
        <v>98.72</v>
      </c>
      <c r="H108" s="213">
        <v>0.018</v>
      </c>
      <c r="I108" s="213">
        <v>0.72</v>
      </c>
      <c r="J108" s="213">
        <v>104.94</v>
      </c>
      <c r="K108" s="213">
        <v>0.99</v>
      </c>
      <c r="L108" s="213">
        <v>32.0</v>
      </c>
      <c r="M108" s="213">
        <v>32.44</v>
      </c>
      <c r="N108" s="213">
        <v>18.9</v>
      </c>
      <c r="O108" s="213">
        <v>0.6</v>
      </c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</row>
    <row r="109" ht="15.75" customHeight="1">
      <c r="A109" s="210">
        <v>0.0</v>
      </c>
      <c r="B109" s="212" t="s">
        <v>25</v>
      </c>
      <c r="C109" s="210">
        <v>50.0</v>
      </c>
      <c r="D109" s="213">
        <v>3.95</v>
      </c>
      <c r="E109" s="213">
        <v>0.5</v>
      </c>
      <c r="F109" s="213">
        <v>24.15</v>
      </c>
      <c r="G109" s="213">
        <v>117.5</v>
      </c>
      <c r="H109" s="213">
        <v>0.08</v>
      </c>
      <c r="I109" s="213"/>
      <c r="J109" s="213"/>
      <c r="K109" s="213">
        <v>0.65</v>
      </c>
      <c r="L109" s="213">
        <v>11.5</v>
      </c>
      <c r="M109" s="213">
        <v>43.5</v>
      </c>
      <c r="N109" s="213">
        <v>16.5</v>
      </c>
      <c r="O109" s="213">
        <v>1.0</v>
      </c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</row>
    <row r="110" ht="15.75" customHeight="1">
      <c r="A110" s="210" t="s">
        <v>164</v>
      </c>
      <c r="B110" s="212"/>
      <c r="C110" s="210">
        <v>870.0</v>
      </c>
      <c r="D110" s="213">
        <v>36.163</v>
      </c>
      <c r="E110" s="213">
        <v>22.387</v>
      </c>
      <c r="F110" s="213">
        <v>90.93</v>
      </c>
      <c r="G110" s="213">
        <v>716.85</v>
      </c>
      <c r="H110" s="213">
        <v>0.458</v>
      </c>
      <c r="I110" s="213">
        <v>57.904</v>
      </c>
      <c r="J110" s="213">
        <v>937.24</v>
      </c>
      <c r="K110" s="213">
        <v>6.265</v>
      </c>
      <c r="L110" s="213">
        <v>205.369</v>
      </c>
      <c r="M110" s="213">
        <v>435.129</v>
      </c>
      <c r="N110" s="213">
        <v>128.67</v>
      </c>
      <c r="O110" s="213">
        <v>8.358</v>
      </c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</row>
    <row r="111" ht="15.75" customHeight="1">
      <c r="A111" s="210" t="s">
        <v>205</v>
      </c>
      <c r="B111" s="212"/>
      <c r="C111" s="210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</row>
    <row r="112" ht="15.75" customHeight="1">
      <c r="A112" s="210" t="s">
        <v>314</v>
      </c>
      <c r="B112" s="212" t="s">
        <v>202</v>
      </c>
      <c r="C112" s="210">
        <v>125.0</v>
      </c>
      <c r="D112" s="213">
        <v>6.214</v>
      </c>
      <c r="E112" s="213">
        <v>2.366</v>
      </c>
      <c r="F112" s="213">
        <v>13.522</v>
      </c>
      <c r="G112" s="213">
        <v>100.238</v>
      </c>
      <c r="H112" s="213">
        <v>0.019</v>
      </c>
      <c r="I112" s="213">
        <v>0.564</v>
      </c>
      <c r="J112" s="213">
        <v>9.4</v>
      </c>
      <c r="K112" s="213"/>
      <c r="L112" s="213">
        <v>112.8</v>
      </c>
      <c r="M112" s="213">
        <v>84.6</v>
      </c>
      <c r="N112" s="213">
        <v>13.16</v>
      </c>
      <c r="O112" s="213">
        <v>0.121</v>
      </c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</row>
    <row r="113" ht="15.75" customHeight="1">
      <c r="A113" s="210" t="s">
        <v>153</v>
      </c>
      <c r="B113" s="212" t="s">
        <v>165</v>
      </c>
      <c r="C113" s="210">
        <v>125.0</v>
      </c>
      <c r="D113" s="213">
        <v>3.375</v>
      </c>
      <c r="E113" s="213">
        <v>3.125</v>
      </c>
      <c r="F113" s="213">
        <v>13.5</v>
      </c>
      <c r="G113" s="213">
        <v>98.75</v>
      </c>
      <c r="H113" s="213">
        <v>0.038</v>
      </c>
      <c r="I113" s="213">
        <v>1.125</v>
      </c>
      <c r="J113" s="213">
        <v>25.0</v>
      </c>
      <c r="K113" s="213"/>
      <c r="L113" s="213">
        <v>151.25</v>
      </c>
      <c r="M113" s="213">
        <v>117.5</v>
      </c>
      <c r="N113" s="213">
        <v>18.75</v>
      </c>
      <c r="O113" s="213">
        <v>0.125</v>
      </c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</row>
    <row r="114" ht="15.75" customHeight="1">
      <c r="A114" s="210" t="s">
        <v>166</v>
      </c>
      <c r="B114" s="212"/>
      <c r="C114" s="210">
        <v>250.0</v>
      </c>
      <c r="D114" s="213">
        <v>9.589</v>
      </c>
      <c r="E114" s="213">
        <v>5.491</v>
      </c>
      <c r="F114" s="213">
        <v>27.022</v>
      </c>
      <c r="G114" s="213">
        <v>198.988</v>
      </c>
      <c r="H114" s="213">
        <v>0.056</v>
      </c>
      <c r="I114" s="213">
        <v>1.689</v>
      </c>
      <c r="J114" s="213">
        <v>34.4</v>
      </c>
      <c r="K114" s="213"/>
      <c r="L114" s="213">
        <v>264.05</v>
      </c>
      <c r="M114" s="213">
        <v>202.1</v>
      </c>
      <c r="N114" s="213">
        <v>31.91</v>
      </c>
      <c r="O114" s="213">
        <v>0.246</v>
      </c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</row>
    <row r="115" ht="15.75" customHeight="1">
      <c r="A115" s="210" t="s">
        <v>321</v>
      </c>
      <c r="B115" s="212"/>
      <c r="C115" s="210">
        <f t="shared" ref="C115:O115" si="5">C114+C110+C101+C97</f>
        <v>1945</v>
      </c>
      <c r="D115" s="213">
        <f t="shared" si="5"/>
        <v>80.675</v>
      </c>
      <c r="E115" s="213">
        <f t="shared" si="5"/>
        <v>58.652</v>
      </c>
      <c r="F115" s="213">
        <f t="shared" si="5"/>
        <v>223.935</v>
      </c>
      <c r="G115" s="213">
        <f t="shared" si="5"/>
        <v>1761.306</v>
      </c>
      <c r="H115" s="213">
        <f t="shared" si="5"/>
        <v>1.155</v>
      </c>
      <c r="I115" s="213">
        <f t="shared" si="5"/>
        <v>96.624</v>
      </c>
      <c r="J115" s="213">
        <f t="shared" si="5"/>
        <v>1127.712</v>
      </c>
      <c r="K115" s="213">
        <f t="shared" si="5"/>
        <v>9.147</v>
      </c>
      <c r="L115" s="213">
        <f t="shared" si="5"/>
        <v>964.359</v>
      </c>
      <c r="M115" s="213">
        <f t="shared" si="5"/>
        <v>1298.745</v>
      </c>
      <c r="N115" s="213">
        <f t="shared" si="5"/>
        <v>312.43</v>
      </c>
      <c r="O115" s="213">
        <f t="shared" si="5"/>
        <v>13.891</v>
      </c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</row>
    <row r="116" ht="15.75" customHeight="1">
      <c r="A116" s="210" t="s">
        <v>206</v>
      </c>
      <c r="B116" s="212"/>
      <c r="C116" s="210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</row>
    <row r="117" ht="15.75" customHeight="1">
      <c r="A117" s="210" t="s">
        <v>3</v>
      </c>
      <c r="B117" s="212" t="s">
        <v>4</v>
      </c>
      <c r="C117" s="210" t="s">
        <v>5</v>
      </c>
      <c r="D117" s="213" t="s">
        <v>6</v>
      </c>
      <c r="E117" s="213"/>
      <c r="F117" s="213"/>
      <c r="G117" s="213" t="s">
        <v>7</v>
      </c>
      <c r="H117" s="213" t="s">
        <v>8</v>
      </c>
      <c r="I117" s="213"/>
      <c r="J117" s="213"/>
      <c r="K117" s="213"/>
      <c r="L117" s="213" t="s">
        <v>9</v>
      </c>
      <c r="M117" s="213"/>
      <c r="N117" s="213"/>
      <c r="O117" s="213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</row>
    <row r="118" ht="15.75" customHeight="1">
      <c r="A118" s="210"/>
      <c r="B118" s="212"/>
      <c r="C118" s="210"/>
      <c r="D118" s="213" t="s">
        <v>10</v>
      </c>
      <c r="E118" s="213" t="s">
        <v>11</v>
      </c>
      <c r="F118" s="213" t="s">
        <v>12</v>
      </c>
      <c r="G118" s="213"/>
      <c r="H118" s="213" t="s">
        <v>13</v>
      </c>
      <c r="I118" s="213" t="s">
        <v>14</v>
      </c>
      <c r="J118" s="213" t="s">
        <v>15</v>
      </c>
      <c r="K118" s="213" t="s">
        <v>16</v>
      </c>
      <c r="L118" s="213" t="s">
        <v>17</v>
      </c>
      <c r="M118" s="213" t="s">
        <v>18</v>
      </c>
      <c r="N118" s="213" t="s">
        <v>19</v>
      </c>
      <c r="O118" s="213" t="s">
        <v>20</v>
      </c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</row>
    <row r="119" ht="15.75" customHeight="1">
      <c r="A119" s="210" t="s">
        <v>21</v>
      </c>
      <c r="B119" s="212"/>
      <c r="C119" s="210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</row>
    <row r="120" ht="15.75" customHeight="1">
      <c r="A120" s="210"/>
      <c r="B120" s="212" t="s">
        <v>284</v>
      </c>
      <c r="C120" s="210">
        <v>60.0</v>
      </c>
      <c r="D120" s="213">
        <v>0.42</v>
      </c>
      <c r="E120" s="213">
        <v>0.06</v>
      </c>
      <c r="F120" s="213">
        <v>1.14</v>
      </c>
      <c r="G120" s="213">
        <v>6.6</v>
      </c>
      <c r="H120" s="213">
        <v>0.018</v>
      </c>
      <c r="I120" s="213">
        <v>4.2</v>
      </c>
      <c r="J120" s="213"/>
      <c r="K120" s="213">
        <v>0.06</v>
      </c>
      <c r="L120" s="213">
        <v>10.2</v>
      </c>
      <c r="M120" s="213">
        <v>18.0</v>
      </c>
      <c r="N120" s="213">
        <v>8.4</v>
      </c>
      <c r="O120" s="213">
        <v>0.3</v>
      </c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</row>
    <row r="121" ht="15.75" customHeight="1">
      <c r="A121" s="210" t="s">
        <v>207</v>
      </c>
      <c r="B121" s="212" t="s">
        <v>208</v>
      </c>
      <c r="C121" s="210">
        <v>150.0</v>
      </c>
      <c r="D121" s="213">
        <v>15.887</v>
      </c>
      <c r="E121" s="213">
        <v>20.76</v>
      </c>
      <c r="F121" s="213">
        <v>4.144</v>
      </c>
      <c r="G121" s="213">
        <v>267.331</v>
      </c>
      <c r="H121" s="213">
        <v>0.091</v>
      </c>
      <c r="I121" s="213">
        <v>0.408</v>
      </c>
      <c r="J121" s="213">
        <v>315.3</v>
      </c>
      <c r="K121" s="213">
        <v>0.744</v>
      </c>
      <c r="L121" s="213">
        <v>144.715</v>
      </c>
      <c r="M121" s="213">
        <v>273.385</v>
      </c>
      <c r="N121" s="213">
        <v>22.66</v>
      </c>
      <c r="O121" s="213">
        <v>2.819</v>
      </c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</row>
    <row r="122" ht="15.75" customHeight="1">
      <c r="A122" s="210"/>
      <c r="B122" s="212" t="s">
        <v>235</v>
      </c>
      <c r="C122" s="210">
        <v>180.0</v>
      </c>
      <c r="D122" s="213">
        <v>0.144</v>
      </c>
      <c r="E122" s="213">
        <v>0.144</v>
      </c>
      <c r="F122" s="213">
        <v>11.512</v>
      </c>
      <c r="G122" s="213">
        <v>48.841</v>
      </c>
      <c r="H122" s="213">
        <v>0.011</v>
      </c>
      <c r="I122" s="213">
        <v>3.609</v>
      </c>
      <c r="J122" s="213">
        <v>1.8</v>
      </c>
      <c r="K122" s="213">
        <v>0.072</v>
      </c>
      <c r="L122" s="213">
        <v>6.206</v>
      </c>
      <c r="M122" s="213">
        <v>4.702</v>
      </c>
      <c r="N122" s="213">
        <v>3.636</v>
      </c>
      <c r="O122" s="213">
        <v>0.89</v>
      </c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</row>
    <row r="123" ht="15.75" customHeight="1">
      <c r="A123" s="210"/>
      <c r="B123" s="212" t="s">
        <v>25</v>
      </c>
      <c r="C123" s="210">
        <v>40.0</v>
      </c>
      <c r="D123" s="213">
        <v>3.16</v>
      </c>
      <c r="E123" s="213">
        <v>0.4</v>
      </c>
      <c r="F123" s="213">
        <v>19.32</v>
      </c>
      <c r="G123" s="213">
        <v>94.0</v>
      </c>
      <c r="H123" s="213">
        <v>0.064</v>
      </c>
      <c r="I123" s="213"/>
      <c r="J123" s="213"/>
      <c r="K123" s="213">
        <v>0.52</v>
      </c>
      <c r="L123" s="213">
        <v>9.2</v>
      </c>
      <c r="M123" s="213">
        <v>34.8</v>
      </c>
      <c r="N123" s="213">
        <v>13.2</v>
      </c>
      <c r="O123" s="213">
        <v>0.8</v>
      </c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</row>
    <row r="124" ht="15.75" customHeight="1">
      <c r="A124" s="210">
        <v>0.0</v>
      </c>
      <c r="B124" s="212" t="s">
        <v>282</v>
      </c>
      <c r="C124" s="210">
        <v>120.0</v>
      </c>
      <c r="D124" s="213">
        <v>0.48</v>
      </c>
      <c r="E124" s="213">
        <v>0.36</v>
      </c>
      <c r="F124" s="213">
        <v>12.36</v>
      </c>
      <c r="G124" s="213">
        <v>56.4</v>
      </c>
      <c r="H124" s="213">
        <v>0.024</v>
      </c>
      <c r="I124" s="213">
        <v>6.0</v>
      </c>
      <c r="J124" s="213"/>
      <c r="K124" s="213">
        <v>0.48</v>
      </c>
      <c r="L124" s="213">
        <v>22.8</v>
      </c>
      <c r="M124" s="213">
        <v>19.2</v>
      </c>
      <c r="N124" s="213">
        <v>14.4</v>
      </c>
      <c r="O124" s="213">
        <v>2.76</v>
      </c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</row>
    <row r="125" ht="15.75" customHeight="1">
      <c r="A125" s="210" t="s">
        <v>272</v>
      </c>
      <c r="B125" s="212"/>
      <c r="C125" s="210">
        <v>550.0</v>
      </c>
      <c r="D125" s="213">
        <v>20.091</v>
      </c>
      <c r="E125" s="213">
        <v>21.724</v>
      </c>
      <c r="F125" s="213">
        <v>48.476</v>
      </c>
      <c r="G125" s="213">
        <v>473.172</v>
      </c>
      <c r="H125" s="213">
        <v>0.208</v>
      </c>
      <c r="I125" s="213">
        <v>14.217</v>
      </c>
      <c r="J125" s="213">
        <v>317.1</v>
      </c>
      <c r="K125" s="213">
        <v>1.876</v>
      </c>
      <c r="L125" s="213">
        <v>193.12</v>
      </c>
      <c r="M125" s="213">
        <v>350.086</v>
      </c>
      <c r="N125" s="213">
        <v>62.296</v>
      </c>
      <c r="O125" s="213">
        <v>7.569</v>
      </c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</row>
    <row r="126" ht="15.75" customHeight="1">
      <c r="A126" s="210" t="s">
        <v>273</v>
      </c>
      <c r="B126" s="212"/>
      <c r="C126" s="210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</row>
    <row r="127" ht="15.75" customHeight="1">
      <c r="A127" s="210" t="s">
        <v>274</v>
      </c>
      <c r="B127" s="212" t="s">
        <v>152</v>
      </c>
      <c r="C127" s="210">
        <v>125.0</v>
      </c>
      <c r="D127" s="213">
        <v>19.122</v>
      </c>
      <c r="E127" s="213">
        <v>12.287</v>
      </c>
      <c r="F127" s="213">
        <v>18.23</v>
      </c>
      <c r="G127" s="213">
        <v>263.592</v>
      </c>
      <c r="H127" s="213">
        <v>0.121</v>
      </c>
      <c r="I127" s="213">
        <v>0.588</v>
      </c>
      <c r="J127" s="213">
        <v>90.75</v>
      </c>
      <c r="K127" s="213">
        <v>0.243</v>
      </c>
      <c r="L127" s="213">
        <v>184.37</v>
      </c>
      <c r="M127" s="213">
        <v>248.881</v>
      </c>
      <c r="N127" s="213">
        <v>26.708</v>
      </c>
      <c r="O127" s="213">
        <v>0.849</v>
      </c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</row>
    <row r="128" ht="15.75" customHeight="1">
      <c r="A128" s="210" t="s">
        <v>153</v>
      </c>
      <c r="B128" s="212" t="s">
        <v>165</v>
      </c>
      <c r="C128" s="210">
        <v>125.0</v>
      </c>
      <c r="D128" s="213">
        <v>3.375</v>
      </c>
      <c r="E128" s="213">
        <v>3.125</v>
      </c>
      <c r="F128" s="213">
        <v>13.5</v>
      </c>
      <c r="G128" s="213">
        <v>98.75</v>
      </c>
      <c r="H128" s="213">
        <v>0.038</v>
      </c>
      <c r="I128" s="213">
        <v>1.125</v>
      </c>
      <c r="J128" s="213">
        <v>25.0</v>
      </c>
      <c r="K128" s="213"/>
      <c r="L128" s="213">
        <v>151.25</v>
      </c>
      <c r="M128" s="213">
        <v>117.5</v>
      </c>
      <c r="N128" s="213">
        <v>18.75</v>
      </c>
      <c r="O128" s="213">
        <v>0.125</v>
      </c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</row>
    <row r="129" ht="15.75" customHeight="1">
      <c r="A129" s="210" t="s">
        <v>275</v>
      </c>
      <c r="B129" s="212"/>
      <c r="C129" s="210">
        <v>250.0</v>
      </c>
      <c r="D129" s="213">
        <v>22.497</v>
      </c>
      <c r="E129" s="213">
        <v>15.412</v>
      </c>
      <c r="F129" s="213">
        <v>31.73</v>
      </c>
      <c r="G129" s="213">
        <v>362.342</v>
      </c>
      <c r="H129" s="213">
        <v>0.159</v>
      </c>
      <c r="I129" s="213">
        <v>1.713</v>
      </c>
      <c r="J129" s="213">
        <v>115.75</v>
      </c>
      <c r="K129" s="213">
        <v>0.243</v>
      </c>
      <c r="L129" s="213">
        <v>335.62</v>
      </c>
      <c r="M129" s="213">
        <v>366.381</v>
      </c>
      <c r="N129" s="213">
        <v>45.458</v>
      </c>
      <c r="O129" s="213">
        <v>0.974</v>
      </c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</row>
    <row r="130" ht="15.75" customHeight="1">
      <c r="A130" s="210" t="s">
        <v>29</v>
      </c>
      <c r="B130" s="212"/>
      <c r="C130" s="210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</row>
    <row r="131" ht="15.75" customHeight="1">
      <c r="A131" s="210" t="s">
        <v>304</v>
      </c>
      <c r="B131" s="212" t="s">
        <v>212</v>
      </c>
      <c r="C131" s="210">
        <v>250.0</v>
      </c>
      <c r="D131" s="213">
        <v>3.679</v>
      </c>
      <c r="E131" s="213">
        <v>4.3</v>
      </c>
      <c r="F131" s="213">
        <v>21.206</v>
      </c>
      <c r="G131" s="213">
        <v>138.806</v>
      </c>
      <c r="H131" s="213">
        <v>0.164</v>
      </c>
      <c r="I131" s="213">
        <v>19.478</v>
      </c>
      <c r="J131" s="213">
        <v>119.8</v>
      </c>
      <c r="K131" s="213">
        <v>0.245</v>
      </c>
      <c r="L131" s="213">
        <v>63.666</v>
      </c>
      <c r="M131" s="213">
        <v>101.012</v>
      </c>
      <c r="N131" s="213">
        <v>30.285</v>
      </c>
      <c r="O131" s="213">
        <v>1.053</v>
      </c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</row>
    <row r="132" ht="15.75" customHeight="1">
      <c r="A132" s="210"/>
      <c r="B132" s="212" t="s">
        <v>322</v>
      </c>
      <c r="C132" s="210">
        <v>200.0</v>
      </c>
      <c r="D132" s="213">
        <v>13.444</v>
      </c>
      <c r="E132" s="213">
        <v>6.037</v>
      </c>
      <c r="F132" s="213">
        <v>22.806</v>
      </c>
      <c r="G132" s="213">
        <v>199.745</v>
      </c>
      <c r="H132" s="213">
        <v>0.219</v>
      </c>
      <c r="I132" s="213">
        <v>26.25</v>
      </c>
      <c r="J132" s="213">
        <v>486.5</v>
      </c>
      <c r="K132" s="213">
        <v>3.015</v>
      </c>
      <c r="L132" s="213">
        <v>37.01</v>
      </c>
      <c r="M132" s="213">
        <v>222.88</v>
      </c>
      <c r="N132" s="213">
        <v>56.88</v>
      </c>
      <c r="O132" s="213">
        <v>1.619</v>
      </c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</row>
    <row r="133" ht="15.75" customHeight="1">
      <c r="A133" s="210" t="s">
        <v>323</v>
      </c>
      <c r="B133" s="212" t="s">
        <v>324</v>
      </c>
      <c r="C133" s="210">
        <v>180.0</v>
      </c>
      <c r="D133" s="213">
        <v>1.305</v>
      </c>
      <c r="E133" s="213">
        <v>1.125</v>
      </c>
      <c r="F133" s="213">
        <v>13.141</v>
      </c>
      <c r="G133" s="213">
        <v>68.202</v>
      </c>
      <c r="H133" s="213">
        <v>0.01</v>
      </c>
      <c r="I133" s="213">
        <v>0.37</v>
      </c>
      <c r="J133" s="213">
        <v>4.5</v>
      </c>
      <c r="K133" s="213"/>
      <c r="L133" s="213">
        <v>58.95</v>
      </c>
      <c r="M133" s="213">
        <v>48.74</v>
      </c>
      <c r="N133" s="213">
        <v>10.7</v>
      </c>
      <c r="O133" s="213">
        <v>0.898</v>
      </c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</row>
    <row r="134" ht="15.75" customHeight="1">
      <c r="A134" s="210"/>
      <c r="B134" s="212" t="s">
        <v>25</v>
      </c>
      <c r="C134" s="210">
        <v>40.0</v>
      </c>
      <c r="D134" s="213">
        <v>3.16</v>
      </c>
      <c r="E134" s="213">
        <v>0.4</v>
      </c>
      <c r="F134" s="213">
        <v>19.32</v>
      </c>
      <c r="G134" s="213">
        <v>94.0</v>
      </c>
      <c r="H134" s="213">
        <v>0.064</v>
      </c>
      <c r="I134" s="213"/>
      <c r="J134" s="213"/>
      <c r="K134" s="213">
        <v>0.52</v>
      </c>
      <c r="L134" s="213">
        <v>9.2</v>
      </c>
      <c r="M134" s="213">
        <v>34.8</v>
      </c>
      <c r="N134" s="213">
        <v>13.2</v>
      </c>
      <c r="O134" s="213">
        <v>0.8</v>
      </c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</row>
    <row r="135" ht="15.75" customHeight="1">
      <c r="A135" s="210"/>
      <c r="B135" s="212" t="s">
        <v>68</v>
      </c>
      <c r="C135" s="210">
        <v>80.0</v>
      </c>
      <c r="D135" s="213">
        <v>5.262</v>
      </c>
      <c r="E135" s="213">
        <v>7.026</v>
      </c>
      <c r="F135" s="213">
        <v>38.514</v>
      </c>
      <c r="G135" s="213">
        <v>238.92</v>
      </c>
      <c r="H135" s="213">
        <v>0.339</v>
      </c>
      <c r="I135" s="213">
        <v>2.544</v>
      </c>
      <c r="J135" s="213">
        <v>35.6</v>
      </c>
      <c r="K135" s="213">
        <v>0.74</v>
      </c>
      <c r="L135" s="213">
        <v>41.904</v>
      </c>
      <c r="M135" s="213">
        <v>61.728</v>
      </c>
      <c r="N135" s="213">
        <v>12.048</v>
      </c>
      <c r="O135" s="213">
        <v>1.077</v>
      </c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</row>
    <row r="136" ht="15.75" customHeight="1">
      <c r="A136" s="210"/>
      <c r="B136" s="212" t="s">
        <v>325</v>
      </c>
      <c r="C136" s="210">
        <v>150.0</v>
      </c>
      <c r="D136" s="213">
        <v>0.6</v>
      </c>
      <c r="E136" s="213">
        <v>0.45</v>
      </c>
      <c r="F136" s="213">
        <v>15.45</v>
      </c>
      <c r="G136" s="213">
        <v>70.5</v>
      </c>
      <c r="H136" s="213">
        <v>0.03</v>
      </c>
      <c r="I136" s="213">
        <v>7.5</v>
      </c>
      <c r="J136" s="213"/>
      <c r="K136" s="213">
        <v>0.6</v>
      </c>
      <c r="L136" s="213">
        <v>28.5</v>
      </c>
      <c r="M136" s="213">
        <v>24.0</v>
      </c>
      <c r="N136" s="213">
        <v>18.0</v>
      </c>
      <c r="O136" s="213">
        <v>3.45</v>
      </c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</row>
    <row r="137" ht="15.75" customHeight="1">
      <c r="A137" s="210" t="s">
        <v>164</v>
      </c>
      <c r="B137" s="212"/>
      <c r="C137" s="210">
        <f t="shared" ref="C137:O137" si="6">SUM(C131:C136)</f>
        <v>900</v>
      </c>
      <c r="D137" s="213">
        <f t="shared" si="6"/>
        <v>27.45</v>
      </c>
      <c r="E137" s="213">
        <f t="shared" si="6"/>
        <v>19.338</v>
      </c>
      <c r="F137" s="213">
        <f t="shared" si="6"/>
        <v>130.437</v>
      </c>
      <c r="G137" s="213">
        <f t="shared" si="6"/>
        <v>810.173</v>
      </c>
      <c r="H137" s="213">
        <f t="shared" si="6"/>
        <v>0.826</v>
      </c>
      <c r="I137" s="213">
        <f t="shared" si="6"/>
        <v>56.142</v>
      </c>
      <c r="J137" s="213">
        <f t="shared" si="6"/>
        <v>646.4</v>
      </c>
      <c r="K137" s="213">
        <f t="shared" si="6"/>
        <v>5.12</v>
      </c>
      <c r="L137" s="213">
        <f t="shared" si="6"/>
        <v>239.23</v>
      </c>
      <c r="M137" s="213">
        <f t="shared" si="6"/>
        <v>493.16</v>
      </c>
      <c r="N137" s="213">
        <f t="shared" si="6"/>
        <v>141.113</v>
      </c>
      <c r="O137" s="213">
        <f t="shared" si="6"/>
        <v>8.897</v>
      </c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</row>
    <row r="138" ht="15.75" customHeight="1">
      <c r="A138" s="210" t="s">
        <v>205</v>
      </c>
      <c r="B138" s="212"/>
      <c r="C138" s="210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</row>
    <row r="139" ht="15.75" customHeight="1">
      <c r="A139" s="210" t="s">
        <v>274</v>
      </c>
      <c r="B139" s="212" t="s">
        <v>152</v>
      </c>
      <c r="C139" s="210">
        <v>125.0</v>
      </c>
      <c r="D139" s="213">
        <v>19.122</v>
      </c>
      <c r="E139" s="213">
        <v>12.287</v>
      </c>
      <c r="F139" s="213">
        <v>18.23</v>
      </c>
      <c r="G139" s="213">
        <v>263.592</v>
      </c>
      <c r="H139" s="213">
        <v>0.121</v>
      </c>
      <c r="I139" s="213">
        <v>0.588</v>
      </c>
      <c r="J139" s="213">
        <v>90.75</v>
      </c>
      <c r="K139" s="213">
        <v>0.243</v>
      </c>
      <c r="L139" s="213">
        <v>184.37</v>
      </c>
      <c r="M139" s="213">
        <v>248.881</v>
      </c>
      <c r="N139" s="213">
        <v>26.708</v>
      </c>
      <c r="O139" s="213">
        <v>0.849</v>
      </c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</row>
    <row r="140" ht="15.75" customHeight="1">
      <c r="A140" s="210" t="s">
        <v>153</v>
      </c>
      <c r="B140" s="212" t="s">
        <v>165</v>
      </c>
      <c r="C140" s="210">
        <v>125.0</v>
      </c>
      <c r="D140" s="213">
        <v>3.375</v>
      </c>
      <c r="E140" s="213">
        <v>3.125</v>
      </c>
      <c r="F140" s="213">
        <v>13.5</v>
      </c>
      <c r="G140" s="213">
        <v>98.75</v>
      </c>
      <c r="H140" s="213">
        <v>0.038</v>
      </c>
      <c r="I140" s="213">
        <v>1.125</v>
      </c>
      <c r="J140" s="213">
        <v>25.0</v>
      </c>
      <c r="K140" s="213"/>
      <c r="L140" s="213">
        <v>151.25</v>
      </c>
      <c r="M140" s="213">
        <v>117.5</v>
      </c>
      <c r="N140" s="213">
        <v>18.75</v>
      </c>
      <c r="O140" s="213">
        <v>0.125</v>
      </c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</row>
    <row r="141" ht="15.75" customHeight="1">
      <c r="A141" s="210" t="s">
        <v>166</v>
      </c>
      <c r="B141" s="212"/>
      <c r="C141" s="210">
        <v>250.0</v>
      </c>
      <c r="D141" s="213">
        <v>22.497</v>
      </c>
      <c r="E141" s="213">
        <v>15.412</v>
      </c>
      <c r="F141" s="213">
        <v>31.73</v>
      </c>
      <c r="G141" s="213">
        <v>362.342</v>
      </c>
      <c r="H141" s="213">
        <v>0.159</v>
      </c>
      <c r="I141" s="213">
        <v>1.713</v>
      </c>
      <c r="J141" s="213">
        <v>115.75</v>
      </c>
      <c r="K141" s="213">
        <v>0.243</v>
      </c>
      <c r="L141" s="213">
        <v>335.62</v>
      </c>
      <c r="M141" s="213">
        <v>366.381</v>
      </c>
      <c r="N141" s="213">
        <v>45.458</v>
      </c>
      <c r="O141" s="213">
        <v>0.974</v>
      </c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</row>
    <row r="142" ht="15.75" customHeight="1">
      <c r="A142" s="210" t="s">
        <v>326</v>
      </c>
      <c r="B142" s="212"/>
      <c r="C142" s="210">
        <f t="shared" ref="C142:O142" si="7">C141+C137+C129+C125</f>
        <v>1950</v>
      </c>
      <c r="D142" s="213">
        <f t="shared" si="7"/>
        <v>92.535</v>
      </c>
      <c r="E142" s="213">
        <f t="shared" si="7"/>
        <v>71.886</v>
      </c>
      <c r="F142" s="213">
        <f t="shared" si="7"/>
        <v>242.373</v>
      </c>
      <c r="G142" s="213">
        <f t="shared" si="7"/>
        <v>2008.029</v>
      </c>
      <c r="H142" s="213">
        <f t="shared" si="7"/>
        <v>1.352</v>
      </c>
      <c r="I142" s="213">
        <f t="shared" si="7"/>
        <v>73.785</v>
      </c>
      <c r="J142" s="213">
        <f t="shared" si="7"/>
        <v>1195</v>
      </c>
      <c r="K142" s="213">
        <f t="shared" si="7"/>
        <v>7.482</v>
      </c>
      <c r="L142" s="213">
        <f t="shared" si="7"/>
        <v>1103.59</v>
      </c>
      <c r="M142" s="213">
        <f t="shared" si="7"/>
        <v>1576.008</v>
      </c>
      <c r="N142" s="213">
        <f t="shared" si="7"/>
        <v>294.325</v>
      </c>
      <c r="O142" s="213">
        <f t="shared" si="7"/>
        <v>18.414</v>
      </c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</row>
    <row r="143" ht="15.75" customHeight="1">
      <c r="A143" s="210" t="s">
        <v>215</v>
      </c>
      <c r="B143" s="212"/>
      <c r="C143" s="210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</row>
    <row r="144" ht="15.75" customHeight="1">
      <c r="A144" s="210" t="s">
        <v>3</v>
      </c>
      <c r="B144" s="212" t="s">
        <v>4</v>
      </c>
      <c r="C144" s="210" t="s">
        <v>5</v>
      </c>
      <c r="D144" s="213" t="s">
        <v>6</v>
      </c>
      <c r="E144" s="213"/>
      <c r="F144" s="213"/>
      <c r="G144" s="213" t="s">
        <v>7</v>
      </c>
      <c r="H144" s="213" t="s">
        <v>8</v>
      </c>
      <c r="I144" s="213"/>
      <c r="J144" s="213"/>
      <c r="K144" s="213"/>
      <c r="L144" s="213" t="s">
        <v>9</v>
      </c>
      <c r="M144" s="213"/>
      <c r="N144" s="213"/>
      <c r="O144" s="213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</row>
    <row r="145" ht="15.75" customHeight="1">
      <c r="A145" s="210"/>
      <c r="B145" s="212"/>
      <c r="C145" s="210"/>
      <c r="D145" s="213" t="s">
        <v>10</v>
      </c>
      <c r="E145" s="213" t="s">
        <v>11</v>
      </c>
      <c r="F145" s="213" t="s">
        <v>12</v>
      </c>
      <c r="G145" s="213"/>
      <c r="H145" s="213" t="s">
        <v>13</v>
      </c>
      <c r="I145" s="213" t="s">
        <v>14</v>
      </c>
      <c r="J145" s="213" t="s">
        <v>15</v>
      </c>
      <c r="K145" s="213" t="s">
        <v>16</v>
      </c>
      <c r="L145" s="213" t="s">
        <v>17</v>
      </c>
      <c r="M145" s="213" t="s">
        <v>18</v>
      </c>
      <c r="N145" s="213" t="s">
        <v>19</v>
      </c>
      <c r="O145" s="213" t="s">
        <v>20</v>
      </c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</row>
    <row r="146" ht="15.75" customHeight="1">
      <c r="A146" s="210" t="s">
        <v>21</v>
      </c>
      <c r="B146" s="212"/>
      <c r="C146" s="210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</row>
    <row r="147" ht="15.75" customHeight="1">
      <c r="A147" s="210"/>
      <c r="B147" s="212" t="s">
        <v>284</v>
      </c>
      <c r="C147" s="210">
        <v>40.0</v>
      </c>
      <c r="D147" s="213">
        <v>0.28</v>
      </c>
      <c r="E147" s="213">
        <v>0.04</v>
      </c>
      <c r="F147" s="213">
        <v>0.76</v>
      </c>
      <c r="G147" s="213">
        <v>4.4</v>
      </c>
      <c r="H147" s="213">
        <v>0.012</v>
      </c>
      <c r="I147" s="213">
        <v>2.8</v>
      </c>
      <c r="J147" s="213"/>
      <c r="K147" s="213">
        <v>0.04</v>
      </c>
      <c r="L147" s="213">
        <v>6.8</v>
      </c>
      <c r="M147" s="213">
        <v>12.0</v>
      </c>
      <c r="N147" s="213">
        <v>5.6</v>
      </c>
      <c r="O147" s="213">
        <v>0.2</v>
      </c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</row>
    <row r="148" ht="15.75" customHeight="1">
      <c r="A148" s="210" t="s">
        <v>278</v>
      </c>
      <c r="B148" s="212" t="s">
        <v>279</v>
      </c>
      <c r="C148" s="210">
        <v>90.0</v>
      </c>
      <c r="D148" s="213">
        <v>15.084</v>
      </c>
      <c r="E148" s="213">
        <v>10.753</v>
      </c>
      <c r="F148" s="213">
        <v>8.753</v>
      </c>
      <c r="G148" s="213">
        <v>192.325</v>
      </c>
      <c r="H148" s="213">
        <v>0.07</v>
      </c>
      <c r="I148" s="213">
        <v>0.12</v>
      </c>
      <c r="J148" s="213">
        <v>22.0</v>
      </c>
      <c r="K148" s="213">
        <v>0.522</v>
      </c>
      <c r="L148" s="213">
        <v>34.82</v>
      </c>
      <c r="M148" s="213">
        <v>157.5</v>
      </c>
      <c r="N148" s="213">
        <v>22.6</v>
      </c>
      <c r="O148" s="213">
        <v>2.132</v>
      </c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</row>
    <row r="149" ht="15.75" customHeight="1">
      <c r="A149" s="207" t="s">
        <v>219</v>
      </c>
      <c r="B149" s="215" t="s">
        <v>327</v>
      </c>
      <c r="C149" s="207">
        <v>160.0</v>
      </c>
      <c r="D149" s="216">
        <v>3.307</v>
      </c>
      <c r="E149" s="216">
        <v>9.29</v>
      </c>
      <c r="F149" s="216">
        <v>21.037</v>
      </c>
      <c r="G149" s="216">
        <v>182.169</v>
      </c>
      <c r="H149" s="216">
        <v>0.162</v>
      </c>
      <c r="I149" s="216">
        <v>30.182</v>
      </c>
      <c r="J149" s="216">
        <v>808.0</v>
      </c>
      <c r="K149" s="216">
        <v>2.157</v>
      </c>
      <c r="L149" s="216">
        <v>44.535</v>
      </c>
      <c r="M149" s="216">
        <v>96.093</v>
      </c>
      <c r="N149" s="216">
        <v>41.643</v>
      </c>
      <c r="O149" s="216">
        <v>1.376</v>
      </c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</row>
    <row r="150" ht="15.75" customHeight="1">
      <c r="A150" s="210" t="s">
        <v>313</v>
      </c>
      <c r="B150" s="212" t="s">
        <v>84</v>
      </c>
      <c r="C150" s="210">
        <v>180.0</v>
      </c>
      <c r="D150" s="213"/>
      <c r="E150" s="213"/>
      <c r="F150" s="213">
        <v>7.987</v>
      </c>
      <c r="G150" s="213">
        <v>31.932</v>
      </c>
      <c r="H150" s="213">
        <v>0.001</v>
      </c>
      <c r="I150" s="213">
        <v>0.1</v>
      </c>
      <c r="J150" s="213"/>
      <c r="K150" s="213"/>
      <c r="L150" s="213">
        <v>4.95</v>
      </c>
      <c r="M150" s="213">
        <v>8.24</v>
      </c>
      <c r="N150" s="213">
        <v>4.4</v>
      </c>
      <c r="O150" s="213">
        <v>0.844</v>
      </c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</row>
    <row r="151" ht="15.75" customHeight="1">
      <c r="A151" s="210">
        <v>0.0</v>
      </c>
      <c r="B151" s="212" t="s">
        <v>25</v>
      </c>
      <c r="C151" s="210">
        <v>50.0</v>
      </c>
      <c r="D151" s="213">
        <v>3.95</v>
      </c>
      <c r="E151" s="213">
        <v>0.5</v>
      </c>
      <c r="F151" s="213">
        <v>24.15</v>
      </c>
      <c r="G151" s="213">
        <v>117.5</v>
      </c>
      <c r="H151" s="213">
        <v>0.08</v>
      </c>
      <c r="I151" s="213"/>
      <c r="J151" s="213"/>
      <c r="K151" s="213">
        <v>0.65</v>
      </c>
      <c r="L151" s="213">
        <v>11.5</v>
      </c>
      <c r="M151" s="213">
        <v>43.5</v>
      </c>
      <c r="N151" s="213">
        <v>16.5</v>
      </c>
      <c r="O151" s="213">
        <v>1.0</v>
      </c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</row>
    <row r="152" ht="15.75" customHeight="1">
      <c r="A152" s="210">
        <v>0.0</v>
      </c>
      <c r="B152" s="212" t="s">
        <v>282</v>
      </c>
      <c r="C152" s="210">
        <v>100.0</v>
      </c>
      <c r="D152" s="213">
        <v>0.4</v>
      </c>
      <c r="E152" s="213">
        <v>0.3</v>
      </c>
      <c r="F152" s="213">
        <v>10.3</v>
      </c>
      <c r="G152" s="213">
        <v>47.0</v>
      </c>
      <c r="H152" s="213">
        <v>0.02</v>
      </c>
      <c r="I152" s="213">
        <v>5.0</v>
      </c>
      <c r="J152" s="213"/>
      <c r="K152" s="213">
        <v>0.4</v>
      </c>
      <c r="L152" s="213">
        <v>19.0</v>
      </c>
      <c r="M152" s="213">
        <v>16.0</v>
      </c>
      <c r="N152" s="213">
        <v>12.0</v>
      </c>
      <c r="O152" s="213">
        <v>2.3</v>
      </c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</row>
    <row r="153" ht="15.75" customHeight="1">
      <c r="A153" s="210" t="s">
        <v>272</v>
      </c>
      <c r="B153" s="212"/>
      <c r="C153" s="207">
        <v>620.0</v>
      </c>
      <c r="D153" s="216">
        <v>23.021</v>
      </c>
      <c r="E153" s="216">
        <v>20.883</v>
      </c>
      <c r="F153" s="216">
        <v>72.987</v>
      </c>
      <c r="G153" s="216">
        <v>575.326</v>
      </c>
      <c r="H153" s="216">
        <v>0.345</v>
      </c>
      <c r="I153" s="216">
        <v>38.202</v>
      </c>
      <c r="J153" s="216">
        <v>830.0</v>
      </c>
      <c r="K153" s="216">
        <v>3.769</v>
      </c>
      <c r="L153" s="216">
        <v>121.605</v>
      </c>
      <c r="M153" s="216">
        <v>333.333</v>
      </c>
      <c r="N153" s="216">
        <v>102.743</v>
      </c>
      <c r="O153" s="216">
        <v>7.852</v>
      </c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</row>
    <row r="154" ht="15.75" customHeight="1">
      <c r="A154" s="210" t="s">
        <v>273</v>
      </c>
      <c r="B154" s="212"/>
      <c r="C154" s="210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</row>
    <row r="155" ht="15.75" customHeight="1">
      <c r="A155" s="210" t="s">
        <v>301</v>
      </c>
      <c r="B155" s="212" t="s">
        <v>302</v>
      </c>
      <c r="C155" s="210">
        <v>125.0</v>
      </c>
      <c r="D155" s="213">
        <v>1.182</v>
      </c>
      <c r="E155" s="213">
        <v>0.252</v>
      </c>
      <c r="F155" s="213">
        <v>24.756</v>
      </c>
      <c r="G155" s="213">
        <v>106.02</v>
      </c>
      <c r="H155" s="213">
        <v>0.025</v>
      </c>
      <c r="I155" s="213">
        <v>3.8</v>
      </c>
      <c r="J155" s="213">
        <v>1.9</v>
      </c>
      <c r="K155" s="213">
        <v>0.226</v>
      </c>
      <c r="L155" s="213">
        <v>8.08</v>
      </c>
      <c r="M155" s="213">
        <v>12.68</v>
      </c>
      <c r="N155" s="213">
        <v>5.22</v>
      </c>
      <c r="O155" s="213">
        <v>0.978</v>
      </c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</row>
    <row r="156" ht="15.75" customHeight="1">
      <c r="A156" s="210" t="s">
        <v>153</v>
      </c>
      <c r="B156" s="212" t="s">
        <v>165</v>
      </c>
      <c r="C156" s="210">
        <v>125.0</v>
      </c>
      <c r="D156" s="213">
        <v>3.375</v>
      </c>
      <c r="E156" s="213">
        <v>3.125</v>
      </c>
      <c r="F156" s="213">
        <v>13.5</v>
      </c>
      <c r="G156" s="213">
        <v>98.75</v>
      </c>
      <c r="H156" s="213">
        <v>0.038</v>
      </c>
      <c r="I156" s="213">
        <v>1.125</v>
      </c>
      <c r="J156" s="213">
        <v>25.0</v>
      </c>
      <c r="K156" s="213"/>
      <c r="L156" s="213">
        <v>151.25</v>
      </c>
      <c r="M156" s="213">
        <v>117.5</v>
      </c>
      <c r="N156" s="213">
        <v>18.75</v>
      </c>
      <c r="O156" s="213">
        <v>0.125</v>
      </c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</row>
    <row r="157" ht="15.75" customHeight="1">
      <c r="A157" s="210" t="s">
        <v>275</v>
      </c>
      <c r="B157" s="212"/>
      <c r="C157" s="210">
        <v>250.0</v>
      </c>
      <c r="D157" s="213">
        <v>4.557</v>
      </c>
      <c r="E157" s="213">
        <v>3.377</v>
      </c>
      <c r="F157" s="213">
        <v>38.256</v>
      </c>
      <c r="G157" s="213">
        <v>204.77</v>
      </c>
      <c r="H157" s="213">
        <v>0.063</v>
      </c>
      <c r="I157" s="213">
        <v>4.925</v>
      </c>
      <c r="J157" s="213">
        <v>26.9</v>
      </c>
      <c r="K157" s="213">
        <v>0.226</v>
      </c>
      <c r="L157" s="213">
        <v>159.33</v>
      </c>
      <c r="M157" s="213">
        <v>130.18</v>
      </c>
      <c r="N157" s="213">
        <v>23.97</v>
      </c>
      <c r="O157" s="213">
        <v>1.103</v>
      </c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</row>
    <row r="158" ht="15.75" customHeight="1">
      <c r="A158" s="210" t="s">
        <v>29</v>
      </c>
      <c r="B158" s="212"/>
      <c r="C158" s="210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</row>
    <row r="159" ht="15.75" customHeight="1">
      <c r="A159" s="210" t="s">
        <v>328</v>
      </c>
      <c r="B159" s="212" t="s">
        <v>222</v>
      </c>
      <c r="C159" s="210">
        <v>60.0</v>
      </c>
      <c r="D159" s="213">
        <v>1.459</v>
      </c>
      <c r="E159" s="213">
        <v>5.062</v>
      </c>
      <c r="F159" s="213">
        <v>7.855</v>
      </c>
      <c r="G159" s="213">
        <v>84.505</v>
      </c>
      <c r="H159" s="213">
        <v>0.055</v>
      </c>
      <c r="I159" s="213">
        <v>10.1</v>
      </c>
      <c r="J159" s="213">
        <v>900.0</v>
      </c>
      <c r="K159" s="213">
        <v>2.552</v>
      </c>
      <c r="L159" s="213">
        <v>22.24</v>
      </c>
      <c r="M159" s="213">
        <v>42.18</v>
      </c>
      <c r="N159" s="213">
        <v>26.36</v>
      </c>
      <c r="O159" s="213">
        <v>0.78</v>
      </c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</row>
    <row r="160" ht="15.75" customHeight="1">
      <c r="A160" s="210" t="s">
        <v>315</v>
      </c>
      <c r="B160" s="212" t="s">
        <v>316</v>
      </c>
      <c r="C160" s="210">
        <v>240.0</v>
      </c>
      <c r="D160" s="213">
        <v>2.396</v>
      </c>
      <c r="E160" s="213">
        <v>2.264</v>
      </c>
      <c r="F160" s="213">
        <v>11.264</v>
      </c>
      <c r="G160" s="213">
        <v>75.678</v>
      </c>
      <c r="H160" s="213">
        <v>0.093</v>
      </c>
      <c r="I160" s="213">
        <v>15.194</v>
      </c>
      <c r="J160" s="213">
        <v>290.4</v>
      </c>
      <c r="K160" s="213">
        <v>0.214</v>
      </c>
      <c r="L160" s="213">
        <v>51.23</v>
      </c>
      <c r="M160" s="213">
        <v>60.35</v>
      </c>
      <c r="N160" s="213">
        <v>19.598</v>
      </c>
      <c r="O160" s="213">
        <v>0.617</v>
      </c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</row>
    <row r="161" ht="15.75" customHeight="1">
      <c r="A161" s="210"/>
      <c r="B161" s="212" t="s">
        <v>317</v>
      </c>
      <c r="C161" s="210">
        <v>10.0</v>
      </c>
      <c r="D161" s="213">
        <v>0.27</v>
      </c>
      <c r="E161" s="213">
        <v>1.0</v>
      </c>
      <c r="F161" s="213">
        <v>0.39</v>
      </c>
      <c r="G161" s="213">
        <v>11.9</v>
      </c>
      <c r="H161" s="213">
        <v>0.003</v>
      </c>
      <c r="I161" s="213">
        <v>0.05</v>
      </c>
      <c r="J161" s="213">
        <v>6.5</v>
      </c>
      <c r="K161" s="213">
        <v>0.03</v>
      </c>
      <c r="L161" s="213">
        <v>9.0</v>
      </c>
      <c r="M161" s="213">
        <v>6.2</v>
      </c>
      <c r="N161" s="213">
        <v>1.0</v>
      </c>
      <c r="O161" s="213">
        <v>0.01</v>
      </c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</row>
    <row r="162" ht="15.75" customHeight="1">
      <c r="A162" s="210" t="s">
        <v>329</v>
      </c>
      <c r="B162" s="212" t="s">
        <v>88</v>
      </c>
      <c r="C162" s="210">
        <v>150.0</v>
      </c>
      <c r="D162" s="213">
        <v>17.922</v>
      </c>
      <c r="E162" s="213">
        <v>18.893</v>
      </c>
      <c r="F162" s="213">
        <v>0.739</v>
      </c>
      <c r="G162" s="213">
        <v>245.599</v>
      </c>
      <c r="H162" s="213">
        <v>0.076</v>
      </c>
      <c r="I162" s="213">
        <v>0.16</v>
      </c>
      <c r="J162" s="213">
        <v>307.982</v>
      </c>
      <c r="K162" s="213">
        <v>0.73</v>
      </c>
      <c r="L162" s="213">
        <v>255.868</v>
      </c>
      <c r="M162" s="213">
        <v>320.895</v>
      </c>
      <c r="N162" s="213">
        <v>21.01</v>
      </c>
      <c r="O162" s="213">
        <v>2.708</v>
      </c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</row>
    <row r="163" ht="15.75" customHeight="1">
      <c r="A163" s="210" t="s">
        <v>320</v>
      </c>
      <c r="B163" s="212" t="s">
        <v>223</v>
      </c>
      <c r="C163" s="210">
        <v>180.0</v>
      </c>
      <c r="D163" s="213">
        <v>0.944</v>
      </c>
      <c r="E163" s="213">
        <v>0.054</v>
      </c>
      <c r="F163" s="213">
        <v>23.42</v>
      </c>
      <c r="G163" s="213">
        <v>98.72</v>
      </c>
      <c r="H163" s="213">
        <v>0.018</v>
      </c>
      <c r="I163" s="213">
        <v>0.72</v>
      </c>
      <c r="J163" s="213">
        <v>104.94</v>
      </c>
      <c r="K163" s="213">
        <v>0.99</v>
      </c>
      <c r="L163" s="213">
        <v>32.0</v>
      </c>
      <c r="M163" s="213">
        <v>32.44</v>
      </c>
      <c r="N163" s="213">
        <v>18.9</v>
      </c>
      <c r="O163" s="213">
        <v>0.6</v>
      </c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</row>
    <row r="164" ht="15.75" customHeight="1">
      <c r="A164" s="210">
        <v>0.0</v>
      </c>
      <c r="B164" s="212" t="s">
        <v>25</v>
      </c>
      <c r="C164" s="210">
        <v>70.0</v>
      </c>
      <c r="D164" s="213">
        <v>5.53</v>
      </c>
      <c r="E164" s="213">
        <v>0.7</v>
      </c>
      <c r="F164" s="213">
        <v>33.81</v>
      </c>
      <c r="G164" s="213">
        <v>164.5</v>
      </c>
      <c r="H164" s="213">
        <v>0.112</v>
      </c>
      <c r="I164" s="213"/>
      <c r="J164" s="213"/>
      <c r="K164" s="213">
        <v>0.91</v>
      </c>
      <c r="L164" s="213">
        <v>16.1</v>
      </c>
      <c r="M164" s="213">
        <v>60.9</v>
      </c>
      <c r="N164" s="213">
        <v>23.1</v>
      </c>
      <c r="O164" s="213">
        <v>1.4</v>
      </c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</row>
    <row r="165" ht="15.75" customHeight="1">
      <c r="A165" s="210" t="s">
        <v>164</v>
      </c>
      <c r="B165" s="212"/>
      <c r="C165" s="210">
        <v>710.0</v>
      </c>
      <c r="D165" s="213">
        <v>28.521</v>
      </c>
      <c r="E165" s="213">
        <v>27.973</v>
      </c>
      <c r="F165" s="213">
        <v>77.478</v>
      </c>
      <c r="G165" s="213">
        <v>680.902</v>
      </c>
      <c r="H165" s="213">
        <v>0.357</v>
      </c>
      <c r="I165" s="213">
        <v>26.224</v>
      </c>
      <c r="J165" s="213">
        <v>1609.822</v>
      </c>
      <c r="K165" s="213">
        <v>5.426</v>
      </c>
      <c r="L165" s="213">
        <v>386.438</v>
      </c>
      <c r="M165" s="213">
        <v>522.965</v>
      </c>
      <c r="N165" s="213">
        <v>109.968</v>
      </c>
      <c r="O165" s="213">
        <v>6.115</v>
      </c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</row>
    <row r="166" ht="15.75" customHeight="1">
      <c r="A166" s="210" t="s">
        <v>205</v>
      </c>
      <c r="B166" s="212"/>
      <c r="C166" s="210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</row>
    <row r="167" ht="15.75" customHeight="1">
      <c r="A167" s="210" t="s">
        <v>301</v>
      </c>
      <c r="B167" s="212" t="s">
        <v>302</v>
      </c>
      <c r="C167" s="210">
        <v>125.0</v>
      </c>
      <c r="D167" s="213">
        <v>1.182</v>
      </c>
      <c r="E167" s="213">
        <v>0.252</v>
      </c>
      <c r="F167" s="213">
        <v>24.756</v>
      </c>
      <c r="G167" s="213">
        <v>106.02</v>
      </c>
      <c r="H167" s="213">
        <v>0.025</v>
      </c>
      <c r="I167" s="213">
        <v>3.8</v>
      </c>
      <c r="J167" s="213">
        <v>1.9</v>
      </c>
      <c r="K167" s="213">
        <v>0.226</v>
      </c>
      <c r="L167" s="213">
        <v>8.08</v>
      </c>
      <c r="M167" s="213">
        <v>12.68</v>
      </c>
      <c r="N167" s="213">
        <v>5.22</v>
      </c>
      <c r="O167" s="213">
        <v>0.978</v>
      </c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</row>
    <row r="168" ht="15.75" customHeight="1">
      <c r="A168" s="210" t="s">
        <v>153</v>
      </c>
      <c r="B168" s="212" t="s">
        <v>165</v>
      </c>
      <c r="C168" s="210">
        <v>125.0</v>
      </c>
      <c r="D168" s="213">
        <v>3.375</v>
      </c>
      <c r="E168" s="213">
        <v>3.125</v>
      </c>
      <c r="F168" s="213">
        <v>13.5</v>
      </c>
      <c r="G168" s="213">
        <v>98.75</v>
      </c>
      <c r="H168" s="213">
        <v>0.038</v>
      </c>
      <c r="I168" s="213">
        <v>1.125</v>
      </c>
      <c r="J168" s="213">
        <v>25.0</v>
      </c>
      <c r="K168" s="213"/>
      <c r="L168" s="213">
        <v>151.25</v>
      </c>
      <c r="M168" s="213">
        <v>117.5</v>
      </c>
      <c r="N168" s="213">
        <v>18.75</v>
      </c>
      <c r="O168" s="213">
        <v>0.125</v>
      </c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</row>
    <row r="169" ht="15.75" customHeight="1">
      <c r="A169" s="210" t="s">
        <v>166</v>
      </c>
      <c r="B169" s="212"/>
      <c r="C169" s="210">
        <v>250.0</v>
      </c>
      <c r="D169" s="213">
        <v>4.557</v>
      </c>
      <c r="E169" s="213">
        <v>3.377</v>
      </c>
      <c r="F169" s="213">
        <v>38.256</v>
      </c>
      <c r="G169" s="213">
        <v>204.77</v>
      </c>
      <c r="H169" s="213">
        <v>0.063</v>
      </c>
      <c r="I169" s="213">
        <v>4.925</v>
      </c>
      <c r="J169" s="213">
        <v>26.9</v>
      </c>
      <c r="K169" s="213">
        <v>0.226</v>
      </c>
      <c r="L169" s="213">
        <v>159.33</v>
      </c>
      <c r="M169" s="213">
        <v>130.18</v>
      </c>
      <c r="N169" s="213">
        <v>23.97</v>
      </c>
      <c r="O169" s="213">
        <v>1.103</v>
      </c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</row>
    <row r="170" ht="15.75" customHeight="1">
      <c r="A170" s="210" t="s">
        <v>330</v>
      </c>
      <c r="B170" s="212"/>
      <c r="C170" s="207">
        <v>1830.0</v>
      </c>
      <c r="D170" s="216">
        <v>60.656</v>
      </c>
      <c r="E170" s="216">
        <v>55.61</v>
      </c>
      <c r="F170" s="216">
        <v>226.977</v>
      </c>
      <c r="G170" s="216">
        <v>1665.768</v>
      </c>
      <c r="H170" s="216">
        <v>0.827</v>
      </c>
      <c r="I170" s="216">
        <v>74.276</v>
      </c>
      <c r="J170" s="216">
        <v>2493.622</v>
      </c>
      <c r="K170" s="216">
        <v>9.647</v>
      </c>
      <c r="L170" s="216">
        <v>826.703</v>
      </c>
      <c r="M170" s="216">
        <v>1116.658</v>
      </c>
      <c r="N170" s="216">
        <v>260.652</v>
      </c>
      <c r="O170" s="216">
        <v>16.173</v>
      </c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</row>
    <row r="171" ht="15.75" customHeight="1">
      <c r="A171" s="210" t="s">
        <v>224</v>
      </c>
      <c r="B171" s="212"/>
      <c r="C171" s="210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</row>
    <row r="172" ht="15.75" customHeight="1">
      <c r="A172" s="210" t="s">
        <v>3</v>
      </c>
      <c r="B172" s="212" t="s">
        <v>4</v>
      </c>
      <c r="C172" s="210" t="s">
        <v>5</v>
      </c>
      <c r="D172" s="213" t="s">
        <v>6</v>
      </c>
      <c r="E172" s="213"/>
      <c r="F172" s="213"/>
      <c r="G172" s="213" t="s">
        <v>7</v>
      </c>
      <c r="H172" s="213" t="s">
        <v>8</v>
      </c>
      <c r="I172" s="213"/>
      <c r="J172" s="213"/>
      <c r="K172" s="213"/>
      <c r="L172" s="213" t="s">
        <v>9</v>
      </c>
      <c r="M172" s="213"/>
      <c r="N172" s="213"/>
      <c r="O172" s="213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</row>
    <row r="173" ht="15.75" customHeight="1">
      <c r="A173" s="210"/>
      <c r="B173" s="212"/>
      <c r="C173" s="210"/>
      <c r="D173" s="213" t="s">
        <v>10</v>
      </c>
      <c r="E173" s="213" t="s">
        <v>11</v>
      </c>
      <c r="F173" s="213" t="s">
        <v>12</v>
      </c>
      <c r="G173" s="213"/>
      <c r="H173" s="213" t="s">
        <v>13</v>
      </c>
      <c r="I173" s="213" t="s">
        <v>14</v>
      </c>
      <c r="J173" s="213" t="s">
        <v>15</v>
      </c>
      <c r="K173" s="213" t="s">
        <v>16</v>
      </c>
      <c r="L173" s="213" t="s">
        <v>17</v>
      </c>
      <c r="M173" s="213" t="s">
        <v>18</v>
      </c>
      <c r="N173" s="213" t="s">
        <v>19</v>
      </c>
      <c r="O173" s="213" t="s">
        <v>20</v>
      </c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</row>
    <row r="174" ht="15.75" customHeight="1">
      <c r="A174" s="210" t="s">
        <v>21</v>
      </c>
      <c r="B174" s="212"/>
      <c r="C174" s="210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</row>
    <row r="175" ht="15.75" customHeight="1">
      <c r="A175" s="210"/>
      <c r="B175" s="212" t="s">
        <v>284</v>
      </c>
      <c r="C175" s="210">
        <v>40.0</v>
      </c>
      <c r="D175" s="213">
        <v>0.28</v>
      </c>
      <c r="E175" s="213">
        <v>0.04</v>
      </c>
      <c r="F175" s="213">
        <v>0.76</v>
      </c>
      <c r="G175" s="213">
        <v>4.4</v>
      </c>
      <c r="H175" s="213">
        <v>0.012</v>
      </c>
      <c r="I175" s="213">
        <v>2.8</v>
      </c>
      <c r="J175" s="213"/>
      <c r="K175" s="213">
        <v>0.04</v>
      </c>
      <c r="L175" s="213">
        <v>6.8</v>
      </c>
      <c r="M175" s="213">
        <v>12.0</v>
      </c>
      <c r="N175" s="213">
        <v>5.6</v>
      </c>
      <c r="O175" s="213">
        <v>0.2</v>
      </c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</row>
    <row r="176" ht="15.75" customHeight="1">
      <c r="A176" s="210" t="s">
        <v>290</v>
      </c>
      <c r="B176" s="212" t="s">
        <v>331</v>
      </c>
      <c r="C176" s="210">
        <v>60.0</v>
      </c>
      <c r="D176" s="213">
        <v>11.691</v>
      </c>
      <c r="E176" s="213">
        <v>0.669</v>
      </c>
      <c r="F176" s="213">
        <v>0.492</v>
      </c>
      <c r="G176" s="213">
        <v>55.02</v>
      </c>
      <c r="H176" s="213">
        <v>0.083</v>
      </c>
      <c r="I176" s="213">
        <v>0.965</v>
      </c>
      <c r="J176" s="213">
        <v>7.3</v>
      </c>
      <c r="K176" s="213">
        <v>0.231</v>
      </c>
      <c r="L176" s="213">
        <v>31.06</v>
      </c>
      <c r="M176" s="213">
        <v>178.68</v>
      </c>
      <c r="N176" s="213">
        <v>40.99</v>
      </c>
      <c r="O176" s="213">
        <v>0.632</v>
      </c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</row>
    <row r="177" ht="15.75" customHeight="1">
      <c r="A177" s="210" t="s">
        <v>332</v>
      </c>
      <c r="B177" s="212" t="s">
        <v>104</v>
      </c>
      <c r="C177" s="210">
        <v>30.0</v>
      </c>
      <c r="D177" s="213">
        <v>0.424</v>
      </c>
      <c r="E177" s="213">
        <v>1.226</v>
      </c>
      <c r="F177" s="213">
        <v>1.686</v>
      </c>
      <c r="G177" s="213">
        <v>19.64</v>
      </c>
      <c r="H177" s="213">
        <v>0.018</v>
      </c>
      <c r="I177" s="213">
        <v>0.032</v>
      </c>
      <c r="J177" s="213">
        <v>8.0</v>
      </c>
      <c r="K177" s="213">
        <v>0.054</v>
      </c>
      <c r="L177" s="213">
        <v>7.4</v>
      </c>
      <c r="M177" s="213">
        <v>6.6</v>
      </c>
      <c r="N177" s="213">
        <v>1.04</v>
      </c>
      <c r="O177" s="213">
        <v>0.04</v>
      </c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</row>
    <row r="178" ht="15.75" customHeight="1">
      <c r="A178" s="210" t="s">
        <v>333</v>
      </c>
      <c r="B178" s="212" t="s">
        <v>334</v>
      </c>
      <c r="C178" s="210">
        <v>150.0</v>
      </c>
      <c r="D178" s="213">
        <v>2.98</v>
      </c>
      <c r="E178" s="213">
        <v>4.213</v>
      </c>
      <c r="F178" s="213">
        <v>24.026</v>
      </c>
      <c r="G178" s="213">
        <v>146.235</v>
      </c>
      <c r="H178" s="213">
        <v>0.177</v>
      </c>
      <c r="I178" s="213">
        <v>29.4</v>
      </c>
      <c r="J178" s="213">
        <v>20.0</v>
      </c>
      <c r="K178" s="213">
        <v>0.197</v>
      </c>
      <c r="L178" s="213">
        <v>19.58</v>
      </c>
      <c r="M178" s="213">
        <v>87.51</v>
      </c>
      <c r="N178" s="213">
        <v>34.03</v>
      </c>
      <c r="O178" s="213">
        <v>1.362</v>
      </c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</row>
    <row r="179" ht="15.75" customHeight="1">
      <c r="A179" s="210" t="s">
        <v>162</v>
      </c>
      <c r="B179" s="212" t="s">
        <v>49</v>
      </c>
      <c r="C179" s="210">
        <v>180.0</v>
      </c>
      <c r="D179" s="213">
        <v>0.702</v>
      </c>
      <c r="E179" s="213">
        <v>0.054</v>
      </c>
      <c r="F179" s="213">
        <v>17.11</v>
      </c>
      <c r="G179" s="213">
        <v>72.78</v>
      </c>
      <c r="H179" s="213">
        <v>0.018</v>
      </c>
      <c r="I179" s="213">
        <v>0.72</v>
      </c>
      <c r="J179" s="213"/>
      <c r="K179" s="213">
        <v>0.99</v>
      </c>
      <c r="L179" s="213">
        <v>28.8</v>
      </c>
      <c r="M179" s="213">
        <v>26.28</v>
      </c>
      <c r="N179" s="213">
        <v>18.9</v>
      </c>
      <c r="O179" s="213">
        <v>0.6</v>
      </c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</row>
    <row r="180" ht="15.75" customHeight="1">
      <c r="A180" s="210"/>
      <c r="B180" s="212" t="s">
        <v>25</v>
      </c>
      <c r="C180" s="210">
        <v>40.0</v>
      </c>
      <c r="D180" s="213">
        <v>3.16</v>
      </c>
      <c r="E180" s="213">
        <v>0.4</v>
      </c>
      <c r="F180" s="213">
        <v>19.32</v>
      </c>
      <c r="G180" s="213">
        <v>94.0</v>
      </c>
      <c r="H180" s="213">
        <v>0.064</v>
      </c>
      <c r="I180" s="213"/>
      <c r="J180" s="213"/>
      <c r="K180" s="213">
        <v>0.52</v>
      </c>
      <c r="L180" s="213">
        <v>9.2</v>
      </c>
      <c r="M180" s="213">
        <v>34.8</v>
      </c>
      <c r="N180" s="213">
        <v>13.2</v>
      </c>
      <c r="O180" s="213">
        <v>0.8</v>
      </c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</row>
    <row r="181" ht="15.75" customHeight="1">
      <c r="A181" s="210">
        <v>0.0</v>
      </c>
      <c r="B181" s="212" t="s">
        <v>282</v>
      </c>
      <c r="C181" s="210">
        <v>150.0</v>
      </c>
      <c r="D181" s="213">
        <v>0.6</v>
      </c>
      <c r="E181" s="213">
        <v>0.45</v>
      </c>
      <c r="F181" s="213">
        <v>15.45</v>
      </c>
      <c r="G181" s="213">
        <v>70.5</v>
      </c>
      <c r="H181" s="213">
        <v>0.03</v>
      </c>
      <c r="I181" s="213">
        <v>7.5</v>
      </c>
      <c r="J181" s="213"/>
      <c r="K181" s="213">
        <v>0.6</v>
      </c>
      <c r="L181" s="213">
        <v>28.5</v>
      </c>
      <c r="M181" s="213">
        <v>24.0</v>
      </c>
      <c r="N181" s="213">
        <v>18.0</v>
      </c>
      <c r="O181" s="213">
        <v>3.45</v>
      </c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</row>
    <row r="182" ht="15.75" customHeight="1">
      <c r="A182" s="210" t="s">
        <v>272</v>
      </c>
      <c r="B182" s="212"/>
      <c r="C182" s="210">
        <v>650.0</v>
      </c>
      <c r="D182" s="213">
        <v>19.837</v>
      </c>
      <c r="E182" s="213">
        <v>7.052</v>
      </c>
      <c r="F182" s="213">
        <v>78.844</v>
      </c>
      <c r="G182" s="213">
        <v>462.575</v>
      </c>
      <c r="H182" s="213">
        <v>0.403</v>
      </c>
      <c r="I182" s="213">
        <v>41.417</v>
      </c>
      <c r="J182" s="213">
        <v>35.3</v>
      </c>
      <c r="K182" s="213">
        <v>2.632</v>
      </c>
      <c r="L182" s="213">
        <v>131.34</v>
      </c>
      <c r="M182" s="213">
        <v>369.87</v>
      </c>
      <c r="N182" s="213">
        <v>131.76</v>
      </c>
      <c r="O182" s="213">
        <v>7.084</v>
      </c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</row>
    <row r="183" ht="15.75" customHeight="1">
      <c r="A183" s="210" t="s">
        <v>273</v>
      </c>
      <c r="B183" s="212"/>
      <c r="C183" s="210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</row>
    <row r="184" ht="15.75" customHeight="1">
      <c r="A184" s="210" t="s">
        <v>335</v>
      </c>
      <c r="B184" s="212" t="s">
        <v>227</v>
      </c>
      <c r="C184" s="210">
        <v>125.0</v>
      </c>
      <c r="D184" s="213">
        <v>21.08</v>
      </c>
      <c r="E184" s="213">
        <v>12.256</v>
      </c>
      <c r="F184" s="213">
        <v>19.08</v>
      </c>
      <c r="G184" s="213">
        <v>275.278</v>
      </c>
      <c r="H184" s="213">
        <v>0.07</v>
      </c>
      <c r="I184" s="213">
        <v>0.536</v>
      </c>
      <c r="J184" s="213">
        <v>79.0</v>
      </c>
      <c r="K184" s="213">
        <v>0.294</v>
      </c>
      <c r="L184" s="213">
        <v>181.1</v>
      </c>
      <c r="M184" s="213">
        <v>256.82</v>
      </c>
      <c r="N184" s="213">
        <v>28.68</v>
      </c>
      <c r="O184" s="213">
        <v>0.828</v>
      </c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</row>
    <row r="185" ht="15.75" customHeight="1">
      <c r="A185" s="210" t="s">
        <v>153</v>
      </c>
      <c r="B185" s="212" t="s">
        <v>165</v>
      </c>
      <c r="C185" s="210">
        <v>125.0</v>
      </c>
      <c r="D185" s="213">
        <v>3.375</v>
      </c>
      <c r="E185" s="213">
        <v>3.125</v>
      </c>
      <c r="F185" s="213">
        <v>13.5</v>
      </c>
      <c r="G185" s="213">
        <v>98.75</v>
      </c>
      <c r="H185" s="213">
        <v>0.038</v>
      </c>
      <c r="I185" s="213">
        <v>1.125</v>
      </c>
      <c r="J185" s="213">
        <v>25.0</v>
      </c>
      <c r="K185" s="213"/>
      <c r="L185" s="213">
        <v>151.25</v>
      </c>
      <c r="M185" s="213">
        <v>117.5</v>
      </c>
      <c r="N185" s="213">
        <v>18.75</v>
      </c>
      <c r="O185" s="213">
        <v>0.125</v>
      </c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</row>
    <row r="186" ht="15.75" customHeight="1">
      <c r="A186" s="210" t="s">
        <v>275</v>
      </c>
      <c r="B186" s="212"/>
      <c r="C186" s="210">
        <v>250.0</v>
      </c>
      <c r="D186" s="213">
        <v>24.455</v>
      </c>
      <c r="E186" s="213">
        <v>15.381</v>
      </c>
      <c r="F186" s="213">
        <v>32.58</v>
      </c>
      <c r="G186" s="213">
        <v>374.028</v>
      </c>
      <c r="H186" s="213">
        <v>0.108</v>
      </c>
      <c r="I186" s="213">
        <v>1.661</v>
      </c>
      <c r="J186" s="213">
        <v>104.0</v>
      </c>
      <c r="K186" s="213">
        <v>0.294</v>
      </c>
      <c r="L186" s="213">
        <v>332.35</v>
      </c>
      <c r="M186" s="213">
        <v>374.32</v>
      </c>
      <c r="N186" s="213">
        <v>47.43</v>
      </c>
      <c r="O186" s="213">
        <v>0.953</v>
      </c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</row>
    <row r="187" ht="15.75" customHeight="1">
      <c r="A187" s="210" t="s">
        <v>29</v>
      </c>
      <c r="B187" s="212"/>
      <c r="C187" s="210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</row>
    <row r="188" ht="15.75" customHeight="1">
      <c r="A188" s="210" t="s">
        <v>276</v>
      </c>
      <c r="B188" s="212" t="s">
        <v>277</v>
      </c>
      <c r="C188" s="210">
        <v>250.0</v>
      </c>
      <c r="D188" s="213">
        <v>2.795</v>
      </c>
      <c r="E188" s="213">
        <v>5.833</v>
      </c>
      <c r="F188" s="213">
        <v>13.926</v>
      </c>
      <c r="G188" s="213">
        <v>119.363</v>
      </c>
      <c r="H188" s="213">
        <v>0.158</v>
      </c>
      <c r="I188" s="213">
        <v>1.0</v>
      </c>
      <c r="J188" s="213">
        <v>12.5</v>
      </c>
      <c r="K188" s="213">
        <v>2.531</v>
      </c>
      <c r="L188" s="213">
        <v>11.056</v>
      </c>
      <c r="M188" s="213">
        <v>31.957</v>
      </c>
      <c r="N188" s="213">
        <v>5.102</v>
      </c>
      <c r="O188" s="213">
        <v>0.444</v>
      </c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</row>
    <row r="189" ht="15.75" customHeight="1">
      <c r="A189" s="210" t="s">
        <v>336</v>
      </c>
      <c r="B189" s="212" t="s">
        <v>337</v>
      </c>
      <c r="C189" s="210">
        <v>90.0</v>
      </c>
      <c r="D189" s="213">
        <v>17.946</v>
      </c>
      <c r="E189" s="213">
        <v>14.555</v>
      </c>
      <c r="F189" s="213">
        <v>8.076</v>
      </c>
      <c r="G189" s="213">
        <v>235.015</v>
      </c>
      <c r="H189" s="213">
        <v>0.139</v>
      </c>
      <c r="I189" s="213">
        <v>0.12</v>
      </c>
      <c r="J189" s="213">
        <v>47.0</v>
      </c>
      <c r="K189" s="213">
        <v>2.738</v>
      </c>
      <c r="L189" s="213">
        <v>45.68</v>
      </c>
      <c r="M189" s="213">
        <v>193.61</v>
      </c>
      <c r="N189" s="213">
        <v>22.18</v>
      </c>
      <c r="O189" s="213">
        <v>2.509</v>
      </c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</row>
    <row r="190" ht="15.75" customHeight="1">
      <c r="A190" s="210"/>
      <c r="B190" s="215" t="s">
        <v>230</v>
      </c>
      <c r="C190" s="207">
        <v>150.0</v>
      </c>
      <c r="D190" s="216">
        <v>2.28</v>
      </c>
      <c r="E190" s="216">
        <v>3.945</v>
      </c>
      <c r="F190" s="216">
        <v>23.745</v>
      </c>
      <c r="G190" s="216">
        <v>139.605</v>
      </c>
      <c r="H190" s="216">
        <v>0.026</v>
      </c>
      <c r="I190" s="216"/>
      <c r="J190" s="216">
        <v>20.0</v>
      </c>
      <c r="K190" s="216">
        <v>0.178</v>
      </c>
      <c r="L190" s="216">
        <v>4.846</v>
      </c>
      <c r="M190" s="216">
        <v>49.721</v>
      </c>
      <c r="N190" s="216">
        <v>16.065</v>
      </c>
      <c r="O190" s="216">
        <v>0.339</v>
      </c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</row>
    <row r="191" ht="15.75" customHeight="1">
      <c r="A191" s="210" t="s">
        <v>162</v>
      </c>
      <c r="B191" s="212" t="s">
        <v>49</v>
      </c>
      <c r="C191" s="210">
        <v>180.0</v>
      </c>
      <c r="D191" s="213">
        <v>0.702</v>
      </c>
      <c r="E191" s="213">
        <v>0.054</v>
      </c>
      <c r="F191" s="213">
        <v>17.11</v>
      </c>
      <c r="G191" s="213">
        <v>72.78</v>
      </c>
      <c r="H191" s="213">
        <v>0.018</v>
      </c>
      <c r="I191" s="213">
        <v>0.72</v>
      </c>
      <c r="J191" s="213"/>
      <c r="K191" s="213">
        <v>0.99</v>
      </c>
      <c r="L191" s="213">
        <v>28.8</v>
      </c>
      <c r="M191" s="213">
        <v>26.28</v>
      </c>
      <c r="N191" s="213">
        <v>18.9</v>
      </c>
      <c r="O191" s="213">
        <v>0.6</v>
      </c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</row>
    <row r="192" ht="15.75" customHeight="1">
      <c r="A192" s="210">
        <v>0.0</v>
      </c>
      <c r="B192" s="212" t="s">
        <v>25</v>
      </c>
      <c r="C192" s="210">
        <v>70.0</v>
      </c>
      <c r="D192" s="213">
        <v>5.53</v>
      </c>
      <c r="E192" s="213">
        <v>0.7</v>
      </c>
      <c r="F192" s="213">
        <v>33.81</v>
      </c>
      <c r="G192" s="213">
        <v>164.5</v>
      </c>
      <c r="H192" s="213">
        <v>0.112</v>
      </c>
      <c r="I192" s="213"/>
      <c r="J192" s="213"/>
      <c r="K192" s="213">
        <v>0.91</v>
      </c>
      <c r="L192" s="213">
        <v>16.1</v>
      </c>
      <c r="M192" s="213">
        <v>60.9</v>
      </c>
      <c r="N192" s="213">
        <v>23.1</v>
      </c>
      <c r="O192" s="213">
        <v>1.4</v>
      </c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</row>
    <row r="193" ht="15.75" customHeight="1">
      <c r="A193" s="210">
        <v>0.0</v>
      </c>
      <c r="B193" s="212" t="s">
        <v>147</v>
      </c>
      <c r="C193" s="210">
        <v>100.0</v>
      </c>
      <c r="D193" s="213">
        <v>1.5</v>
      </c>
      <c r="E193" s="213">
        <v>0.5</v>
      </c>
      <c r="F193" s="213">
        <v>21.0</v>
      </c>
      <c r="G193" s="213">
        <v>96.0</v>
      </c>
      <c r="H193" s="213">
        <v>0.04</v>
      </c>
      <c r="I193" s="213">
        <v>10.0</v>
      </c>
      <c r="J193" s="213"/>
      <c r="K193" s="213">
        <v>0.4</v>
      </c>
      <c r="L193" s="213">
        <v>8.0</v>
      </c>
      <c r="M193" s="213">
        <v>28.0</v>
      </c>
      <c r="N193" s="213">
        <v>42.0</v>
      </c>
      <c r="O193" s="213">
        <v>0.6</v>
      </c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</row>
    <row r="194" ht="15.75" customHeight="1">
      <c r="A194" s="207" t="s">
        <v>164</v>
      </c>
      <c r="B194" s="215"/>
      <c r="C194" s="207">
        <v>840.0</v>
      </c>
      <c r="D194" s="216">
        <v>30.753</v>
      </c>
      <c r="E194" s="216">
        <v>25.587</v>
      </c>
      <c r="F194" s="216">
        <v>117.667</v>
      </c>
      <c r="G194" s="216">
        <v>827.263</v>
      </c>
      <c r="H194" s="216">
        <v>0.493</v>
      </c>
      <c r="I194" s="216">
        <v>11.84</v>
      </c>
      <c r="J194" s="216">
        <v>79.5</v>
      </c>
      <c r="K194" s="216">
        <v>7.747</v>
      </c>
      <c r="L194" s="216">
        <v>114.482</v>
      </c>
      <c r="M194" s="216">
        <v>390.468</v>
      </c>
      <c r="N194" s="216">
        <v>127.347</v>
      </c>
      <c r="O194" s="216">
        <v>5.891</v>
      </c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</row>
    <row r="195" ht="15.75" customHeight="1">
      <c r="A195" s="210" t="s">
        <v>205</v>
      </c>
      <c r="B195" s="212"/>
      <c r="C195" s="210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</row>
    <row r="196" ht="15.75" customHeight="1">
      <c r="A196" s="210" t="s">
        <v>335</v>
      </c>
      <c r="B196" s="212" t="s">
        <v>227</v>
      </c>
      <c r="C196" s="210">
        <v>125.0</v>
      </c>
      <c r="D196" s="213">
        <v>21.08</v>
      </c>
      <c r="E196" s="213">
        <v>12.256</v>
      </c>
      <c r="F196" s="213">
        <v>19.08</v>
      </c>
      <c r="G196" s="213">
        <v>275.278</v>
      </c>
      <c r="H196" s="213">
        <v>0.07</v>
      </c>
      <c r="I196" s="213">
        <v>0.536</v>
      </c>
      <c r="J196" s="213">
        <v>79.0</v>
      </c>
      <c r="K196" s="213">
        <v>0.294</v>
      </c>
      <c r="L196" s="213">
        <v>181.1</v>
      </c>
      <c r="M196" s="213">
        <v>256.82</v>
      </c>
      <c r="N196" s="213">
        <v>28.68</v>
      </c>
      <c r="O196" s="213">
        <v>0.828</v>
      </c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</row>
    <row r="197" ht="15.75" customHeight="1">
      <c r="A197" s="210" t="s">
        <v>153</v>
      </c>
      <c r="B197" s="212" t="s">
        <v>165</v>
      </c>
      <c r="C197" s="210">
        <v>125.0</v>
      </c>
      <c r="D197" s="213">
        <v>3.375</v>
      </c>
      <c r="E197" s="213">
        <v>3.125</v>
      </c>
      <c r="F197" s="213">
        <v>13.5</v>
      </c>
      <c r="G197" s="213">
        <v>98.75</v>
      </c>
      <c r="H197" s="213">
        <v>0.038</v>
      </c>
      <c r="I197" s="213">
        <v>1.125</v>
      </c>
      <c r="J197" s="213">
        <v>25.0</v>
      </c>
      <c r="K197" s="213"/>
      <c r="L197" s="213">
        <v>151.25</v>
      </c>
      <c r="M197" s="213">
        <v>117.5</v>
      </c>
      <c r="N197" s="213">
        <v>18.75</v>
      </c>
      <c r="O197" s="213">
        <v>0.125</v>
      </c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</row>
    <row r="198" ht="15.75" customHeight="1">
      <c r="A198" s="210" t="s">
        <v>166</v>
      </c>
      <c r="B198" s="212"/>
      <c r="C198" s="210">
        <v>250.0</v>
      </c>
      <c r="D198" s="213">
        <v>24.455</v>
      </c>
      <c r="E198" s="213">
        <v>15.381</v>
      </c>
      <c r="F198" s="213">
        <v>32.58</v>
      </c>
      <c r="G198" s="213">
        <v>374.028</v>
      </c>
      <c r="H198" s="213">
        <v>0.108</v>
      </c>
      <c r="I198" s="213">
        <v>1.661</v>
      </c>
      <c r="J198" s="213">
        <v>104.0</v>
      </c>
      <c r="K198" s="213">
        <v>0.294</v>
      </c>
      <c r="L198" s="213">
        <v>332.35</v>
      </c>
      <c r="M198" s="213">
        <v>374.32</v>
      </c>
      <c r="N198" s="213">
        <v>47.43</v>
      </c>
      <c r="O198" s="213">
        <v>0.953</v>
      </c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</row>
    <row r="199" ht="15.75" customHeight="1">
      <c r="A199" s="210" t="s">
        <v>338</v>
      </c>
      <c r="B199" s="212"/>
      <c r="C199" s="207">
        <v>1990.0</v>
      </c>
      <c r="D199" s="216">
        <v>99.5</v>
      </c>
      <c r="E199" s="216">
        <v>63.401</v>
      </c>
      <c r="F199" s="216">
        <v>261.671</v>
      </c>
      <c r="G199" s="216">
        <v>2037.894</v>
      </c>
      <c r="H199" s="216">
        <v>1.111</v>
      </c>
      <c r="I199" s="216">
        <v>56.579</v>
      </c>
      <c r="J199" s="216">
        <v>322.8</v>
      </c>
      <c r="K199" s="216">
        <v>10.967</v>
      </c>
      <c r="L199" s="216">
        <v>910.522</v>
      </c>
      <c r="M199" s="216">
        <v>1508.978</v>
      </c>
      <c r="N199" s="216">
        <v>353.967</v>
      </c>
      <c r="O199" s="216">
        <v>14.881</v>
      </c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</row>
    <row r="200" ht="15.75" customHeight="1">
      <c r="A200" s="210" t="s">
        <v>232</v>
      </c>
      <c r="B200" s="212"/>
      <c r="C200" s="210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</row>
    <row r="201" ht="15.75" customHeight="1">
      <c r="A201" s="210" t="s">
        <v>3</v>
      </c>
      <c r="B201" s="212" t="s">
        <v>4</v>
      </c>
      <c r="C201" s="210" t="s">
        <v>5</v>
      </c>
      <c r="D201" s="213" t="s">
        <v>6</v>
      </c>
      <c r="E201" s="213"/>
      <c r="F201" s="213"/>
      <c r="G201" s="213" t="s">
        <v>7</v>
      </c>
      <c r="H201" s="213" t="s">
        <v>8</v>
      </c>
      <c r="I201" s="213"/>
      <c r="J201" s="213"/>
      <c r="K201" s="213"/>
      <c r="L201" s="213" t="s">
        <v>9</v>
      </c>
      <c r="M201" s="213"/>
      <c r="N201" s="213"/>
      <c r="O201" s="213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</row>
    <row r="202" ht="15.75" customHeight="1">
      <c r="A202" s="210"/>
      <c r="B202" s="212"/>
      <c r="C202" s="210"/>
      <c r="D202" s="213" t="s">
        <v>10</v>
      </c>
      <c r="E202" s="213" t="s">
        <v>11</v>
      </c>
      <c r="F202" s="213" t="s">
        <v>12</v>
      </c>
      <c r="G202" s="213"/>
      <c r="H202" s="213" t="s">
        <v>13</v>
      </c>
      <c r="I202" s="213" t="s">
        <v>14</v>
      </c>
      <c r="J202" s="213" t="s">
        <v>15</v>
      </c>
      <c r="K202" s="213" t="s">
        <v>16</v>
      </c>
      <c r="L202" s="213" t="s">
        <v>17</v>
      </c>
      <c r="M202" s="213" t="s">
        <v>18</v>
      </c>
      <c r="N202" s="213" t="s">
        <v>19</v>
      </c>
      <c r="O202" s="213" t="s">
        <v>20</v>
      </c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</row>
    <row r="203" ht="15.75" customHeight="1">
      <c r="A203" s="210" t="s">
        <v>21</v>
      </c>
      <c r="B203" s="212"/>
      <c r="C203" s="210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</row>
    <row r="204" ht="15.75" customHeight="1">
      <c r="A204" s="210" t="s">
        <v>179</v>
      </c>
      <c r="B204" s="212" t="s">
        <v>180</v>
      </c>
      <c r="C204" s="210">
        <v>60.0</v>
      </c>
      <c r="D204" s="213">
        <v>2.184</v>
      </c>
      <c r="E204" s="213">
        <v>5.61</v>
      </c>
      <c r="F204" s="213">
        <v>3.312</v>
      </c>
      <c r="G204" s="213">
        <v>73.404</v>
      </c>
      <c r="H204" s="213">
        <v>0.031</v>
      </c>
      <c r="I204" s="213">
        <v>2.448</v>
      </c>
      <c r="J204" s="213">
        <v>973.8</v>
      </c>
      <c r="K204" s="213">
        <v>1.982</v>
      </c>
      <c r="L204" s="213">
        <v>73.622</v>
      </c>
      <c r="M204" s="213">
        <v>65.015</v>
      </c>
      <c r="N204" s="213">
        <v>20.98</v>
      </c>
      <c r="O204" s="213">
        <v>0.401</v>
      </c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</row>
    <row r="205" ht="15.75" customHeight="1">
      <c r="A205" s="210">
        <v>278.0</v>
      </c>
      <c r="B205" s="212" t="s">
        <v>339</v>
      </c>
      <c r="C205" s="210">
        <v>60.0</v>
      </c>
      <c r="D205" s="213">
        <v>8.944</v>
      </c>
      <c r="E205" s="213">
        <v>6.893</v>
      </c>
      <c r="F205" s="213">
        <v>8.3</v>
      </c>
      <c r="G205" s="213">
        <v>131.173</v>
      </c>
      <c r="H205" s="213">
        <v>0.078</v>
      </c>
      <c r="I205" s="213">
        <v>2.0</v>
      </c>
      <c r="J205" s="213"/>
      <c r="K205" s="213">
        <v>1.676</v>
      </c>
      <c r="L205" s="213">
        <v>15.86</v>
      </c>
      <c r="M205" s="213">
        <v>94.25</v>
      </c>
      <c r="N205" s="213">
        <v>14.66</v>
      </c>
      <c r="O205" s="213">
        <v>1.423</v>
      </c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</row>
    <row r="206" ht="15.75" customHeight="1">
      <c r="A206" s="210">
        <v>330.0</v>
      </c>
      <c r="B206" s="212" t="s">
        <v>104</v>
      </c>
      <c r="C206" s="210">
        <v>50.0</v>
      </c>
      <c r="D206" s="213">
        <v>0.783</v>
      </c>
      <c r="E206" s="213">
        <v>1.352</v>
      </c>
      <c r="F206" s="213">
        <v>3.303</v>
      </c>
      <c r="G206" s="213">
        <v>28.83</v>
      </c>
      <c r="H206" s="213">
        <v>0.036</v>
      </c>
      <c r="I206" s="213">
        <v>0.065</v>
      </c>
      <c r="J206" s="213">
        <v>8.45</v>
      </c>
      <c r="K206" s="213">
        <v>0.099</v>
      </c>
      <c r="L206" s="213">
        <v>16.1</v>
      </c>
      <c r="M206" s="213">
        <v>12.25</v>
      </c>
      <c r="N206" s="213">
        <v>2.16</v>
      </c>
      <c r="O206" s="213">
        <v>0.09</v>
      </c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</row>
    <row r="207" ht="15.75" customHeight="1">
      <c r="A207" s="210"/>
      <c r="B207" s="212" t="s">
        <v>280</v>
      </c>
      <c r="C207" s="210">
        <v>155.0</v>
      </c>
      <c r="D207" s="213">
        <v>4.765</v>
      </c>
      <c r="E207" s="213">
        <v>4.863</v>
      </c>
      <c r="F207" s="213">
        <v>21.478</v>
      </c>
      <c r="G207" s="213">
        <v>148.545</v>
      </c>
      <c r="H207" s="213">
        <v>0.162</v>
      </c>
      <c r="I207" s="213"/>
      <c r="J207" s="213">
        <v>20.0</v>
      </c>
      <c r="K207" s="213">
        <v>0.35</v>
      </c>
      <c r="L207" s="213">
        <v>9.822</v>
      </c>
      <c r="M207" s="213">
        <v>113.479</v>
      </c>
      <c r="N207" s="213">
        <v>75.067</v>
      </c>
      <c r="O207" s="213">
        <v>2.531</v>
      </c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</row>
    <row r="208" ht="15.75" customHeight="1">
      <c r="A208" s="210"/>
      <c r="B208" s="212" t="s">
        <v>235</v>
      </c>
      <c r="C208" s="210">
        <v>180.0</v>
      </c>
      <c r="D208" s="213">
        <v>0.144</v>
      </c>
      <c r="E208" s="213">
        <v>0.144</v>
      </c>
      <c r="F208" s="213">
        <v>11.512</v>
      </c>
      <c r="G208" s="213">
        <v>48.841</v>
      </c>
      <c r="H208" s="213">
        <v>0.011</v>
      </c>
      <c r="I208" s="213">
        <v>3.609</v>
      </c>
      <c r="J208" s="213">
        <v>1.8</v>
      </c>
      <c r="K208" s="213">
        <v>0.072</v>
      </c>
      <c r="L208" s="213">
        <v>6.206</v>
      </c>
      <c r="M208" s="213">
        <v>4.702</v>
      </c>
      <c r="N208" s="213">
        <v>3.636</v>
      </c>
      <c r="O208" s="213">
        <v>0.89</v>
      </c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</row>
    <row r="209" ht="15.75" customHeight="1">
      <c r="A209" s="210"/>
      <c r="B209" s="212" t="s">
        <v>25</v>
      </c>
      <c r="C209" s="210">
        <v>40.0</v>
      </c>
      <c r="D209" s="213">
        <v>3.16</v>
      </c>
      <c r="E209" s="213">
        <v>0.4</v>
      </c>
      <c r="F209" s="213">
        <v>19.32</v>
      </c>
      <c r="G209" s="213">
        <v>94.0</v>
      </c>
      <c r="H209" s="213">
        <v>0.064</v>
      </c>
      <c r="I209" s="213"/>
      <c r="J209" s="213"/>
      <c r="K209" s="213">
        <v>0.52</v>
      </c>
      <c r="L209" s="213">
        <v>9.2</v>
      </c>
      <c r="M209" s="213">
        <v>34.8</v>
      </c>
      <c r="N209" s="213">
        <v>13.2</v>
      </c>
      <c r="O209" s="213">
        <v>0.8</v>
      </c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</row>
    <row r="210" ht="15.75" customHeight="1">
      <c r="A210" s="210"/>
      <c r="B210" s="212" t="s">
        <v>340</v>
      </c>
      <c r="C210" s="210">
        <v>25.0</v>
      </c>
      <c r="D210" s="213">
        <v>1.875</v>
      </c>
      <c r="E210" s="213">
        <v>2.45</v>
      </c>
      <c r="F210" s="213">
        <v>18.6</v>
      </c>
      <c r="G210" s="213">
        <v>104.25</v>
      </c>
      <c r="H210" s="213">
        <v>0.02</v>
      </c>
      <c r="I210" s="213"/>
      <c r="J210" s="213">
        <v>2.5</v>
      </c>
      <c r="K210" s="213"/>
      <c r="L210" s="213">
        <v>7.25</v>
      </c>
      <c r="M210" s="213">
        <v>22.5</v>
      </c>
      <c r="N210" s="213">
        <v>5.0</v>
      </c>
      <c r="O210" s="213">
        <v>0.525</v>
      </c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</row>
    <row r="211" ht="15.75" customHeight="1">
      <c r="A211" s="210" t="s">
        <v>272</v>
      </c>
      <c r="B211" s="212"/>
      <c r="C211" s="210">
        <v>570.0</v>
      </c>
      <c r="D211" s="213">
        <v>21.855</v>
      </c>
      <c r="E211" s="213">
        <v>21.712</v>
      </c>
      <c r="F211" s="213">
        <v>85.825</v>
      </c>
      <c r="G211" s="213">
        <v>629.043</v>
      </c>
      <c r="H211" s="213">
        <v>0.401</v>
      </c>
      <c r="I211" s="213">
        <v>8.122</v>
      </c>
      <c r="J211" s="213">
        <v>1006.55</v>
      </c>
      <c r="K211" s="213">
        <v>4.699</v>
      </c>
      <c r="L211" s="213">
        <v>138.06</v>
      </c>
      <c r="M211" s="213">
        <v>346.995</v>
      </c>
      <c r="N211" s="213">
        <v>134.703</v>
      </c>
      <c r="O211" s="213">
        <v>6.66</v>
      </c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</row>
    <row r="212" ht="15.75" customHeight="1">
      <c r="A212" s="210" t="s">
        <v>273</v>
      </c>
      <c r="B212" s="212"/>
      <c r="C212" s="210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</row>
    <row r="213" ht="15.75" customHeight="1">
      <c r="A213" s="210" t="s">
        <v>314</v>
      </c>
      <c r="B213" s="212" t="s">
        <v>202</v>
      </c>
      <c r="C213" s="210">
        <v>125.0</v>
      </c>
      <c r="D213" s="213">
        <v>6.214</v>
      </c>
      <c r="E213" s="213">
        <v>2.366</v>
      </c>
      <c r="F213" s="213">
        <v>13.522</v>
      </c>
      <c r="G213" s="213">
        <v>100.238</v>
      </c>
      <c r="H213" s="213">
        <v>0.019</v>
      </c>
      <c r="I213" s="213">
        <v>0.564</v>
      </c>
      <c r="J213" s="213">
        <v>9.4</v>
      </c>
      <c r="K213" s="213"/>
      <c r="L213" s="213">
        <v>112.8</v>
      </c>
      <c r="M213" s="213">
        <v>84.6</v>
      </c>
      <c r="N213" s="213">
        <v>13.16</v>
      </c>
      <c r="O213" s="213">
        <v>0.121</v>
      </c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</row>
    <row r="214" ht="15.75" customHeight="1">
      <c r="A214" s="210" t="s">
        <v>153</v>
      </c>
      <c r="B214" s="212" t="s">
        <v>165</v>
      </c>
      <c r="C214" s="210">
        <v>125.0</v>
      </c>
      <c r="D214" s="213">
        <v>3.375</v>
      </c>
      <c r="E214" s="213">
        <v>3.125</v>
      </c>
      <c r="F214" s="213">
        <v>13.5</v>
      </c>
      <c r="G214" s="213">
        <v>98.75</v>
      </c>
      <c r="H214" s="213">
        <v>0.038</v>
      </c>
      <c r="I214" s="213">
        <v>1.125</v>
      </c>
      <c r="J214" s="213">
        <v>25.0</v>
      </c>
      <c r="K214" s="213"/>
      <c r="L214" s="213">
        <v>151.25</v>
      </c>
      <c r="M214" s="213">
        <v>117.5</v>
      </c>
      <c r="N214" s="213">
        <v>18.75</v>
      </c>
      <c r="O214" s="213">
        <v>0.125</v>
      </c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</row>
    <row r="215" ht="15.75" customHeight="1">
      <c r="A215" s="210" t="s">
        <v>275</v>
      </c>
      <c r="B215" s="212"/>
      <c r="C215" s="210">
        <v>250.0</v>
      </c>
      <c r="D215" s="213">
        <v>9.589</v>
      </c>
      <c r="E215" s="213">
        <v>5.491</v>
      </c>
      <c r="F215" s="213">
        <v>27.022</v>
      </c>
      <c r="G215" s="213">
        <v>198.988</v>
      </c>
      <c r="H215" s="213">
        <v>0.056</v>
      </c>
      <c r="I215" s="213">
        <v>1.689</v>
      </c>
      <c r="J215" s="213">
        <v>34.4</v>
      </c>
      <c r="K215" s="213"/>
      <c r="L215" s="213">
        <v>264.05</v>
      </c>
      <c r="M215" s="213">
        <v>202.1</v>
      </c>
      <c r="N215" s="213">
        <v>31.91</v>
      </c>
      <c r="O215" s="213">
        <v>0.246</v>
      </c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</row>
    <row r="216" ht="15.75" customHeight="1">
      <c r="A216" s="210" t="s">
        <v>29</v>
      </c>
      <c r="B216" s="212"/>
      <c r="C216" s="210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</row>
    <row r="217" ht="15.75" customHeight="1">
      <c r="A217" s="210" t="s">
        <v>236</v>
      </c>
      <c r="B217" s="212" t="s">
        <v>237</v>
      </c>
      <c r="C217" s="210">
        <v>60.0</v>
      </c>
      <c r="D217" s="213">
        <v>1.549</v>
      </c>
      <c r="E217" s="213">
        <v>4.063</v>
      </c>
      <c r="F217" s="213">
        <v>8.71</v>
      </c>
      <c r="G217" s="213">
        <v>78.664</v>
      </c>
      <c r="H217" s="213">
        <v>0.037</v>
      </c>
      <c r="I217" s="213">
        <v>12.35</v>
      </c>
      <c r="J217" s="213"/>
      <c r="K217" s="213">
        <v>1.977</v>
      </c>
      <c r="L217" s="213">
        <v>26.74</v>
      </c>
      <c r="M217" s="213">
        <v>36.76</v>
      </c>
      <c r="N217" s="213">
        <v>19.16</v>
      </c>
      <c r="O217" s="213">
        <v>1.095</v>
      </c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</row>
    <row r="218" ht="15.75" customHeight="1">
      <c r="A218" s="210" t="s">
        <v>341</v>
      </c>
      <c r="B218" s="212" t="s">
        <v>342</v>
      </c>
      <c r="C218" s="210">
        <v>250.0</v>
      </c>
      <c r="D218" s="213">
        <v>2.47</v>
      </c>
      <c r="E218" s="213">
        <v>5.285</v>
      </c>
      <c r="F218" s="213">
        <v>15.61</v>
      </c>
      <c r="G218" s="213">
        <v>120.155</v>
      </c>
      <c r="H218" s="213">
        <v>0.045</v>
      </c>
      <c r="I218" s="213">
        <v>1.5</v>
      </c>
      <c r="J218" s="213">
        <v>200.0</v>
      </c>
      <c r="K218" s="213">
        <v>2.56</v>
      </c>
      <c r="L218" s="213">
        <v>12.36</v>
      </c>
      <c r="M218" s="213">
        <v>29.363</v>
      </c>
      <c r="N218" s="213">
        <v>8.565</v>
      </c>
      <c r="O218" s="213">
        <v>0.492</v>
      </c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</row>
    <row r="219" ht="15.75" customHeight="1">
      <c r="A219" s="210" t="s">
        <v>343</v>
      </c>
      <c r="B219" s="212" t="s">
        <v>344</v>
      </c>
      <c r="C219" s="210">
        <v>80.0</v>
      </c>
      <c r="D219" s="213">
        <v>10.482</v>
      </c>
      <c r="E219" s="213">
        <v>0.57</v>
      </c>
      <c r="F219" s="213">
        <v>12.162</v>
      </c>
      <c r="G219" s="213">
        <v>95.87</v>
      </c>
      <c r="H219" s="213">
        <v>0.089</v>
      </c>
      <c r="I219" s="213">
        <v>0.53</v>
      </c>
      <c r="J219" s="213">
        <v>5.3</v>
      </c>
      <c r="K219" s="213">
        <v>0.811</v>
      </c>
      <c r="L219" s="213">
        <v>22.63</v>
      </c>
      <c r="M219" s="213">
        <v>134.15</v>
      </c>
      <c r="N219" s="213">
        <v>24.5</v>
      </c>
      <c r="O219" s="213">
        <v>0.838</v>
      </c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</row>
    <row r="220" ht="15.75" customHeight="1">
      <c r="A220" s="210" t="s">
        <v>332</v>
      </c>
      <c r="B220" s="212" t="s">
        <v>104</v>
      </c>
      <c r="C220" s="210">
        <v>30.0</v>
      </c>
      <c r="D220" s="213">
        <v>0.424</v>
      </c>
      <c r="E220" s="213">
        <v>1.226</v>
      </c>
      <c r="F220" s="213">
        <v>1.686</v>
      </c>
      <c r="G220" s="213">
        <v>19.64</v>
      </c>
      <c r="H220" s="213">
        <v>0.018</v>
      </c>
      <c r="I220" s="213">
        <v>0.032</v>
      </c>
      <c r="J220" s="213">
        <v>8.0</v>
      </c>
      <c r="K220" s="213">
        <v>0.054</v>
      </c>
      <c r="L220" s="213">
        <v>7.4</v>
      </c>
      <c r="M220" s="213">
        <v>6.6</v>
      </c>
      <c r="N220" s="213">
        <v>1.04</v>
      </c>
      <c r="O220" s="213">
        <v>0.04</v>
      </c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</row>
    <row r="221" ht="15.75" customHeight="1">
      <c r="A221" s="210" t="s">
        <v>345</v>
      </c>
      <c r="B221" s="212" t="s">
        <v>334</v>
      </c>
      <c r="C221" s="210">
        <v>150.0</v>
      </c>
      <c r="D221" s="213">
        <v>2.98</v>
      </c>
      <c r="E221" s="213">
        <v>4.213</v>
      </c>
      <c r="F221" s="213">
        <v>24.026</v>
      </c>
      <c r="G221" s="213">
        <v>146.235</v>
      </c>
      <c r="H221" s="213">
        <v>0.177</v>
      </c>
      <c r="I221" s="213">
        <v>29.4</v>
      </c>
      <c r="J221" s="213">
        <v>20.0</v>
      </c>
      <c r="K221" s="213">
        <v>0.197</v>
      </c>
      <c r="L221" s="213">
        <v>19.58</v>
      </c>
      <c r="M221" s="213">
        <v>87.51</v>
      </c>
      <c r="N221" s="213">
        <v>34.03</v>
      </c>
      <c r="O221" s="213">
        <v>1.362</v>
      </c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</row>
    <row r="222" ht="15.75" customHeight="1">
      <c r="A222" s="210" t="s">
        <v>293</v>
      </c>
      <c r="B222" s="212" t="s">
        <v>49</v>
      </c>
      <c r="C222" s="210">
        <v>180.0</v>
      </c>
      <c r="D222" s="213">
        <v>0.702</v>
      </c>
      <c r="E222" s="213">
        <v>0.054</v>
      </c>
      <c r="F222" s="213">
        <v>23.098</v>
      </c>
      <c r="G222" s="213">
        <v>96.72</v>
      </c>
      <c r="H222" s="213">
        <v>0.018</v>
      </c>
      <c r="I222" s="213">
        <v>0.72</v>
      </c>
      <c r="J222" s="213"/>
      <c r="K222" s="213">
        <v>0.99</v>
      </c>
      <c r="L222" s="213">
        <v>28.8</v>
      </c>
      <c r="M222" s="213">
        <v>26.28</v>
      </c>
      <c r="N222" s="213">
        <v>18.9</v>
      </c>
      <c r="O222" s="213">
        <v>0.618</v>
      </c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</row>
    <row r="223" ht="15.75" customHeight="1">
      <c r="A223" s="210">
        <v>0.0</v>
      </c>
      <c r="B223" s="212" t="s">
        <v>25</v>
      </c>
      <c r="C223" s="210">
        <v>70.0</v>
      </c>
      <c r="D223" s="213">
        <v>5.53</v>
      </c>
      <c r="E223" s="213">
        <v>0.7</v>
      </c>
      <c r="F223" s="213">
        <v>33.81</v>
      </c>
      <c r="G223" s="213">
        <v>164.5</v>
      </c>
      <c r="H223" s="213">
        <v>0.112</v>
      </c>
      <c r="I223" s="213"/>
      <c r="J223" s="213"/>
      <c r="K223" s="213">
        <v>0.91</v>
      </c>
      <c r="L223" s="213">
        <v>16.1</v>
      </c>
      <c r="M223" s="213">
        <v>60.9</v>
      </c>
      <c r="N223" s="213">
        <v>23.1</v>
      </c>
      <c r="O223" s="213">
        <v>1.4</v>
      </c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</row>
    <row r="224" ht="15.75" customHeight="1">
      <c r="A224" s="210" t="s">
        <v>164</v>
      </c>
      <c r="B224" s="212"/>
      <c r="C224" s="210">
        <v>820.0</v>
      </c>
      <c r="D224" s="213">
        <v>24.137</v>
      </c>
      <c r="E224" s="213">
        <v>16.111</v>
      </c>
      <c r="F224" s="213">
        <v>119.102</v>
      </c>
      <c r="G224" s="213">
        <v>721.784</v>
      </c>
      <c r="H224" s="213">
        <v>0.496</v>
      </c>
      <c r="I224" s="213">
        <v>44.532</v>
      </c>
      <c r="J224" s="213">
        <v>233.3</v>
      </c>
      <c r="K224" s="213">
        <v>7.499</v>
      </c>
      <c r="L224" s="213">
        <v>133.61</v>
      </c>
      <c r="M224" s="213">
        <v>381.563</v>
      </c>
      <c r="N224" s="213">
        <v>129.295</v>
      </c>
      <c r="O224" s="213">
        <v>5.845</v>
      </c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</row>
    <row r="225" ht="15.75" customHeight="1">
      <c r="A225" s="210" t="s">
        <v>205</v>
      </c>
      <c r="B225" s="212"/>
      <c r="C225" s="210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</row>
    <row r="226" ht="15.75" customHeight="1">
      <c r="A226" s="210" t="s">
        <v>314</v>
      </c>
      <c r="B226" s="212" t="s">
        <v>202</v>
      </c>
      <c r="C226" s="210">
        <v>125.0</v>
      </c>
      <c r="D226" s="213">
        <v>6.214</v>
      </c>
      <c r="E226" s="213">
        <v>2.366</v>
      </c>
      <c r="F226" s="213">
        <v>13.522</v>
      </c>
      <c r="G226" s="213">
        <v>100.238</v>
      </c>
      <c r="H226" s="213">
        <v>0.019</v>
      </c>
      <c r="I226" s="213">
        <v>0.564</v>
      </c>
      <c r="J226" s="213">
        <v>9.4</v>
      </c>
      <c r="K226" s="213"/>
      <c r="L226" s="213">
        <v>112.8</v>
      </c>
      <c r="M226" s="213">
        <v>84.6</v>
      </c>
      <c r="N226" s="213">
        <v>13.16</v>
      </c>
      <c r="O226" s="213">
        <v>0.121</v>
      </c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</row>
    <row r="227" ht="15.75" customHeight="1">
      <c r="A227" s="210" t="s">
        <v>153</v>
      </c>
      <c r="B227" s="212" t="s">
        <v>165</v>
      </c>
      <c r="C227" s="210">
        <v>125.0</v>
      </c>
      <c r="D227" s="213">
        <v>3.375</v>
      </c>
      <c r="E227" s="213">
        <v>3.125</v>
      </c>
      <c r="F227" s="213">
        <v>13.5</v>
      </c>
      <c r="G227" s="213">
        <v>98.75</v>
      </c>
      <c r="H227" s="213">
        <v>0.038</v>
      </c>
      <c r="I227" s="213">
        <v>1.125</v>
      </c>
      <c r="J227" s="213">
        <v>25.0</v>
      </c>
      <c r="K227" s="213"/>
      <c r="L227" s="213">
        <v>151.25</v>
      </c>
      <c r="M227" s="213">
        <v>117.5</v>
      </c>
      <c r="N227" s="213">
        <v>18.75</v>
      </c>
      <c r="O227" s="213">
        <v>0.125</v>
      </c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</row>
    <row r="228" ht="15.75" customHeight="1">
      <c r="A228" s="210" t="s">
        <v>166</v>
      </c>
      <c r="B228" s="212"/>
      <c r="C228" s="210">
        <v>250.0</v>
      </c>
      <c r="D228" s="213">
        <v>9.589</v>
      </c>
      <c r="E228" s="213">
        <v>5.491</v>
      </c>
      <c r="F228" s="213">
        <v>27.022</v>
      </c>
      <c r="G228" s="213">
        <v>198.988</v>
      </c>
      <c r="H228" s="213">
        <v>0.056</v>
      </c>
      <c r="I228" s="213">
        <v>1.689</v>
      </c>
      <c r="J228" s="213">
        <v>34.4</v>
      </c>
      <c r="K228" s="213"/>
      <c r="L228" s="213">
        <v>264.05</v>
      </c>
      <c r="M228" s="213">
        <v>202.1</v>
      </c>
      <c r="N228" s="213">
        <v>31.91</v>
      </c>
      <c r="O228" s="213">
        <v>0.246</v>
      </c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</row>
    <row r="229" ht="15.75" customHeight="1">
      <c r="A229" s="210" t="s">
        <v>346</v>
      </c>
      <c r="B229" s="212"/>
      <c r="C229" s="210">
        <v>1890.0</v>
      </c>
      <c r="D229" s="213">
        <v>65.17</v>
      </c>
      <c r="E229" s="213">
        <v>48.805</v>
      </c>
      <c r="F229" s="213">
        <v>258.971</v>
      </c>
      <c r="G229" s="213">
        <v>1748.803</v>
      </c>
      <c r="H229" s="213">
        <v>1.009</v>
      </c>
      <c r="I229" s="213">
        <v>56.032</v>
      </c>
      <c r="J229" s="213">
        <v>1308.65</v>
      </c>
      <c r="K229" s="213">
        <v>12.198</v>
      </c>
      <c r="L229" s="213">
        <v>799.77</v>
      </c>
      <c r="M229" s="213">
        <v>1132.758</v>
      </c>
      <c r="N229" s="213">
        <v>327.818</v>
      </c>
      <c r="O229" s="213">
        <v>12.997</v>
      </c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</row>
    <row r="230" ht="15.75" customHeight="1">
      <c r="A230" s="210" t="s">
        <v>243</v>
      </c>
      <c r="B230" s="212"/>
      <c r="C230" s="210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</row>
    <row r="231" ht="15.75" customHeight="1">
      <c r="A231" s="210" t="s">
        <v>3</v>
      </c>
      <c r="B231" s="212" t="s">
        <v>4</v>
      </c>
      <c r="C231" s="210" t="s">
        <v>5</v>
      </c>
      <c r="D231" s="213" t="s">
        <v>6</v>
      </c>
      <c r="E231" s="213"/>
      <c r="F231" s="213"/>
      <c r="G231" s="213" t="s">
        <v>7</v>
      </c>
      <c r="H231" s="213" t="s">
        <v>8</v>
      </c>
      <c r="I231" s="213"/>
      <c r="J231" s="213"/>
      <c r="K231" s="213"/>
      <c r="L231" s="213" t="s">
        <v>9</v>
      </c>
      <c r="M231" s="213"/>
      <c r="N231" s="213"/>
      <c r="O231" s="213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</row>
    <row r="232" ht="15.75" customHeight="1">
      <c r="A232" s="210"/>
      <c r="B232" s="212"/>
      <c r="C232" s="210"/>
      <c r="D232" s="213" t="s">
        <v>10</v>
      </c>
      <c r="E232" s="213" t="s">
        <v>11</v>
      </c>
      <c r="F232" s="213" t="s">
        <v>12</v>
      </c>
      <c r="G232" s="213"/>
      <c r="H232" s="213" t="s">
        <v>13</v>
      </c>
      <c r="I232" s="213" t="s">
        <v>14</v>
      </c>
      <c r="J232" s="213" t="s">
        <v>15</v>
      </c>
      <c r="K232" s="213" t="s">
        <v>16</v>
      </c>
      <c r="L232" s="213" t="s">
        <v>17</v>
      </c>
      <c r="M232" s="213" t="s">
        <v>18</v>
      </c>
      <c r="N232" s="213" t="s">
        <v>19</v>
      </c>
      <c r="O232" s="213" t="s">
        <v>20</v>
      </c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</row>
    <row r="233" ht="15.75" customHeight="1">
      <c r="A233" s="210" t="s">
        <v>21</v>
      </c>
      <c r="B233" s="212"/>
      <c r="C233" s="210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</row>
    <row r="234" ht="15.75" customHeight="1">
      <c r="A234" s="210" t="s">
        <v>347</v>
      </c>
      <c r="B234" s="212" t="s">
        <v>348</v>
      </c>
      <c r="C234" s="210">
        <v>160.0</v>
      </c>
      <c r="D234" s="213">
        <v>25.152</v>
      </c>
      <c r="E234" s="213">
        <v>16.553</v>
      </c>
      <c r="F234" s="213">
        <v>39.69</v>
      </c>
      <c r="G234" s="213">
        <v>414.147</v>
      </c>
      <c r="H234" s="213">
        <v>0.112</v>
      </c>
      <c r="I234" s="213">
        <v>0.633</v>
      </c>
      <c r="J234" s="213">
        <v>102.5</v>
      </c>
      <c r="K234" s="213">
        <v>0.5</v>
      </c>
      <c r="L234" s="213">
        <v>226.47</v>
      </c>
      <c r="M234" s="213">
        <v>323.01</v>
      </c>
      <c r="N234" s="213">
        <v>41.35</v>
      </c>
      <c r="O234" s="213">
        <v>1.525</v>
      </c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</row>
    <row r="235" ht="15.75" customHeight="1">
      <c r="A235" s="210"/>
      <c r="B235" s="212" t="s">
        <v>349</v>
      </c>
      <c r="C235" s="210">
        <v>15.0</v>
      </c>
      <c r="D235" s="213">
        <v>1.08</v>
      </c>
      <c r="E235" s="213">
        <v>1.275</v>
      </c>
      <c r="F235" s="213">
        <v>8.325</v>
      </c>
      <c r="G235" s="213">
        <v>49.2</v>
      </c>
      <c r="H235" s="213">
        <v>0.009</v>
      </c>
      <c r="I235" s="213">
        <v>0.15</v>
      </c>
      <c r="J235" s="213">
        <v>6.3</v>
      </c>
      <c r="K235" s="213"/>
      <c r="L235" s="213">
        <v>46.05</v>
      </c>
      <c r="M235" s="213">
        <v>32.85</v>
      </c>
      <c r="N235" s="213">
        <v>5.1</v>
      </c>
      <c r="O235" s="213">
        <v>0.03</v>
      </c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</row>
    <row r="236" ht="15.75" customHeight="1">
      <c r="A236" s="210"/>
      <c r="B236" s="212" t="s">
        <v>25</v>
      </c>
      <c r="C236" s="210">
        <v>40.0</v>
      </c>
      <c r="D236" s="213">
        <v>3.16</v>
      </c>
      <c r="E236" s="213">
        <v>0.4</v>
      </c>
      <c r="F236" s="213">
        <v>19.32</v>
      </c>
      <c r="G236" s="213">
        <v>94.0</v>
      </c>
      <c r="H236" s="213">
        <v>0.064</v>
      </c>
      <c r="I236" s="213"/>
      <c r="J236" s="213"/>
      <c r="K236" s="213">
        <v>0.52</v>
      </c>
      <c r="L236" s="213">
        <v>9.2</v>
      </c>
      <c r="M236" s="213">
        <v>34.8</v>
      </c>
      <c r="N236" s="213">
        <v>13.2</v>
      </c>
      <c r="O236" s="213">
        <v>0.8</v>
      </c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</row>
    <row r="237" ht="15.75" customHeight="1">
      <c r="A237" s="210" t="s">
        <v>148</v>
      </c>
      <c r="B237" s="212" t="s">
        <v>24</v>
      </c>
      <c r="C237" s="210">
        <v>180.0</v>
      </c>
      <c r="D237" s="213">
        <v>3.59</v>
      </c>
      <c r="E237" s="213">
        <v>2.85</v>
      </c>
      <c r="F237" s="213">
        <v>14.708</v>
      </c>
      <c r="G237" s="213">
        <v>100.06</v>
      </c>
      <c r="H237" s="213">
        <v>0.022</v>
      </c>
      <c r="I237" s="213">
        <v>0.54</v>
      </c>
      <c r="J237" s="213">
        <v>9.12</v>
      </c>
      <c r="K237" s="213">
        <v>0.012</v>
      </c>
      <c r="L237" s="213">
        <v>113.12</v>
      </c>
      <c r="M237" s="213">
        <v>107.2</v>
      </c>
      <c r="N237" s="213">
        <v>29.6</v>
      </c>
      <c r="O237" s="213">
        <v>1.0</v>
      </c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</row>
    <row r="238" ht="15.75" customHeight="1">
      <c r="A238" s="207"/>
      <c r="B238" s="215" t="s">
        <v>147</v>
      </c>
      <c r="C238" s="207">
        <v>180.0</v>
      </c>
      <c r="D238" s="216">
        <v>2.7</v>
      </c>
      <c r="E238" s="216">
        <v>0.9</v>
      </c>
      <c r="F238" s="216">
        <v>37.8</v>
      </c>
      <c r="G238" s="216">
        <v>172.8</v>
      </c>
      <c r="H238" s="216">
        <v>0.072</v>
      </c>
      <c r="I238" s="216">
        <v>18.0</v>
      </c>
      <c r="J238" s="216"/>
      <c r="K238" s="216">
        <v>0.72</v>
      </c>
      <c r="L238" s="216">
        <v>14.4</v>
      </c>
      <c r="M238" s="216">
        <v>50.4</v>
      </c>
      <c r="N238" s="216">
        <v>75.6</v>
      </c>
      <c r="O238" s="216">
        <v>1.08</v>
      </c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</row>
    <row r="239" ht="15.75" customHeight="1">
      <c r="A239" s="207" t="s">
        <v>272</v>
      </c>
      <c r="B239" s="215"/>
      <c r="C239" s="207">
        <v>575.0</v>
      </c>
      <c r="D239" s="216">
        <v>35.682</v>
      </c>
      <c r="E239" s="216">
        <v>21.978</v>
      </c>
      <c r="F239" s="216">
        <v>119.843</v>
      </c>
      <c r="G239" s="216">
        <v>830.207</v>
      </c>
      <c r="H239" s="216">
        <v>0.279</v>
      </c>
      <c r="I239" s="216">
        <v>19.323</v>
      </c>
      <c r="J239" s="216">
        <v>117.92</v>
      </c>
      <c r="K239" s="216">
        <v>1.752</v>
      </c>
      <c r="L239" s="216">
        <v>409.24</v>
      </c>
      <c r="M239" s="216">
        <v>548.26</v>
      </c>
      <c r="N239" s="216">
        <v>164.85</v>
      </c>
      <c r="O239" s="216">
        <v>4.435</v>
      </c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</row>
    <row r="240" ht="15.75" customHeight="1">
      <c r="A240" s="210" t="s">
        <v>273</v>
      </c>
      <c r="B240" s="212"/>
      <c r="C240" s="210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</row>
    <row r="241" ht="15.75" customHeight="1">
      <c r="A241" s="210" t="s">
        <v>274</v>
      </c>
      <c r="B241" s="212" t="s">
        <v>152</v>
      </c>
      <c r="C241" s="210">
        <v>125.0</v>
      </c>
      <c r="D241" s="213">
        <v>19.122</v>
      </c>
      <c r="E241" s="213">
        <v>12.287</v>
      </c>
      <c r="F241" s="213">
        <v>18.23</v>
      </c>
      <c r="G241" s="213">
        <v>263.592</v>
      </c>
      <c r="H241" s="213">
        <v>0.121</v>
      </c>
      <c r="I241" s="213">
        <v>0.588</v>
      </c>
      <c r="J241" s="213">
        <v>90.75</v>
      </c>
      <c r="K241" s="213">
        <v>0.243</v>
      </c>
      <c r="L241" s="213">
        <v>184.37</v>
      </c>
      <c r="M241" s="213">
        <v>248.881</v>
      </c>
      <c r="N241" s="213">
        <v>26.708</v>
      </c>
      <c r="O241" s="213">
        <v>0.849</v>
      </c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</row>
    <row r="242" ht="15.75" customHeight="1">
      <c r="A242" s="210" t="s">
        <v>153</v>
      </c>
      <c r="B242" s="212" t="s">
        <v>165</v>
      </c>
      <c r="C242" s="210">
        <v>125.0</v>
      </c>
      <c r="D242" s="213">
        <v>3.375</v>
      </c>
      <c r="E242" s="213">
        <v>3.125</v>
      </c>
      <c r="F242" s="213">
        <v>13.5</v>
      </c>
      <c r="G242" s="213">
        <v>98.75</v>
      </c>
      <c r="H242" s="213">
        <v>0.038</v>
      </c>
      <c r="I242" s="213">
        <v>1.125</v>
      </c>
      <c r="J242" s="213">
        <v>25.0</v>
      </c>
      <c r="K242" s="213"/>
      <c r="L242" s="213">
        <v>151.25</v>
      </c>
      <c r="M242" s="213">
        <v>117.5</v>
      </c>
      <c r="N242" s="213">
        <v>18.75</v>
      </c>
      <c r="O242" s="213">
        <v>0.125</v>
      </c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</row>
    <row r="243" ht="15.75" customHeight="1">
      <c r="A243" s="210" t="s">
        <v>275</v>
      </c>
      <c r="B243" s="212"/>
      <c r="C243" s="210">
        <v>250.0</v>
      </c>
      <c r="D243" s="213">
        <v>22.497</v>
      </c>
      <c r="E243" s="213">
        <v>15.412</v>
      </c>
      <c r="F243" s="213">
        <v>31.73</v>
      </c>
      <c r="G243" s="213">
        <v>362.342</v>
      </c>
      <c r="H243" s="213">
        <v>0.159</v>
      </c>
      <c r="I243" s="213">
        <v>1.713</v>
      </c>
      <c r="J243" s="213">
        <v>115.75</v>
      </c>
      <c r="K243" s="213">
        <v>0.243</v>
      </c>
      <c r="L243" s="213">
        <v>335.62</v>
      </c>
      <c r="M243" s="213">
        <v>366.381</v>
      </c>
      <c r="N243" s="213">
        <v>45.458</v>
      </c>
      <c r="O243" s="213">
        <v>0.974</v>
      </c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</row>
    <row r="244" ht="15.75" customHeight="1">
      <c r="A244" s="210" t="s">
        <v>29</v>
      </c>
      <c r="B244" s="212"/>
      <c r="C244" s="210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</row>
    <row r="245" ht="15.75" customHeight="1">
      <c r="A245" s="210" t="s">
        <v>350</v>
      </c>
      <c r="B245" s="212" t="s">
        <v>351</v>
      </c>
      <c r="C245" s="210">
        <v>250.0</v>
      </c>
      <c r="D245" s="213">
        <v>4.101</v>
      </c>
      <c r="E245" s="213">
        <v>6.319</v>
      </c>
      <c r="F245" s="213">
        <v>16.31</v>
      </c>
      <c r="G245" s="213">
        <v>138.764</v>
      </c>
      <c r="H245" s="213">
        <v>0.039</v>
      </c>
      <c r="I245" s="213">
        <v>1.76</v>
      </c>
      <c r="J245" s="213">
        <v>209.1</v>
      </c>
      <c r="K245" s="213">
        <v>1.939</v>
      </c>
      <c r="L245" s="213">
        <v>9.22</v>
      </c>
      <c r="M245" s="213">
        <v>62.18</v>
      </c>
      <c r="N245" s="213">
        <v>17.67</v>
      </c>
      <c r="O245" s="213">
        <v>0.558</v>
      </c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</row>
    <row r="246" ht="15.75" customHeight="1">
      <c r="A246" s="210" t="s">
        <v>352</v>
      </c>
      <c r="B246" s="212" t="s">
        <v>157</v>
      </c>
      <c r="C246" s="210">
        <v>60.0</v>
      </c>
      <c r="D246" s="213">
        <v>8.978</v>
      </c>
      <c r="E246" s="213">
        <v>9.12</v>
      </c>
      <c r="F246" s="213">
        <v>4.83</v>
      </c>
      <c r="G246" s="213">
        <v>137.256</v>
      </c>
      <c r="H246" s="213">
        <v>0.042</v>
      </c>
      <c r="I246" s="213"/>
      <c r="J246" s="213">
        <v>12.0</v>
      </c>
      <c r="K246" s="213">
        <v>0.306</v>
      </c>
      <c r="L246" s="213">
        <v>10.06</v>
      </c>
      <c r="M246" s="213">
        <v>92.57</v>
      </c>
      <c r="N246" s="213">
        <v>13.2</v>
      </c>
      <c r="O246" s="213">
        <v>1.421</v>
      </c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</row>
    <row r="247" ht="15.75" customHeight="1">
      <c r="A247" s="210" t="s">
        <v>332</v>
      </c>
      <c r="B247" s="212" t="s">
        <v>104</v>
      </c>
      <c r="C247" s="210">
        <v>30.0</v>
      </c>
      <c r="D247" s="213">
        <v>0.424</v>
      </c>
      <c r="E247" s="213">
        <v>1.226</v>
      </c>
      <c r="F247" s="213">
        <v>1.686</v>
      </c>
      <c r="G247" s="213">
        <v>19.64</v>
      </c>
      <c r="H247" s="213">
        <v>0.018</v>
      </c>
      <c r="I247" s="213">
        <v>0.032</v>
      </c>
      <c r="J247" s="213">
        <v>8.0</v>
      </c>
      <c r="K247" s="213">
        <v>0.054</v>
      </c>
      <c r="L247" s="213">
        <v>7.4</v>
      </c>
      <c r="M247" s="213">
        <v>6.6</v>
      </c>
      <c r="N247" s="213">
        <v>1.04</v>
      </c>
      <c r="O247" s="213">
        <v>0.04</v>
      </c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</row>
    <row r="248" ht="15.75" customHeight="1">
      <c r="A248" s="210"/>
      <c r="B248" s="212" t="s">
        <v>353</v>
      </c>
      <c r="C248" s="210">
        <v>155.0</v>
      </c>
      <c r="D248" s="213">
        <v>4.165</v>
      </c>
      <c r="E248" s="213">
        <v>4.075</v>
      </c>
      <c r="F248" s="213">
        <v>25.753</v>
      </c>
      <c r="G248" s="213">
        <v>156.345</v>
      </c>
      <c r="H248" s="213">
        <v>0.113</v>
      </c>
      <c r="I248" s="213"/>
      <c r="J248" s="213">
        <v>20.0</v>
      </c>
      <c r="K248" s="213">
        <v>0.688</v>
      </c>
      <c r="L248" s="213">
        <v>17.322</v>
      </c>
      <c r="M248" s="213">
        <v>105.229</v>
      </c>
      <c r="N248" s="213">
        <v>22.567</v>
      </c>
      <c r="O248" s="213">
        <v>1.781</v>
      </c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</row>
    <row r="249" ht="27.75" customHeight="1">
      <c r="A249" s="210" t="s">
        <v>307</v>
      </c>
      <c r="B249" s="212" t="s">
        <v>308</v>
      </c>
      <c r="C249" s="210">
        <v>180.0</v>
      </c>
      <c r="D249" s="213">
        <v>0.188</v>
      </c>
      <c r="E249" s="213">
        <v>0.036</v>
      </c>
      <c r="F249" s="213">
        <v>16.31</v>
      </c>
      <c r="G249" s="213">
        <v>63.8</v>
      </c>
      <c r="H249" s="213">
        <v>0.005</v>
      </c>
      <c r="I249" s="213">
        <v>36.0</v>
      </c>
      <c r="J249" s="213"/>
      <c r="K249" s="213">
        <v>0.13</v>
      </c>
      <c r="L249" s="213">
        <v>9.68</v>
      </c>
      <c r="M249" s="213">
        <v>12.1</v>
      </c>
      <c r="N249" s="213">
        <v>5.58</v>
      </c>
      <c r="O249" s="213">
        <v>0.258</v>
      </c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</row>
    <row r="250" ht="15.75" customHeight="1">
      <c r="A250" s="210"/>
      <c r="B250" s="212" t="s">
        <v>25</v>
      </c>
      <c r="C250" s="210">
        <v>40.0</v>
      </c>
      <c r="D250" s="213">
        <v>3.16</v>
      </c>
      <c r="E250" s="213">
        <v>0.4</v>
      </c>
      <c r="F250" s="213">
        <v>19.32</v>
      </c>
      <c r="G250" s="213">
        <v>94.0</v>
      </c>
      <c r="H250" s="213">
        <v>0.064</v>
      </c>
      <c r="I250" s="213"/>
      <c r="J250" s="213"/>
      <c r="K250" s="213">
        <v>0.52</v>
      </c>
      <c r="L250" s="213">
        <v>9.2</v>
      </c>
      <c r="M250" s="213">
        <v>34.8</v>
      </c>
      <c r="N250" s="213">
        <v>13.2</v>
      </c>
      <c r="O250" s="213">
        <v>0.8</v>
      </c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</row>
    <row r="251" ht="15.75" customHeight="1">
      <c r="A251" s="210" t="s">
        <v>164</v>
      </c>
      <c r="B251" s="212"/>
      <c r="C251" s="210">
        <f t="shared" ref="C251:O251" si="8">SUM(C245:C250)</f>
        <v>715</v>
      </c>
      <c r="D251" s="213">
        <f t="shared" si="8"/>
        <v>21.016</v>
      </c>
      <c r="E251" s="213">
        <f t="shared" si="8"/>
        <v>21.176</v>
      </c>
      <c r="F251" s="213">
        <f t="shared" si="8"/>
        <v>84.209</v>
      </c>
      <c r="G251" s="213">
        <f t="shared" si="8"/>
        <v>609.805</v>
      </c>
      <c r="H251" s="213">
        <f t="shared" si="8"/>
        <v>0.281</v>
      </c>
      <c r="I251" s="213">
        <f t="shared" si="8"/>
        <v>37.792</v>
      </c>
      <c r="J251" s="213">
        <f t="shared" si="8"/>
        <v>249.1</v>
      </c>
      <c r="K251" s="213">
        <f t="shared" si="8"/>
        <v>3.637</v>
      </c>
      <c r="L251" s="213">
        <f t="shared" si="8"/>
        <v>62.882</v>
      </c>
      <c r="M251" s="213">
        <f t="shared" si="8"/>
        <v>313.479</v>
      </c>
      <c r="N251" s="213">
        <f t="shared" si="8"/>
        <v>73.257</v>
      </c>
      <c r="O251" s="213">
        <f t="shared" si="8"/>
        <v>4.858</v>
      </c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</row>
    <row r="252" ht="15.75" customHeight="1">
      <c r="A252" s="210" t="s">
        <v>205</v>
      </c>
      <c r="B252" s="212"/>
      <c r="C252" s="210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</row>
    <row r="253" ht="15.75" customHeight="1">
      <c r="A253" s="210" t="s">
        <v>274</v>
      </c>
      <c r="B253" s="212" t="s">
        <v>152</v>
      </c>
      <c r="C253" s="210">
        <v>125.0</v>
      </c>
      <c r="D253" s="213">
        <v>19.122</v>
      </c>
      <c r="E253" s="213">
        <v>12.287</v>
      </c>
      <c r="F253" s="213">
        <v>18.23</v>
      </c>
      <c r="G253" s="213">
        <v>263.592</v>
      </c>
      <c r="H253" s="213">
        <v>0.121</v>
      </c>
      <c r="I253" s="213">
        <v>0.588</v>
      </c>
      <c r="J253" s="213">
        <v>90.75</v>
      </c>
      <c r="K253" s="213">
        <v>0.243</v>
      </c>
      <c r="L253" s="213">
        <v>184.37</v>
      </c>
      <c r="M253" s="213">
        <v>248.881</v>
      </c>
      <c r="N253" s="213">
        <v>26.708</v>
      </c>
      <c r="O253" s="213">
        <v>0.849</v>
      </c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</row>
    <row r="254" ht="15.75" customHeight="1">
      <c r="A254" s="210" t="s">
        <v>153</v>
      </c>
      <c r="B254" s="212" t="s">
        <v>165</v>
      </c>
      <c r="C254" s="210">
        <v>125.0</v>
      </c>
      <c r="D254" s="213">
        <v>3.375</v>
      </c>
      <c r="E254" s="213">
        <v>3.125</v>
      </c>
      <c r="F254" s="213">
        <v>13.5</v>
      </c>
      <c r="G254" s="213">
        <v>98.75</v>
      </c>
      <c r="H254" s="213">
        <v>0.038</v>
      </c>
      <c r="I254" s="213">
        <v>1.125</v>
      </c>
      <c r="J254" s="213">
        <v>25.0</v>
      </c>
      <c r="K254" s="213"/>
      <c r="L254" s="213">
        <v>151.25</v>
      </c>
      <c r="M254" s="213">
        <v>117.5</v>
      </c>
      <c r="N254" s="213">
        <v>18.75</v>
      </c>
      <c r="O254" s="213">
        <v>0.125</v>
      </c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</row>
    <row r="255" ht="15.75" customHeight="1">
      <c r="A255" s="210" t="s">
        <v>166</v>
      </c>
      <c r="B255" s="212"/>
      <c r="C255" s="210">
        <v>250.0</v>
      </c>
      <c r="D255" s="213">
        <v>22.497</v>
      </c>
      <c r="E255" s="213">
        <v>15.412</v>
      </c>
      <c r="F255" s="213">
        <v>31.73</v>
      </c>
      <c r="G255" s="213">
        <v>362.342</v>
      </c>
      <c r="H255" s="213">
        <v>0.159</v>
      </c>
      <c r="I255" s="213">
        <v>1.713</v>
      </c>
      <c r="J255" s="213">
        <v>115.75</v>
      </c>
      <c r="K255" s="213">
        <v>0.243</v>
      </c>
      <c r="L255" s="213">
        <v>335.62</v>
      </c>
      <c r="M255" s="213">
        <v>366.381</v>
      </c>
      <c r="N255" s="213">
        <v>45.458</v>
      </c>
      <c r="O255" s="213">
        <v>0.974</v>
      </c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</row>
    <row r="256" ht="15.75" customHeight="1">
      <c r="A256" s="210" t="s">
        <v>354</v>
      </c>
      <c r="B256" s="212"/>
      <c r="C256" s="207">
        <v>1790.0</v>
      </c>
      <c r="D256" s="216">
        <v>101.692</v>
      </c>
      <c r="E256" s="216">
        <v>73.978</v>
      </c>
      <c r="F256" s="216">
        <v>267.512</v>
      </c>
      <c r="G256" s="216">
        <v>2164.696</v>
      </c>
      <c r="H256" s="216">
        <v>0.879</v>
      </c>
      <c r="I256" s="216">
        <v>60.54</v>
      </c>
      <c r="J256" s="216">
        <v>598.52</v>
      </c>
      <c r="K256" s="216">
        <v>5.874</v>
      </c>
      <c r="L256" s="216">
        <v>1143.362</v>
      </c>
      <c r="M256" s="216">
        <v>1594.501</v>
      </c>
      <c r="N256" s="216">
        <v>329.022</v>
      </c>
      <c r="O256" s="216">
        <v>11.241</v>
      </c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</row>
    <row r="257" ht="15.75" customHeight="1">
      <c r="A257" s="210" t="s">
        <v>250</v>
      </c>
      <c r="B257" s="212"/>
      <c r="C257" s="210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</row>
    <row r="258" ht="15.75" customHeight="1">
      <c r="A258" s="210" t="s">
        <v>3</v>
      </c>
      <c r="B258" s="212" t="s">
        <v>4</v>
      </c>
      <c r="C258" s="210" t="s">
        <v>5</v>
      </c>
      <c r="D258" s="213" t="s">
        <v>6</v>
      </c>
      <c r="E258" s="213"/>
      <c r="F258" s="213"/>
      <c r="G258" s="213" t="s">
        <v>7</v>
      </c>
      <c r="H258" s="213" t="s">
        <v>8</v>
      </c>
      <c r="I258" s="213"/>
      <c r="J258" s="213"/>
      <c r="K258" s="213"/>
      <c r="L258" s="213" t="s">
        <v>9</v>
      </c>
      <c r="M258" s="213"/>
      <c r="N258" s="213"/>
      <c r="O258" s="213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</row>
    <row r="259" ht="15.75" customHeight="1">
      <c r="A259" s="210"/>
      <c r="B259" s="212"/>
      <c r="C259" s="210"/>
      <c r="D259" s="213" t="s">
        <v>10</v>
      </c>
      <c r="E259" s="213" t="s">
        <v>11</v>
      </c>
      <c r="F259" s="213" t="s">
        <v>12</v>
      </c>
      <c r="G259" s="213"/>
      <c r="H259" s="213" t="s">
        <v>13</v>
      </c>
      <c r="I259" s="213" t="s">
        <v>14</v>
      </c>
      <c r="J259" s="213" t="s">
        <v>15</v>
      </c>
      <c r="K259" s="213" t="s">
        <v>16</v>
      </c>
      <c r="L259" s="213" t="s">
        <v>17</v>
      </c>
      <c r="M259" s="213" t="s">
        <v>18</v>
      </c>
      <c r="N259" s="213" t="s">
        <v>19</v>
      </c>
      <c r="O259" s="213" t="s">
        <v>20</v>
      </c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</row>
    <row r="260" ht="15.75" customHeight="1">
      <c r="A260" s="210" t="s">
        <v>21</v>
      </c>
      <c r="B260" s="212"/>
      <c r="C260" s="210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</row>
    <row r="261" ht="15.75" customHeight="1">
      <c r="A261" s="210"/>
      <c r="B261" s="212" t="s">
        <v>284</v>
      </c>
      <c r="C261" s="210">
        <v>40.0</v>
      </c>
      <c r="D261" s="213">
        <v>0.28</v>
      </c>
      <c r="E261" s="213">
        <v>0.04</v>
      </c>
      <c r="F261" s="213">
        <v>0.76</v>
      </c>
      <c r="G261" s="213">
        <v>4.4</v>
      </c>
      <c r="H261" s="213">
        <v>0.012</v>
      </c>
      <c r="I261" s="213">
        <v>2.8</v>
      </c>
      <c r="J261" s="213"/>
      <c r="K261" s="213">
        <v>0.04</v>
      </c>
      <c r="L261" s="213">
        <v>6.8</v>
      </c>
      <c r="M261" s="213">
        <v>12.0</v>
      </c>
      <c r="N261" s="213">
        <v>5.6</v>
      </c>
      <c r="O261" s="213">
        <v>0.2</v>
      </c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</row>
    <row r="262" ht="15.75" customHeight="1">
      <c r="A262" s="210" t="s">
        <v>355</v>
      </c>
      <c r="B262" s="212" t="s">
        <v>356</v>
      </c>
      <c r="C262" s="210">
        <v>65.0</v>
      </c>
      <c r="D262" s="213">
        <v>9.953</v>
      </c>
      <c r="E262" s="213">
        <v>10.986</v>
      </c>
      <c r="F262" s="213">
        <v>4.83</v>
      </c>
      <c r="G262" s="213">
        <v>158.273</v>
      </c>
      <c r="H262" s="213">
        <v>0.06</v>
      </c>
      <c r="I262" s="213">
        <v>0.98</v>
      </c>
      <c r="J262" s="213">
        <v>34.3</v>
      </c>
      <c r="K262" s="213">
        <v>1.597</v>
      </c>
      <c r="L262" s="213">
        <v>9.16</v>
      </c>
      <c r="M262" s="213">
        <v>87.16</v>
      </c>
      <c r="N262" s="213">
        <v>12.61</v>
      </c>
      <c r="O262" s="213">
        <v>0.984</v>
      </c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</row>
    <row r="263" ht="15.75" customHeight="1">
      <c r="A263" s="210" t="s">
        <v>298</v>
      </c>
      <c r="B263" s="212" t="s">
        <v>126</v>
      </c>
      <c r="C263" s="210">
        <v>50.0</v>
      </c>
      <c r="D263" s="213">
        <v>1.073</v>
      </c>
      <c r="E263" s="213">
        <v>2.839</v>
      </c>
      <c r="F263" s="213">
        <v>3.835</v>
      </c>
      <c r="G263" s="213">
        <v>45.342</v>
      </c>
      <c r="H263" s="213">
        <v>0.029</v>
      </c>
      <c r="I263" s="213">
        <v>0.15</v>
      </c>
      <c r="J263" s="213">
        <v>14.5</v>
      </c>
      <c r="K263" s="213">
        <v>0.075</v>
      </c>
      <c r="L263" s="213">
        <v>31.26</v>
      </c>
      <c r="M263" s="213">
        <v>25.98</v>
      </c>
      <c r="N263" s="213">
        <v>3.98</v>
      </c>
      <c r="O263" s="213">
        <v>0.069</v>
      </c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</row>
    <row r="264" ht="15.75" customHeight="1">
      <c r="A264" s="210" t="s">
        <v>299</v>
      </c>
      <c r="B264" s="212" t="s">
        <v>185</v>
      </c>
      <c r="C264" s="210">
        <v>150.0</v>
      </c>
      <c r="D264" s="213">
        <v>5.862</v>
      </c>
      <c r="E264" s="213">
        <v>3.589</v>
      </c>
      <c r="F264" s="213">
        <v>37.417</v>
      </c>
      <c r="G264" s="213">
        <v>205.576</v>
      </c>
      <c r="H264" s="213">
        <v>0.091</v>
      </c>
      <c r="I264" s="213"/>
      <c r="J264" s="213">
        <v>16.0</v>
      </c>
      <c r="K264" s="213">
        <v>0.835</v>
      </c>
      <c r="L264" s="213">
        <v>12.134</v>
      </c>
      <c r="M264" s="213">
        <v>47.535</v>
      </c>
      <c r="N264" s="213">
        <v>8.546</v>
      </c>
      <c r="O264" s="213">
        <v>0.865</v>
      </c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</row>
    <row r="265" ht="15.75" customHeight="1">
      <c r="A265" s="210" t="s">
        <v>187</v>
      </c>
      <c r="B265" s="212" t="s">
        <v>300</v>
      </c>
      <c r="C265" s="210">
        <v>180.0</v>
      </c>
      <c r="D265" s="213">
        <v>3.61</v>
      </c>
      <c r="E265" s="213">
        <v>2.75</v>
      </c>
      <c r="F265" s="213">
        <v>12.804</v>
      </c>
      <c r="G265" s="213">
        <v>86.52</v>
      </c>
      <c r="H265" s="213">
        <v>0.021</v>
      </c>
      <c r="I265" s="213">
        <v>0.724</v>
      </c>
      <c r="J265" s="213">
        <v>9.0</v>
      </c>
      <c r="K265" s="213"/>
      <c r="L265" s="213">
        <v>112.766</v>
      </c>
      <c r="M265" s="213">
        <v>81.0</v>
      </c>
      <c r="N265" s="213">
        <v>12.6</v>
      </c>
      <c r="O265" s="213">
        <v>0.118</v>
      </c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</row>
    <row r="266" ht="15.75" customHeight="1">
      <c r="A266" s="210">
        <v>0.0</v>
      </c>
      <c r="B266" s="212" t="s">
        <v>147</v>
      </c>
      <c r="C266" s="210">
        <v>100.0</v>
      </c>
      <c r="D266" s="213">
        <v>1.5</v>
      </c>
      <c r="E266" s="213">
        <v>0.5</v>
      </c>
      <c r="F266" s="213">
        <v>21.0</v>
      </c>
      <c r="G266" s="213">
        <v>96.0</v>
      </c>
      <c r="H266" s="213">
        <v>0.04</v>
      </c>
      <c r="I266" s="213">
        <v>10.0</v>
      </c>
      <c r="J266" s="213"/>
      <c r="K266" s="213">
        <v>0.4</v>
      </c>
      <c r="L266" s="213">
        <v>8.0</v>
      </c>
      <c r="M266" s="213">
        <v>28.0</v>
      </c>
      <c r="N266" s="213">
        <v>42.0</v>
      </c>
      <c r="O266" s="213">
        <v>0.6</v>
      </c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</row>
    <row r="267" ht="15.75" customHeight="1">
      <c r="A267" s="210"/>
      <c r="B267" s="212" t="s">
        <v>25</v>
      </c>
      <c r="C267" s="210">
        <v>40.0</v>
      </c>
      <c r="D267" s="213">
        <v>3.16</v>
      </c>
      <c r="E267" s="213">
        <v>0.4</v>
      </c>
      <c r="F267" s="213">
        <v>19.32</v>
      </c>
      <c r="G267" s="213">
        <v>94.0</v>
      </c>
      <c r="H267" s="213">
        <v>0.064</v>
      </c>
      <c r="I267" s="213"/>
      <c r="J267" s="213"/>
      <c r="K267" s="213">
        <v>0.52</v>
      </c>
      <c r="L267" s="213">
        <v>9.2</v>
      </c>
      <c r="M267" s="213">
        <v>34.8</v>
      </c>
      <c r="N267" s="213">
        <v>13.2</v>
      </c>
      <c r="O267" s="213">
        <v>0.8</v>
      </c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</row>
    <row r="268" ht="15.75" customHeight="1">
      <c r="A268" s="210" t="s">
        <v>272</v>
      </c>
      <c r="B268" s="212"/>
      <c r="C268" s="210">
        <f t="shared" ref="C268:O268" si="9">SUM(C261:C267)</f>
        <v>625</v>
      </c>
      <c r="D268" s="213">
        <f t="shared" si="9"/>
        <v>25.438</v>
      </c>
      <c r="E268" s="213">
        <f t="shared" si="9"/>
        <v>21.104</v>
      </c>
      <c r="F268" s="213">
        <f t="shared" si="9"/>
        <v>99.966</v>
      </c>
      <c r="G268" s="213">
        <f t="shared" si="9"/>
        <v>690.111</v>
      </c>
      <c r="H268" s="213">
        <f t="shared" si="9"/>
        <v>0.317</v>
      </c>
      <c r="I268" s="213">
        <f t="shared" si="9"/>
        <v>14.654</v>
      </c>
      <c r="J268" s="213">
        <f t="shared" si="9"/>
        <v>73.8</v>
      </c>
      <c r="K268" s="213">
        <f t="shared" si="9"/>
        <v>3.467</v>
      </c>
      <c r="L268" s="213">
        <f t="shared" si="9"/>
        <v>189.32</v>
      </c>
      <c r="M268" s="213">
        <f t="shared" si="9"/>
        <v>316.475</v>
      </c>
      <c r="N268" s="213">
        <f t="shared" si="9"/>
        <v>98.536</v>
      </c>
      <c r="O268" s="213">
        <f t="shared" si="9"/>
        <v>3.636</v>
      </c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</row>
    <row r="269" ht="15.75" customHeight="1">
      <c r="A269" s="210" t="s">
        <v>273</v>
      </c>
      <c r="B269" s="212"/>
      <c r="C269" s="210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</row>
    <row r="270" ht="15.75" customHeight="1">
      <c r="A270" s="210" t="s">
        <v>259</v>
      </c>
      <c r="B270" s="212" t="s">
        <v>357</v>
      </c>
      <c r="C270" s="210">
        <v>125.0</v>
      </c>
      <c r="D270" s="213">
        <v>3.638</v>
      </c>
      <c r="E270" s="213">
        <v>0.046</v>
      </c>
      <c r="F270" s="213">
        <v>9.737</v>
      </c>
      <c r="G270" s="213">
        <v>53.914</v>
      </c>
      <c r="H270" s="213">
        <v>0.005</v>
      </c>
      <c r="I270" s="213">
        <v>30.0</v>
      </c>
      <c r="J270" s="213"/>
      <c r="K270" s="213">
        <v>0.108</v>
      </c>
      <c r="L270" s="213">
        <v>5.4</v>
      </c>
      <c r="M270" s="213">
        <v>4.95</v>
      </c>
      <c r="N270" s="213">
        <v>4.65</v>
      </c>
      <c r="O270" s="213">
        <v>0.219</v>
      </c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</row>
    <row r="271" ht="15.75" customHeight="1">
      <c r="A271" s="210" t="s">
        <v>153</v>
      </c>
      <c r="B271" s="212" t="s">
        <v>165</v>
      </c>
      <c r="C271" s="210">
        <v>125.0</v>
      </c>
      <c r="D271" s="213">
        <v>3.375</v>
      </c>
      <c r="E271" s="213">
        <v>3.125</v>
      </c>
      <c r="F271" s="213">
        <v>13.5</v>
      </c>
      <c r="G271" s="213">
        <v>98.75</v>
      </c>
      <c r="H271" s="213">
        <v>0.038</v>
      </c>
      <c r="I271" s="213">
        <v>1.125</v>
      </c>
      <c r="J271" s="213">
        <v>25.0</v>
      </c>
      <c r="K271" s="213"/>
      <c r="L271" s="213">
        <v>151.25</v>
      </c>
      <c r="M271" s="213">
        <v>117.5</v>
      </c>
      <c r="N271" s="213">
        <v>18.75</v>
      </c>
      <c r="O271" s="213">
        <v>0.125</v>
      </c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</row>
    <row r="272" ht="15.75" customHeight="1">
      <c r="A272" s="210" t="s">
        <v>275</v>
      </c>
      <c r="B272" s="212"/>
      <c r="C272" s="210">
        <v>250.0</v>
      </c>
      <c r="D272" s="213">
        <v>7.013</v>
      </c>
      <c r="E272" s="213">
        <v>3.171</v>
      </c>
      <c r="F272" s="213">
        <v>23.237</v>
      </c>
      <c r="G272" s="213">
        <v>152.664</v>
      </c>
      <c r="H272" s="213">
        <v>0.042</v>
      </c>
      <c r="I272" s="213">
        <v>31.125</v>
      </c>
      <c r="J272" s="213">
        <v>25.0</v>
      </c>
      <c r="K272" s="213">
        <v>0.108</v>
      </c>
      <c r="L272" s="213">
        <v>156.65</v>
      </c>
      <c r="M272" s="213">
        <v>122.45</v>
      </c>
      <c r="N272" s="213">
        <v>23.4</v>
      </c>
      <c r="O272" s="213">
        <v>0.344</v>
      </c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</row>
    <row r="273" ht="15.75" customHeight="1">
      <c r="A273" s="210" t="s">
        <v>29</v>
      </c>
      <c r="B273" s="212"/>
      <c r="C273" s="210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</row>
    <row r="274" ht="15.75" customHeight="1">
      <c r="A274" s="210" t="s">
        <v>304</v>
      </c>
      <c r="B274" s="212" t="s">
        <v>212</v>
      </c>
      <c r="C274" s="210">
        <v>250.0</v>
      </c>
      <c r="D274" s="213">
        <v>3.679</v>
      </c>
      <c r="E274" s="213">
        <v>4.3</v>
      </c>
      <c r="F274" s="213">
        <v>21.206</v>
      </c>
      <c r="G274" s="213">
        <v>138.806</v>
      </c>
      <c r="H274" s="213">
        <v>0.164</v>
      </c>
      <c r="I274" s="213">
        <v>19.478</v>
      </c>
      <c r="J274" s="213">
        <v>119.8</v>
      </c>
      <c r="K274" s="213">
        <v>0.245</v>
      </c>
      <c r="L274" s="213">
        <v>63.666</v>
      </c>
      <c r="M274" s="213">
        <v>101.012</v>
      </c>
      <c r="N274" s="213">
        <v>30.285</v>
      </c>
      <c r="O274" s="213">
        <v>1.053</v>
      </c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</row>
    <row r="275" ht="15.75" customHeight="1">
      <c r="A275" s="210" t="s">
        <v>336</v>
      </c>
      <c r="B275" s="212" t="s">
        <v>337</v>
      </c>
      <c r="C275" s="210">
        <v>90.0</v>
      </c>
      <c r="D275" s="213">
        <v>17.946</v>
      </c>
      <c r="E275" s="213">
        <v>14.555</v>
      </c>
      <c r="F275" s="213">
        <v>8.076</v>
      </c>
      <c r="G275" s="213">
        <v>235.015</v>
      </c>
      <c r="H275" s="213">
        <v>0.139</v>
      </c>
      <c r="I275" s="213">
        <v>0.12</v>
      </c>
      <c r="J275" s="213">
        <v>47.0</v>
      </c>
      <c r="K275" s="213">
        <v>2.738</v>
      </c>
      <c r="L275" s="213">
        <v>45.68</v>
      </c>
      <c r="M275" s="213">
        <v>193.61</v>
      </c>
      <c r="N275" s="213">
        <v>22.18</v>
      </c>
      <c r="O275" s="213">
        <v>2.509</v>
      </c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</row>
    <row r="276" ht="15.75" customHeight="1">
      <c r="A276" s="210"/>
      <c r="B276" s="212" t="s">
        <v>280</v>
      </c>
      <c r="C276" s="210">
        <v>150.0</v>
      </c>
      <c r="D276" s="213">
        <v>4.614</v>
      </c>
      <c r="E276" s="213">
        <v>4.823</v>
      </c>
      <c r="F276" s="213">
        <v>20.792</v>
      </c>
      <c r="G276" s="213">
        <v>144.849</v>
      </c>
      <c r="H276" s="213">
        <v>0.157</v>
      </c>
      <c r="I276" s="213"/>
      <c r="J276" s="213">
        <v>20.0</v>
      </c>
      <c r="K276" s="213">
        <v>0.34</v>
      </c>
      <c r="L276" s="213">
        <v>9.546</v>
      </c>
      <c r="M276" s="213">
        <v>109.895</v>
      </c>
      <c r="N276" s="213">
        <v>72.665</v>
      </c>
      <c r="O276" s="213">
        <v>2.451</v>
      </c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</row>
    <row r="277" ht="15.75" customHeight="1">
      <c r="A277" s="210" t="s">
        <v>358</v>
      </c>
      <c r="B277" s="212" t="s">
        <v>359</v>
      </c>
      <c r="C277" s="210">
        <v>180.0</v>
      </c>
      <c r="D277" s="213">
        <v>0.115</v>
      </c>
      <c r="E277" s="213">
        <v>0.108</v>
      </c>
      <c r="F277" s="213">
        <v>17.102</v>
      </c>
      <c r="G277" s="213">
        <v>70.51</v>
      </c>
      <c r="H277" s="213">
        <v>0.008</v>
      </c>
      <c r="I277" s="213">
        <v>2.7</v>
      </c>
      <c r="J277" s="213">
        <v>1.35</v>
      </c>
      <c r="K277" s="213">
        <v>0.054</v>
      </c>
      <c r="L277" s="213">
        <v>7.12</v>
      </c>
      <c r="M277" s="213">
        <v>8.36</v>
      </c>
      <c r="N277" s="213">
        <v>2.43</v>
      </c>
      <c r="O277" s="213">
        <v>0.621</v>
      </c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</row>
    <row r="278" ht="15.75" customHeight="1">
      <c r="A278" s="210">
        <v>0.0</v>
      </c>
      <c r="B278" s="212" t="s">
        <v>25</v>
      </c>
      <c r="C278" s="210">
        <v>70.0</v>
      </c>
      <c r="D278" s="213">
        <v>5.53</v>
      </c>
      <c r="E278" s="213">
        <v>0.7</v>
      </c>
      <c r="F278" s="213">
        <v>33.81</v>
      </c>
      <c r="G278" s="213">
        <v>164.5</v>
      </c>
      <c r="H278" s="213">
        <v>0.112</v>
      </c>
      <c r="I278" s="213"/>
      <c r="J278" s="213"/>
      <c r="K278" s="213">
        <v>0.91</v>
      </c>
      <c r="L278" s="213">
        <v>16.1</v>
      </c>
      <c r="M278" s="213">
        <v>60.9</v>
      </c>
      <c r="N278" s="213">
        <v>23.1</v>
      </c>
      <c r="O278" s="213">
        <v>1.4</v>
      </c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</row>
    <row r="279" ht="15.75" customHeight="1">
      <c r="A279" s="210"/>
      <c r="B279" s="212" t="s">
        <v>360</v>
      </c>
      <c r="C279" s="210">
        <v>35.0</v>
      </c>
      <c r="D279" s="213">
        <v>1.365</v>
      </c>
      <c r="E279" s="213">
        <v>10.71</v>
      </c>
      <c r="F279" s="213">
        <v>21.875</v>
      </c>
      <c r="G279" s="213">
        <v>189.7</v>
      </c>
      <c r="H279" s="213">
        <v>0.018</v>
      </c>
      <c r="I279" s="213"/>
      <c r="J279" s="213">
        <v>2.1</v>
      </c>
      <c r="K279" s="213"/>
      <c r="L279" s="213">
        <v>2.8</v>
      </c>
      <c r="M279" s="213">
        <v>14.7</v>
      </c>
      <c r="N279" s="213">
        <v>2.1</v>
      </c>
      <c r="O279" s="213">
        <v>0.21</v>
      </c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</row>
    <row r="280" ht="15.75" customHeight="1">
      <c r="A280" s="210" t="s">
        <v>164</v>
      </c>
      <c r="B280" s="212"/>
      <c r="C280" s="210">
        <v>775.0</v>
      </c>
      <c r="D280" s="213">
        <v>33.249</v>
      </c>
      <c r="E280" s="213">
        <v>35.196</v>
      </c>
      <c r="F280" s="213">
        <v>122.861</v>
      </c>
      <c r="G280" s="213">
        <v>943.38</v>
      </c>
      <c r="H280" s="213">
        <v>0.597</v>
      </c>
      <c r="I280" s="213">
        <v>22.298</v>
      </c>
      <c r="J280" s="213">
        <v>190.25</v>
      </c>
      <c r="K280" s="213">
        <v>4.287</v>
      </c>
      <c r="L280" s="213">
        <v>144.912</v>
      </c>
      <c r="M280" s="213">
        <v>488.477</v>
      </c>
      <c r="N280" s="213">
        <v>152.76</v>
      </c>
      <c r="O280" s="213">
        <v>8.243</v>
      </c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</row>
    <row r="281" ht="15.75" customHeight="1">
      <c r="A281" s="210" t="s">
        <v>205</v>
      </c>
      <c r="B281" s="212"/>
      <c r="C281" s="210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</row>
    <row r="282" ht="15.75" customHeight="1">
      <c r="A282" s="210" t="s">
        <v>259</v>
      </c>
      <c r="B282" s="212" t="s">
        <v>357</v>
      </c>
      <c r="C282" s="210">
        <v>125.0</v>
      </c>
      <c r="D282" s="213">
        <v>3.638</v>
      </c>
      <c r="E282" s="213">
        <v>0.046</v>
      </c>
      <c r="F282" s="213">
        <v>9.737</v>
      </c>
      <c r="G282" s="213">
        <v>53.914</v>
      </c>
      <c r="H282" s="213">
        <v>0.005</v>
      </c>
      <c r="I282" s="213">
        <v>30.0</v>
      </c>
      <c r="J282" s="213"/>
      <c r="K282" s="213">
        <v>0.108</v>
      </c>
      <c r="L282" s="213">
        <v>5.4</v>
      </c>
      <c r="M282" s="213">
        <v>4.95</v>
      </c>
      <c r="N282" s="213">
        <v>4.65</v>
      </c>
      <c r="O282" s="213">
        <v>0.219</v>
      </c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</row>
    <row r="283" ht="15.75" customHeight="1">
      <c r="A283" s="210" t="s">
        <v>153</v>
      </c>
      <c r="B283" s="212" t="s">
        <v>165</v>
      </c>
      <c r="C283" s="210">
        <v>125.0</v>
      </c>
      <c r="D283" s="213">
        <v>3.375</v>
      </c>
      <c r="E283" s="213">
        <v>3.125</v>
      </c>
      <c r="F283" s="213">
        <v>13.5</v>
      </c>
      <c r="G283" s="213">
        <v>98.75</v>
      </c>
      <c r="H283" s="213">
        <v>0.038</v>
      </c>
      <c r="I283" s="213">
        <v>1.125</v>
      </c>
      <c r="J283" s="213">
        <v>25.0</v>
      </c>
      <c r="K283" s="213"/>
      <c r="L283" s="213">
        <v>151.25</v>
      </c>
      <c r="M283" s="213">
        <v>117.5</v>
      </c>
      <c r="N283" s="213">
        <v>18.75</v>
      </c>
      <c r="O283" s="213">
        <v>0.125</v>
      </c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</row>
    <row r="284" ht="15.75" customHeight="1">
      <c r="A284" s="210" t="s">
        <v>166</v>
      </c>
      <c r="B284" s="212"/>
      <c r="C284" s="210">
        <v>250.0</v>
      </c>
      <c r="D284" s="213">
        <v>7.013</v>
      </c>
      <c r="E284" s="213">
        <v>3.171</v>
      </c>
      <c r="F284" s="213">
        <v>23.237</v>
      </c>
      <c r="G284" s="213">
        <v>152.664</v>
      </c>
      <c r="H284" s="213">
        <v>0.042</v>
      </c>
      <c r="I284" s="213">
        <v>31.125</v>
      </c>
      <c r="J284" s="213">
        <v>25.0</v>
      </c>
      <c r="K284" s="213">
        <v>0.108</v>
      </c>
      <c r="L284" s="213">
        <v>156.65</v>
      </c>
      <c r="M284" s="213">
        <v>122.45</v>
      </c>
      <c r="N284" s="213">
        <v>23.4</v>
      </c>
      <c r="O284" s="213">
        <v>0.344</v>
      </c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</row>
    <row r="285" ht="15.75" customHeight="1">
      <c r="A285" s="210" t="s">
        <v>361</v>
      </c>
      <c r="B285" s="212"/>
      <c r="C285" s="210">
        <f t="shared" ref="C285:O285" si="10">C284+C280+C272+C268</f>
        <v>1900</v>
      </c>
      <c r="D285" s="213">
        <f t="shared" si="10"/>
        <v>72.713</v>
      </c>
      <c r="E285" s="213">
        <f t="shared" si="10"/>
        <v>62.642</v>
      </c>
      <c r="F285" s="213">
        <f t="shared" si="10"/>
        <v>269.301</v>
      </c>
      <c r="G285" s="213">
        <f t="shared" si="10"/>
        <v>1938.819</v>
      </c>
      <c r="H285" s="213">
        <f t="shared" si="10"/>
        <v>0.998</v>
      </c>
      <c r="I285" s="213">
        <f t="shared" si="10"/>
        <v>99.202</v>
      </c>
      <c r="J285" s="213">
        <f t="shared" si="10"/>
        <v>314.05</v>
      </c>
      <c r="K285" s="213">
        <f t="shared" si="10"/>
        <v>7.97</v>
      </c>
      <c r="L285" s="213">
        <f t="shared" si="10"/>
        <v>647.532</v>
      </c>
      <c r="M285" s="213">
        <f t="shared" si="10"/>
        <v>1049.852</v>
      </c>
      <c r="N285" s="213">
        <f t="shared" si="10"/>
        <v>298.096</v>
      </c>
      <c r="O285" s="213">
        <f t="shared" si="10"/>
        <v>12.567</v>
      </c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</row>
    <row r="286" ht="15.75" customHeight="1">
      <c r="A286" s="210" t="s">
        <v>362</v>
      </c>
      <c r="B286" s="212"/>
      <c r="C286" s="210">
        <f t="shared" ref="C286:O286" si="11">C285+C256+C229+C199+C170+C142+C115+C86+C57+C30</f>
        <v>18970</v>
      </c>
      <c r="D286" s="213">
        <f t="shared" si="11"/>
        <v>817.824</v>
      </c>
      <c r="E286" s="213">
        <f t="shared" si="11"/>
        <v>606.976</v>
      </c>
      <c r="F286" s="213">
        <f t="shared" si="11"/>
        <v>2553.483</v>
      </c>
      <c r="G286" s="213">
        <f t="shared" si="11"/>
        <v>19108.349</v>
      </c>
      <c r="H286" s="213">
        <f t="shared" si="11"/>
        <v>10.576</v>
      </c>
      <c r="I286" s="213">
        <f t="shared" si="11"/>
        <v>760.704</v>
      </c>
      <c r="J286" s="213">
        <f t="shared" si="11"/>
        <v>9395.224</v>
      </c>
      <c r="K286" s="213">
        <f t="shared" si="11"/>
        <v>89.878</v>
      </c>
      <c r="L286" s="213">
        <f t="shared" si="11"/>
        <v>9055.686</v>
      </c>
      <c r="M286" s="213">
        <f t="shared" si="11"/>
        <v>13192.105</v>
      </c>
      <c r="N286" s="213">
        <f t="shared" si="11"/>
        <v>3122.734</v>
      </c>
      <c r="O286" s="213">
        <f t="shared" si="11"/>
        <v>145.591</v>
      </c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</row>
    <row r="287" ht="15.75" customHeight="1">
      <c r="A287" s="217"/>
      <c r="B287" s="209"/>
      <c r="C287" s="218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ht="15.75" customHeight="1">
      <c r="A288" s="207"/>
      <c r="B288" s="215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ht="15.75" customHeight="1">
      <c r="A289" s="207"/>
      <c r="B289" s="215"/>
      <c r="C289" s="220" t="s">
        <v>363</v>
      </c>
      <c r="D289" s="220">
        <v>10.0</v>
      </c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ht="15.75" customHeight="1">
      <c r="A290" s="221"/>
      <c r="B290" s="222"/>
      <c r="C290" s="208" t="s">
        <v>5</v>
      </c>
      <c r="D290" s="202" t="s">
        <v>6</v>
      </c>
      <c r="E290" s="9"/>
      <c r="F290" s="10"/>
      <c r="G290" s="208" t="s">
        <v>7</v>
      </c>
      <c r="H290" s="202" t="s">
        <v>8</v>
      </c>
      <c r="I290" s="9"/>
      <c r="J290" s="9"/>
      <c r="K290" s="10"/>
      <c r="L290" s="202" t="s">
        <v>9</v>
      </c>
      <c r="M290" s="9"/>
      <c r="N290" s="9"/>
      <c r="O290" s="10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ht="15.75" customHeight="1">
      <c r="A291" s="224"/>
      <c r="B291" s="225"/>
      <c r="C291" s="18"/>
      <c r="D291" s="209" t="s">
        <v>10</v>
      </c>
      <c r="E291" s="209" t="s">
        <v>11</v>
      </c>
      <c r="F291" s="209" t="s">
        <v>12</v>
      </c>
      <c r="G291" s="18"/>
      <c r="H291" s="209" t="s">
        <v>13</v>
      </c>
      <c r="I291" s="209" t="s">
        <v>14</v>
      </c>
      <c r="J291" s="209" t="s">
        <v>15</v>
      </c>
      <c r="K291" s="209" t="s">
        <v>16</v>
      </c>
      <c r="L291" s="209" t="s">
        <v>17</v>
      </c>
      <c r="M291" s="209" t="s">
        <v>18</v>
      </c>
      <c r="N291" s="209" t="s">
        <v>19</v>
      </c>
      <c r="O291" s="209" t="s">
        <v>20</v>
      </c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ht="15.75" customHeight="1">
      <c r="A292" s="226" t="s">
        <v>134</v>
      </c>
      <c r="B292" s="10"/>
      <c r="C292" s="227">
        <f t="shared" ref="C292:O292" si="12">C13+C40+C69+C97+C125+C153+C182+C211+C239+C268</f>
        <v>5935</v>
      </c>
      <c r="D292" s="228">
        <f t="shared" si="12"/>
        <v>252.581</v>
      </c>
      <c r="E292" s="228">
        <f t="shared" si="12"/>
        <v>202.561</v>
      </c>
      <c r="F292" s="228">
        <f t="shared" si="12"/>
        <v>861.981</v>
      </c>
      <c r="G292" s="228">
        <f t="shared" si="12"/>
        <v>6313.548</v>
      </c>
      <c r="H292" s="228">
        <f t="shared" si="12"/>
        <v>3.619</v>
      </c>
      <c r="I292" s="228">
        <f t="shared" si="12"/>
        <v>240.251</v>
      </c>
      <c r="J292" s="228">
        <f t="shared" si="12"/>
        <v>3663.062</v>
      </c>
      <c r="K292" s="228">
        <f t="shared" si="12"/>
        <v>31.855</v>
      </c>
      <c r="L292" s="228">
        <f t="shared" si="12"/>
        <v>2143.744</v>
      </c>
      <c r="M292" s="228">
        <f t="shared" si="12"/>
        <v>3975.514</v>
      </c>
      <c r="N292" s="228">
        <f t="shared" si="12"/>
        <v>1159.453</v>
      </c>
      <c r="O292" s="228">
        <f t="shared" si="12"/>
        <v>57.713</v>
      </c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ht="15.75" customHeight="1">
      <c r="A293" s="229" t="s">
        <v>135</v>
      </c>
      <c r="B293" s="10"/>
      <c r="C293" s="227">
        <f>C292/10</f>
        <v>593.5</v>
      </c>
      <c r="D293" s="228">
        <f t="shared" ref="D293:O293" si="13">D292/$D$289</f>
        <v>25.2581</v>
      </c>
      <c r="E293" s="228">
        <f t="shared" si="13"/>
        <v>20.2561</v>
      </c>
      <c r="F293" s="228">
        <f t="shared" si="13"/>
        <v>86.1981</v>
      </c>
      <c r="G293" s="228">
        <f t="shared" si="13"/>
        <v>631.3548</v>
      </c>
      <c r="H293" s="228">
        <f t="shared" si="13"/>
        <v>0.3619</v>
      </c>
      <c r="I293" s="228">
        <f t="shared" si="13"/>
        <v>24.0251</v>
      </c>
      <c r="J293" s="228">
        <f t="shared" si="13"/>
        <v>366.3062</v>
      </c>
      <c r="K293" s="228">
        <f t="shared" si="13"/>
        <v>3.1855</v>
      </c>
      <c r="L293" s="228">
        <f t="shared" si="13"/>
        <v>214.3744</v>
      </c>
      <c r="M293" s="228">
        <f t="shared" si="13"/>
        <v>397.5514</v>
      </c>
      <c r="N293" s="228">
        <f t="shared" si="13"/>
        <v>115.9453</v>
      </c>
      <c r="O293" s="228">
        <f t="shared" si="13"/>
        <v>5.7713</v>
      </c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ht="15.75" customHeight="1">
      <c r="A294" s="229" t="s">
        <v>136</v>
      </c>
      <c r="B294" s="10"/>
      <c r="C294" s="230"/>
      <c r="D294" s="231">
        <f t="shared" ref="D294:F294" si="14">4*D293/$G$293</f>
        <v>0.1600247595</v>
      </c>
      <c r="E294" s="231">
        <f t="shared" si="14"/>
        <v>0.1283341791</v>
      </c>
      <c r="F294" s="231">
        <f t="shared" si="14"/>
        <v>0.5461151163</v>
      </c>
      <c r="G294" s="232"/>
      <c r="H294" s="232"/>
      <c r="I294" s="232"/>
      <c r="J294" s="232"/>
      <c r="K294" s="232"/>
      <c r="L294" s="232"/>
      <c r="M294" s="232"/>
      <c r="N294" s="232"/>
      <c r="O294" s="232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ht="15.75" customHeight="1">
      <c r="A295" s="229" t="s">
        <v>137</v>
      </c>
      <c r="B295" s="10"/>
      <c r="C295" s="230"/>
      <c r="D295" s="233">
        <f t="shared" ref="D295:O295" si="15">D293/D311</f>
        <v>0.3280272727</v>
      </c>
      <c r="E295" s="233">
        <f t="shared" si="15"/>
        <v>0.2564063291</v>
      </c>
      <c r="F295" s="233">
        <f t="shared" si="15"/>
        <v>0.2573077612</v>
      </c>
      <c r="G295" s="233">
        <f t="shared" si="15"/>
        <v>0.268661617</v>
      </c>
      <c r="H295" s="233">
        <f t="shared" si="15"/>
        <v>0.3015833333</v>
      </c>
      <c r="I295" s="233">
        <f t="shared" si="15"/>
        <v>0.4004183333</v>
      </c>
      <c r="J295" s="233">
        <f t="shared" si="15"/>
        <v>0.5232945714</v>
      </c>
      <c r="K295" s="233">
        <f t="shared" si="15"/>
        <v>0.31855</v>
      </c>
      <c r="L295" s="233">
        <f t="shared" si="15"/>
        <v>0.1948858182</v>
      </c>
      <c r="M295" s="233">
        <f t="shared" si="15"/>
        <v>0.3614103636</v>
      </c>
      <c r="N295" s="233">
        <f t="shared" si="15"/>
        <v>0.4637812</v>
      </c>
      <c r="O295" s="233">
        <f t="shared" si="15"/>
        <v>0.4809416667</v>
      </c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ht="15.75" customHeight="1">
      <c r="A296" s="226" t="s">
        <v>364</v>
      </c>
      <c r="B296" s="10"/>
      <c r="C296" s="227">
        <f t="shared" ref="C296:O296" si="16">C17+C44+C73+C101+C129+C157+C186+C215+C243+C272</f>
        <v>2500</v>
      </c>
      <c r="D296" s="228">
        <f t="shared" si="16"/>
        <v>131.086</v>
      </c>
      <c r="E296" s="228">
        <f t="shared" si="16"/>
        <v>86.109</v>
      </c>
      <c r="F296" s="228">
        <f t="shared" si="16"/>
        <v>319.307</v>
      </c>
      <c r="G296" s="228">
        <f t="shared" si="16"/>
        <v>2622.94</v>
      </c>
      <c r="H296" s="228">
        <f t="shared" si="16"/>
        <v>0.937</v>
      </c>
      <c r="I296" s="228">
        <f t="shared" si="16"/>
        <v>63.778</v>
      </c>
      <c r="J296" s="228">
        <f t="shared" si="16"/>
        <v>629.6</v>
      </c>
      <c r="K296" s="228">
        <f t="shared" si="16"/>
        <v>1.813</v>
      </c>
      <c r="L296" s="228">
        <f t="shared" si="16"/>
        <v>2512.27</v>
      </c>
      <c r="M296" s="228">
        <f t="shared" si="16"/>
        <v>2390.623</v>
      </c>
      <c r="N296" s="228">
        <f t="shared" si="16"/>
        <v>348.064</v>
      </c>
      <c r="O296" s="228">
        <f t="shared" si="16"/>
        <v>9.611</v>
      </c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ht="15.75" customHeight="1">
      <c r="A297" s="229" t="s">
        <v>135</v>
      </c>
      <c r="B297" s="10"/>
      <c r="C297" s="227">
        <f>C296/10</f>
        <v>250</v>
      </c>
      <c r="D297" s="228">
        <f t="shared" ref="D297:O297" si="17">D296/$D$289</f>
        <v>13.1086</v>
      </c>
      <c r="E297" s="228">
        <f t="shared" si="17"/>
        <v>8.6109</v>
      </c>
      <c r="F297" s="228">
        <f t="shared" si="17"/>
        <v>31.9307</v>
      </c>
      <c r="G297" s="228">
        <f t="shared" si="17"/>
        <v>262.294</v>
      </c>
      <c r="H297" s="228">
        <f t="shared" si="17"/>
        <v>0.0937</v>
      </c>
      <c r="I297" s="228">
        <f t="shared" si="17"/>
        <v>6.3778</v>
      </c>
      <c r="J297" s="228">
        <f t="shared" si="17"/>
        <v>62.96</v>
      </c>
      <c r="K297" s="228">
        <f t="shared" si="17"/>
        <v>0.1813</v>
      </c>
      <c r="L297" s="228">
        <f t="shared" si="17"/>
        <v>251.227</v>
      </c>
      <c r="M297" s="228">
        <f t="shared" si="17"/>
        <v>239.0623</v>
      </c>
      <c r="N297" s="228">
        <f t="shared" si="17"/>
        <v>34.8064</v>
      </c>
      <c r="O297" s="228">
        <f t="shared" si="17"/>
        <v>0.9611</v>
      </c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ht="15.75" customHeight="1">
      <c r="A298" s="229" t="s">
        <v>136</v>
      </c>
      <c r="B298" s="10"/>
      <c r="C298" s="230"/>
      <c r="D298" s="234">
        <f t="shared" ref="D298:F298" si="18">4*D297/$G$297</f>
        <v>0.1999069746</v>
      </c>
      <c r="E298" s="234">
        <f t="shared" si="18"/>
        <v>0.1313167667</v>
      </c>
      <c r="F298" s="234">
        <f t="shared" si="18"/>
        <v>0.4869451836</v>
      </c>
      <c r="G298" s="235"/>
      <c r="H298" s="235"/>
      <c r="I298" s="235"/>
      <c r="J298" s="235"/>
      <c r="K298" s="235"/>
      <c r="L298" s="235"/>
      <c r="M298" s="235"/>
      <c r="N298" s="235"/>
      <c r="O298" s="235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ht="15.75" customHeight="1">
      <c r="A299" s="229" t="s">
        <v>137</v>
      </c>
      <c r="B299" s="10"/>
      <c r="C299" s="227"/>
      <c r="D299" s="233">
        <f t="shared" ref="D299:O299" si="19">D297/D311</f>
        <v>0.1702415584</v>
      </c>
      <c r="E299" s="233">
        <f t="shared" si="19"/>
        <v>0.1089987342</v>
      </c>
      <c r="F299" s="233">
        <f t="shared" si="19"/>
        <v>0.09531552239</v>
      </c>
      <c r="G299" s="233">
        <f t="shared" si="19"/>
        <v>0.1116144681</v>
      </c>
      <c r="H299" s="233">
        <f t="shared" si="19"/>
        <v>0.07808333333</v>
      </c>
      <c r="I299" s="233">
        <f t="shared" si="19"/>
        <v>0.1062966667</v>
      </c>
      <c r="J299" s="233">
        <f t="shared" si="19"/>
        <v>0.08994285714</v>
      </c>
      <c r="K299" s="233">
        <f t="shared" si="19"/>
        <v>0.01813</v>
      </c>
      <c r="L299" s="233">
        <f t="shared" si="19"/>
        <v>0.2283881818</v>
      </c>
      <c r="M299" s="233">
        <f t="shared" si="19"/>
        <v>0.2173293636</v>
      </c>
      <c r="N299" s="233">
        <f t="shared" si="19"/>
        <v>0.1392256</v>
      </c>
      <c r="O299" s="233">
        <f t="shared" si="19"/>
        <v>0.08009166667</v>
      </c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ht="15.75" customHeight="1">
      <c r="A300" s="226" t="s">
        <v>138</v>
      </c>
      <c r="B300" s="10"/>
      <c r="C300" s="227">
        <f t="shared" ref="C300:O300" si="20">C25+C52+C81+C110+C137+C165+C194+C224+C251+C280</f>
        <v>8035</v>
      </c>
      <c r="D300" s="228">
        <f t="shared" si="20"/>
        <v>303.071</v>
      </c>
      <c r="E300" s="228">
        <f t="shared" si="20"/>
        <v>232.197</v>
      </c>
      <c r="F300" s="228">
        <f t="shared" si="20"/>
        <v>1052.887</v>
      </c>
      <c r="G300" s="228">
        <f t="shared" si="20"/>
        <v>7548.921</v>
      </c>
      <c r="H300" s="228">
        <f t="shared" si="20"/>
        <v>5.084</v>
      </c>
      <c r="I300" s="228">
        <f t="shared" si="20"/>
        <v>392.899</v>
      </c>
      <c r="J300" s="228">
        <f t="shared" si="20"/>
        <v>4472.962</v>
      </c>
      <c r="K300" s="228">
        <f t="shared" si="20"/>
        <v>54.399</v>
      </c>
      <c r="L300" s="228">
        <f t="shared" si="20"/>
        <v>1887.402</v>
      </c>
      <c r="M300" s="228">
        <f t="shared" si="20"/>
        <v>4435.345</v>
      </c>
      <c r="N300" s="228">
        <f t="shared" si="20"/>
        <v>1267.154</v>
      </c>
      <c r="O300" s="228">
        <f t="shared" si="20"/>
        <v>68.657</v>
      </c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ht="15.75" customHeight="1">
      <c r="A301" s="229" t="s">
        <v>139</v>
      </c>
      <c r="B301" s="10"/>
      <c r="C301" s="227">
        <f>C300/10</f>
        <v>803.5</v>
      </c>
      <c r="D301" s="228">
        <f t="shared" ref="D301:O301" si="21">D300/$D$289</f>
        <v>30.3071</v>
      </c>
      <c r="E301" s="228">
        <f t="shared" si="21"/>
        <v>23.2197</v>
      </c>
      <c r="F301" s="228">
        <f t="shared" si="21"/>
        <v>105.2887</v>
      </c>
      <c r="G301" s="228">
        <f t="shared" si="21"/>
        <v>754.8921</v>
      </c>
      <c r="H301" s="228">
        <f t="shared" si="21"/>
        <v>0.5084</v>
      </c>
      <c r="I301" s="228">
        <f t="shared" si="21"/>
        <v>39.2899</v>
      </c>
      <c r="J301" s="228">
        <f t="shared" si="21"/>
        <v>447.2962</v>
      </c>
      <c r="K301" s="228">
        <f t="shared" si="21"/>
        <v>5.4399</v>
      </c>
      <c r="L301" s="228">
        <f t="shared" si="21"/>
        <v>188.7402</v>
      </c>
      <c r="M301" s="228">
        <f t="shared" si="21"/>
        <v>443.5345</v>
      </c>
      <c r="N301" s="228">
        <f t="shared" si="21"/>
        <v>126.7154</v>
      </c>
      <c r="O301" s="228">
        <f t="shared" si="21"/>
        <v>6.8657</v>
      </c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ht="15.75" customHeight="1">
      <c r="A302" s="229" t="s">
        <v>136</v>
      </c>
      <c r="B302" s="10"/>
      <c r="C302" s="236"/>
      <c r="D302" s="231">
        <f t="shared" ref="D302:F302" si="22">4*D301/$G$301</f>
        <v>0.1605903678</v>
      </c>
      <c r="E302" s="231">
        <f t="shared" si="22"/>
        <v>0.1230358617</v>
      </c>
      <c r="F302" s="231">
        <f t="shared" si="22"/>
        <v>0.5579006589</v>
      </c>
      <c r="G302" s="232"/>
      <c r="H302" s="232"/>
      <c r="I302" s="232"/>
      <c r="J302" s="232"/>
      <c r="K302" s="232"/>
      <c r="L302" s="232"/>
      <c r="M302" s="232"/>
      <c r="N302" s="232"/>
      <c r="O302" s="232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ht="15.75" customHeight="1">
      <c r="A303" s="229" t="s">
        <v>137</v>
      </c>
      <c r="B303" s="10"/>
      <c r="C303" s="236"/>
      <c r="D303" s="233">
        <f t="shared" ref="D303:O303" si="23">D301/D311</f>
        <v>0.3935987013</v>
      </c>
      <c r="E303" s="233">
        <f t="shared" si="23"/>
        <v>0.2939202532</v>
      </c>
      <c r="F303" s="233">
        <f t="shared" si="23"/>
        <v>0.3142946269</v>
      </c>
      <c r="G303" s="233">
        <f t="shared" si="23"/>
        <v>0.3212306809</v>
      </c>
      <c r="H303" s="233">
        <f t="shared" si="23"/>
        <v>0.4236666667</v>
      </c>
      <c r="I303" s="233">
        <f t="shared" si="23"/>
        <v>0.6548316667</v>
      </c>
      <c r="J303" s="233">
        <f t="shared" si="23"/>
        <v>0.6389945714</v>
      </c>
      <c r="K303" s="233">
        <f t="shared" si="23"/>
        <v>0.54399</v>
      </c>
      <c r="L303" s="233">
        <f t="shared" si="23"/>
        <v>0.171582</v>
      </c>
      <c r="M303" s="233">
        <f t="shared" si="23"/>
        <v>0.4032131818</v>
      </c>
      <c r="N303" s="233">
        <f t="shared" si="23"/>
        <v>0.5068616</v>
      </c>
      <c r="O303" s="233">
        <f t="shared" si="23"/>
        <v>0.5721416667</v>
      </c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ht="15.75" customHeight="1">
      <c r="A304" s="226" t="s">
        <v>365</v>
      </c>
      <c r="B304" s="10"/>
      <c r="C304" s="227">
        <f t="shared" ref="C304:O304" si="24">C29+C56+C85+C114+C141+C169+C198+C228+C255+C284</f>
        <v>2500</v>
      </c>
      <c r="D304" s="228">
        <f t="shared" si="24"/>
        <v>131.086</v>
      </c>
      <c r="E304" s="228">
        <f t="shared" si="24"/>
        <v>86.109</v>
      </c>
      <c r="F304" s="228">
        <f t="shared" si="24"/>
        <v>319.307</v>
      </c>
      <c r="G304" s="228">
        <f t="shared" si="24"/>
        <v>2622.94</v>
      </c>
      <c r="H304" s="228">
        <f t="shared" si="24"/>
        <v>0.937</v>
      </c>
      <c r="I304" s="228">
        <f t="shared" si="24"/>
        <v>63.778</v>
      </c>
      <c r="J304" s="228">
        <f t="shared" si="24"/>
        <v>629.6</v>
      </c>
      <c r="K304" s="228">
        <f t="shared" si="24"/>
        <v>1.813</v>
      </c>
      <c r="L304" s="228">
        <f t="shared" si="24"/>
        <v>2512.27</v>
      </c>
      <c r="M304" s="228">
        <f t="shared" si="24"/>
        <v>2390.623</v>
      </c>
      <c r="N304" s="228">
        <f t="shared" si="24"/>
        <v>348.064</v>
      </c>
      <c r="O304" s="228">
        <f t="shared" si="24"/>
        <v>9.611</v>
      </c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ht="15.75" customHeight="1">
      <c r="A305" s="229" t="s">
        <v>366</v>
      </c>
      <c r="B305" s="10"/>
      <c r="C305" s="227">
        <f>C304/10</f>
        <v>250</v>
      </c>
      <c r="D305" s="228">
        <f t="shared" ref="D305:O305" si="25">D304/$D$289</f>
        <v>13.1086</v>
      </c>
      <c r="E305" s="228">
        <f t="shared" si="25"/>
        <v>8.6109</v>
      </c>
      <c r="F305" s="228">
        <f t="shared" si="25"/>
        <v>31.9307</v>
      </c>
      <c r="G305" s="228">
        <f t="shared" si="25"/>
        <v>262.294</v>
      </c>
      <c r="H305" s="228">
        <f t="shared" si="25"/>
        <v>0.0937</v>
      </c>
      <c r="I305" s="228">
        <f t="shared" si="25"/>
        <v>6.3778</v>
      </c>
      <c r="J305" s="228">
        <f t="shared" si="25"/>
        <v>62.96</v>
      </c>
      <c r="K305" s="228">
        <f t="shared" si="25"/>
        <v>0.1813</v>
      </c>
      <c r="L305" s="228">
        <f t="shared" si="25"/>
        <v>251.227</v>
      </c>
      <c r="M305" s="228">
        <f t="shared" si="25"/>
        <v>239.0623</v>
      </c>
      <c r="N305" s="228">
        <f t="shared" si="25"/>
        <v>34.8064</v>
      </c>
      <c r="O305" s="228">
        <f t="shared" si="25"/>
        <v>0.9611</v>
      </c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ht="15.75" customHeight="1">
      <c r="A306" s="229" t="s">
        <v>136</v>
      </c>
      <c r="B306" s="10"/>
      <c r="C306" s="236"/>
      <c r="D306" s="231">
        <f t="shared" ref="D306:F306" si="26">4*D304/$G$304</f>
        <v>0.1999069746</v>
      </c>
      <c r="E306" s="231">
        <f t="shared" si="26"/>
        <v>0.1313167667</v>
      </c>
      <c r="F306" s="231">
        <f t="shared" si="26"/>
        <v>0.4869451836</v>
      </c>
      <c r="G306" s="232"/>
      <c r="H306" s="232"/>
      <c r="I306" s="232"/>
      <c r="J306" s="232"/>
      <c r="K306" s="232"/>
      <c r="L306" s="232"/>
      <c r="M306" s="232"/>
      <c r="N306" s="232"/>
      <c r="O306" s="232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ht="15.75" customHeight="1">
      <c r="A307" s="229" t="s">
        <v>137</v>
      </c>
      <c r="B307" s="10"/>
      <c r="C307" s="219"/>
      <c r="D307" s="233">
        <f t="shared" ref="D307:O307" si="27">D305/D311</f>
        <v>0.1702415584</v>
      </c>
      <c r="E307" s="233">
        <f t="shared" si="27"/>
        <v>0.1089987342</v>
      </c>
      <c r="F307" s="233">
        <f t="shared" si="27"/>
        <v>0.09531552239</v>
      </c>
      <c r="G307" s="233">
        <f t="shared" si="27"/>
        <v>0.1116144681</v>
      </c>
      <c r="H307" s="233">
        <f t="shared" si="27"/>
        <v>0.07808333333</v>
      </c>
      <c r="I307" s="233">
        <f t="shared" si="27"/>
        <v>0.1062966667</v>
      </c>
      <c r="J307" s="233">
        <f t="shared" si="27"/>
        <v>0.08994285714</v>
      </c>
      <c r="K307" s="233">
        <f t="shared" si="27"/>
        <v>0.01813</v>
      </c>
      <c r="L307" s="233">
        <f t="shared" si="27"/>
        <v>0.2283881818</v>
      </c>
      <c r="M307" s="233">
        <f t="shared" si="27"/>
        <v>0.2173293636</v>
      </c>
      <c r="N307" s="233">
        <f t="shared" si="27"/>
        <v>0.1392256</v>
      </c>
      <c r="O307" s="233">
        <f t="shared" si="27"/>
        <v>0.08009166667</v>
      </c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ht="15.75" customHeight="1">
      <c r="A308" s="226" t="s">
        <v>140</v>
      </c>
      <c r="B308" s="10"/>
      <c r="C308" s="219"/>
      <c r="D308" s="228">
        <f t="shared" ref="D308:O308" si="28">D286</f>
        <v>817.824</v>
      </c>
      <c r="E308" s="228">
        <f t="shared" si="28"/>
        <v>606.976</v>
      </c>
      <c r="F308" s="228">
        <f t="shared" si="28"/>
        <v>2553.483</v>
      </c>
      <c r="G308" s="228">
        <f t="shared" si="28"/>
        <v>19108.349</v>
      </c>
      <c r="H308" s="228">
        <f t="shared" si="28"/>
        <v>10.576</v>
      </c>
      <c r="I308" s="228">
        <f t="shared" si="28"/>
        <v>760.704</v>
      </c>
      <c r="J308" s="228">
        <f t="shared" si="28"/>
        <v>9395.224</v>
      </c>
      <c r="K308" s="228">
        <f t="shared" si="28"/>
        <v>89.878</v>
      </c>
      <c r="L308" s="228">
        <f t="shared" si="28"/>
        <v>9055.686</v>
      </c>
      <c r="M308" s="228">
        <f t="shared" si="28"/>
        <v>13192.105</v>
      </c>
      <c r="N308" s="228">
        <f t="shared" si="28"/>
        <v>3122.734</v>
      </c>
      <c r="O308" s="228">
        <f t="shared" si="28"/>
        <v>145.591</v>
      </c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ht="15.75" customHeight="1">
      <c r="A309" s="229" t="s">
        <v>141</v>
      </c>
      <c r="B309" s="10"/>
      <c r="C309" s="219"/>
      <c r="D309" s="228">
        <f t="shared" ref="D309:O309" si="29">D308/10</f>
        <v>81.7824</v>
      </c>
      <c r="E309" s="228">
        <f t="shared" si="29"/>
        <v>60.6976</v>
      </c>
      <c r="F309" s="228">
        <f t="shared" si="29"/>
        <v>255.3483</v>
      </c>
      <c r="G309" s="228">
        <f t="shared" si="29"/>
        <v>1910.8349</v>
      </c>
      <c r="H309" s="228">
        <f t="shared" si="29"/>
        <v>1.0576</v>
      </c>
      <c r="I309" s="228">
        <f t="shared" si="29"/>
        <v>76.0704</v>
      </c>
      <c r="J309" s="228">
        <f t="shared" si="29"/>
        <v>939.5224</v>
      </c>
      <c r="K309" s="228">
        <f t="shared" si="29"/>
        <v>8.9878</v>
      </c>
      <c r="L309" s="228">
        <f t="shared" si="29"/>
        <v>905.5686</v>
      </c>
      <c r="M309" s="228">
        <f t="shared" si="29"/>
        <v>1319.2105</v>
      </c>
      <c r="N309" s="228">
        <f t="shared" si="29"/>
        <v>312.2734</v>
      </c>
      <c r="O309" s="228">
        <f t="shared" si="29"/>
        <v>14.5591</v>
      </c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ht="15.75" customHeight="1">
      <c r="A310" s="229" t="s">
        <v>136</v>
      </c>
      <c r="B310" s="10"/>
      <c r="C310" s="219"/>
      <c r="D310" s="231">
        <f t="shared" ref="D310:F310" si="30">4*D309/$G$309</f>
        <v>0.1711972081</v>
      </c>
      <c r="E310" s="231">
        <f t="shared" si="30"/>
        <v>0.1270598522</v>
      </c>
      <c r="F310" s="231">
        <f t="shared" si="30"/>
        <v>0.5345271849</v>
      </c>
      <c r="G310" s="219"/>
      <c r="H310" s="219"/>
      <c r="I310" s="219"/>
      <c r="J310" s="219"/>
      <c r="K310" s="219"/>
      <c r="L310" s="219"/>
      <c r="M310" s="219"/>
      <c r="N310" s="219"/>
      <c r="O310" s="219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ht="15.75" customHeight="1">
      <c r="A311" s="229" t="s">
        <v>142</v>
      </c>
      <c r="B311" s="10"/>
      <c r="C311" s="219"/>
      <c r="D311" s="237">
        <v>77.0</v>
      </c>
      <c r="E311" s="237">
        <v>79.0</v>
      </c>
      <c r="F311" s="237">
        <v>335.0</v>
      </c>
      <c r="G311" s="237">
        <v>2350.0</v>
      </c>
      <c r="H311" s="237">
        <v>1.2</v>
      </c>
      <c r="I311" s="237">
        <v>60.0</v>
      </c>
      <c r="J311" s="237">
        <v>700.0</v>
      </c>
      <c r="K311" s="237">
        <v>10.0</v>
      </c>
      <c r="L311" s="237">
        <v>1100.0</v>
      </c>
      <c r="M311" s="237">
        <v>1100.0</v>
      </c>
      <c r="N311" s="237">
        <v>250.0</v>
      </c>
      <c r="O311" s="237">
        <v>12.0</v>
      </c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ht="15.75" customHeight="1">
      <c r="A312" s="238"/>
      <c r="B312" s="9"/>
      <c r="C312" s="219"/>
      <c r="D312" s="219"/>
      <c r="E312" s="219"/>
      <c r="F312" s="219"/>
      <c r="G312" s="219"/>
      <c r="H312" s="227"/>
      <c r="I312" s="227"/>
      <c r="J312" s="227"/>
      <c r="K312" s="227"/>
      <c r="L312" s="227"/>
      <c r="M312" s="227"/>
      <c r="N312" s="227"/>
      <c r="O312" s="227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ht="15.75" customHeight="1">
      <c r="A313" s="204"/>
      <c r="B313" s="239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ht="15.75" customHeight="1">
      <c r="A314" s="204"/>
      <c r="B314" s="239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ht="15.75" customHeight="1">
      <c r="A315" s="204"/>
      <c r="B315" s="239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ht="15.75" customHeight="1">
      <c r="A316" s="204"/>
      <c r="B316" s="239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ht="15.75" customHeight="1">
      <c r="A317" s="204"/>
      <c r="B317" s="239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ht="15.75" customHeight="1">
      <c r="A318" s="204"/>
      <c r="B318" s="239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ht="15.75" customHeight="1">
      <c r="A319" s="204"/>
      <c r="B319" s="239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ht="15.75" customHeight="1">
      <c r="A320" s="204"/>
      <c r="B320" s="239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ht="15.75" customHeight="1">
      <c r="A321" s="204"/>
      <c r="B321" s="239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ht="15.75" customHeight="1">
      <c r="A322" s="204"/>
      <c r="B322" s="239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ht="15.75" customHeight="1">
      <c r="A323" s="204"/>
      <c r="B323" s="239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ht="15.75" customHeight="1">
      <c r="A324" s="204"/>
      <c r="B324" s="239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ht="15.75" customHeight="1">
      <c r="A325" s="204"/>
      <c r="B325" s="239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ht="15.75" customHeight="1">
      <c r="A326" s="204"/>
      <c r="B326" s="239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ht="15.75" customHeight="1">
      <c r="A327" s="204"/>
      <c r="B327" s="239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ht="15.75" customHeight="1">
      <c r="A328" s="204"/>
      <c r="B328" s="239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ht="15.75" customHeight="1">
      <c r="A329" s="204"/>
      <c r="B329" s="239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ht="15.75" customHeight="1">
      <c r="A330" s="204"/>
      <c r="B330" s="239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ht="15.75" customHeight="1">
      <c r="A331" s="204"/>
      <c r="B331" s="239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ht="15.75" customHeight="1">
      <c r="A332" s="204"/>
      <c r="B332" s="239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ht="15.75" customHeight="1">
      <c r="A333" s="204"/>
      <c r="B333" s="239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ht="15.75" customHeight="1">
      <c r="A334" s="204"/>
      <c r="B334" s="239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ht="15.75" customHeight="1">
      <c r="A335" s="204"/>
      <c r="B335" s="239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ht="15.75" customHeight="1">
      <c r="A336" s="204"/>
      <c r="B336" s="239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ht="15.75" customHeight="1">
      <c r="A337" s="204"/>
      <c r="B337" s="239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ht="15.75" customHeight="1">
      <c r="A338" s="204"/>
      <c r="B338" s="239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ht="15.75" customHeight="1">
      <c r="A339" s="204"/>
      <c r="B339" s="239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ht="15.75" customHeight="1">
      <c r="A340" s="204"/>
      <c r="B340" s="239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ht="15.75" customHeight="1">
      <c r="A341" s="204"/>
      <c r="B341" s="239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ht="15.75" customHeight="1">
      <c r="A342" s="204"/>
      <c r="B342" s="239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ht="15.75" customHeight="1">
      <c r="A343" s="204"/>
      <c r="B343" s="239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ht="15.75" customHeight="1">
      <c r="A344" s="204"/>
      <c r="B344" s="239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ht="15.75" customHeight="1">
      <c r="A345" s="204"/>
      <c r="B345" s="239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ht="15.75" customHeight="1">
      <c r="A346" s="204"/>
      <c r="B346" s="239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ht="15.75" customHeight="1">
      <c r="A347" s="204"/>
      <c r="B347" s="239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ht="15.75" customHeight="1">
      <c r="A348" s="204"/>
      <c r="B348" s="239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ht="15.75" customHeight="1">
      <c r="A349" s="204"/>
      <c r="B349" s="239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ht="15.75" customHeight="1">
      <c r="A350" s="204"/>
      <c r="B350" s="239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ht="15.75" customHeight="1">
      <c r="A351" s="204"/>
      <c r="B351" s="239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ht="15.75" customHeight="1">
      <c r="A352" s="204"/>
      <c r="B352" s="239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ht="15.75" customHeight="1">
      <c r="A353" s="204"/>
      <c r="B353" s="239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ht="15.75" customHeight="1">
      <c r="A354" s="204"/>
      <c r="B354" s="239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ht="15.75" customHeight="1">
      <c r="A355" s="204"/>
      <c r="B355" s="239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ht="15.75" customHeight="1">
      <c r="A356" s="204"/>
      <c r="B356" s="239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ht="15.75" customHeight="1">
      <c r="A357" s="204"/>
      <c r="B357" s="239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ht="15.75" customHeight="1">
      <c r="A358" s="204"/>
      <c r="B358" s="239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ht="15.75" customHeight="1">
      <c r="A359" s="204"/>
      <c r="B359" s="239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ht="15.75" customHeight="1">
      <c r="A360" s="204"/>
      <c r="B360" s="239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ht="15.75" customHeight="1">
      <c r="A361" s="204"/>
      <c r="B361" s="239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ht="15.75" customHeight="1">
      <c r="A362" s="204"/>
      <c r="B362" s="239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ht="15.75" customHeight="1">
      <c r="A363" s="204"/>
      <c r="B363" s="239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ht="15.75" customHeight="1">
      <c r="A364" s="204"/>
      <c r="B364" s="239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ht="15.75" customHeight="1">
      <c r="A365" s="204"/>
      <c r="B365" s="239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ht="15.75" customHeight="1">
      <c r="A366" s="204"/>
      <c r="B366" s="239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ht="15.75" customHeight="1">
      <c r="A367" s="204"/>
      <c r="B367" s="239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ht="15.75" customHeight="1">
      <c r="A368" s="204"/>
      <c r="B368" s="239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ht="15.75" customHeight="1">
      <c r="A369" s="204"/>
      <c r="B369" s="239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ht="15.75" customHeight="1">
      <c r="A370" s="204"/>
      <c r="B370" s="239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ht="15.75" customHeight="1">
      <c r="A371" s="204"/>
      <c r="B371" s="239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ht="15.75" customHeight="1">
      <c r="A372" s="204"/>
      <c r="B372" s="239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ht="15.75" customHeight="1">
      <c r="A373" s="204"/>
      <c r="B373" s="239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ht="15.75" customHeight="1">
      <c r="A374" s="204"/>
      <c r="B374" s="239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ht="15.75" customHeight="1">
      <c r="A375" s="204"/>
      <c r="B375" s="239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ht="15.75" customHeight="1">
      <c r="A376" s="204"/>
      <c r="B376" s="239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ht="15.75" customHeight="1">
      <c r="A377" s="204"/>
      <c r="B377" s="239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ht="15.75" customHeight="1">
      <c r="A378" s="204"/>
      <c r="B378" s="239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ht="15.75" customHeight="1">
      <c r="A379" s="204"/>
      <c r="B379" s="239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ht="15.75" customHeight="1">
      <c r="A380" s="204"/>
      <c r="B380" s="239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ht="15.75" customHeight="1">
      <c r="A381" s="204"/>
      <c r="B381" s="239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ht="15.75" customHeight="1">
      <c r="A382" s="204"/>
      <c r="B382" s="239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ht="15.75" customHeight="1">
      <c r="A383" s="204"/>
      <c r="B383" s="239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ht="15.75" customHeight="1">
      <c r="A384" s="204"/>
      <c r="B384" s="239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ht="15.75" customHeight="1">
      <c r="A385" s="204"/>
      <c r="B385" s="239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ht="15.75" customHeight="1">
      <c r="A386" s="204"/>
      <c r="B386" s="239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ht="15.75" customHeight="1">
      <c r="A387" s="204"/>
      <c r="B387" s="239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ht="15.75" customHeight="1">
      <c r="A388" s="204"/>
      <c r="B388" s="239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ht="15.75" customHeight="1">
      <c r="A389" s="204"/>
      <c r="B389" s="239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ht="15.75" customHeight="1">
      <c r="A390" s="204"/>
      <c r="B390" s="239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ht="15.75" customHeight="1">
      <c r="A391" s="204"/>
      <c r="B391" s="239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ht="15.75" customHeight="1">
      <c r="A392" s="204"/>
      <c r="B392" s="239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ht="15.75" customHeight="1">
      <c r="A393" s="204"/>
      <c r="B393" s="239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ht="15.75" customHeight="1">
      <c r="A394" s="204"/>
      <c r="B394" s="239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ht="15.75" customHeight="1">
      <c r="A395" s="204"/>
      <c r="B395" s="239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ht="15.75" customHeight="1">
      <c r="A396" s="204"/>
      <c r="B396" s="239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ht="15.75" customHeight="1">
      <c r="A397" s="204"/>
      <c r="B397" s="239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ht="15.75" customHeight="1">
      <c r="A398" s="204"/>
      <c r="B398" s="239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ht="15.75" customHeight="1">
      <c r="A399" s="204"/>
      <c r="B399" s="239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ht="15.75" customHeight="1">
      <c r="A400" s="204"/>
      <c r="B400" s="239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ht="15.75" customHeight="1">
      <c r="A401" s="204"/>
      <c r="B401" s="239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ht="15.75" customHeight="1">
      <c r="A402" s="204"/>
      <c r="B402" s="239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ht="15.75" customHeight="1">
      <c r="A403" s="204"/>
      <c r="B403" s="239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ht="15.75" customHeight="1">
      <c r="A404" s="204"/>
      <c r="B404" s="239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ht="15.75" customHeight="1">
      <c r="A405" s="204"/>
      <c r="B405" s="239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ht="15.75" customHeight="1">
      <c r="A406" s="204"/>
      <c r="B406" s="239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ht="15.75" customHeight="1">
      <c r="A407" s="204"/>
      <c r="B407" s="239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ht="15.75" customHeight="1">
      <c r="A408" s="204"/>
      <c r="B408" s="239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ht="15.75" customHeight="1">
      <c r="A409" s="204"/>
      <c r="B409" s="239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ht="15.75" customHeight="1">
      <c r="A410" s="204"/>
      <c r="B410" s="239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ht="15.75" customHeight="1">
      <c r="A411" s="204"/>
      <c r="B411" s="239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ht="15.75" customHeight="1">
      <c r="A412" s="204"/>
      <c r="B412" s="239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ht="15.75" customHeight="1">
      <c r="A413" s="204"/>
      <c r="B413" s="239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ht="15.75" customHeight="1">
      <c r="A414" s="204"/>
      <c r="B414" s="239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ht="15.75" customHeight="1">
      <c r="A415" s="204"/>
      <c r="B415" s="239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ht="15.75" customHeight="1">
      <c r="A416" s="204"/>
      <c r="B416" s="239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ht="15.75" customHeight="1">
      <c r="A417" s="204"/>
      <c r="B417" s="239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ht="15.75" customHeight="1">
      <c r="A418" s="204"/>
      <c r="B418" s="239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ht="15.75" customHeight="1">
      <c r="A419" s="204"/>
      <c r="B419" s="239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ht="15.75" customHeight="1">
      <c r="A420" s="204"/>
      <c r="B420" s="239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ht="15.75" customHeight="1">
      <c r="A421" s="204"/>
      <c r="B421" s="239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ht="15.75" customHeight="1">
      <c r="A422" s="204"/>
      <c r="B422" s="239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ht="15.75" customHeight="1">
      <c r="A423" s="204"/>
      <c r="B423" s="239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ht="15.75" customHeight="1">
      <c r="A424" s="204"/>
      <c r="B424" s="239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ht="15.75" customHeight="1">
      <c r="A425" s="204"/>
      <c r="B425" s="239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ht="15.75" customHeight="1">
      <c r="A426" s="204"/>
      <c r="B426" s="239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ht="15.75" customHeight="1">
      <c r="A427" s="204"/>
      <c r="B427" s="239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ht="15.75" customHeight="1">
      <c r="A428" s="204"/>
      <c r="B428" s="239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ht="15.75" customHeight="1">
      <c r="A429" s="204"/>
      <c r="B429" s="239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ht="15.75" customHeight="1">
      <c r="A430" s="204"/>
      <c r="B430" s="239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ht="15.75" customHeight="1">
      <c r="A431" s="204"/>
      <c r="B431" s="239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ht="15.75" customHeight="1">
      <c r="A432" s="204"/>
      <c r="B432" s="239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ht="15.75" customHeight="1">
      <c r="A433" s="204"/>
      <c r="B433" s="239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ht="15.75" customHeight="1">
      <c r="A434" s="204"/>
      <c r="B434" s="239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ht="15.75" customHeight="1">
      <c r="A435" s="204"/>
      <c r="B435" s="239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ht="15.75" customHeight="1">
      <c r="A436" s="204"/>
      <c r="B436" s="239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ht="15.75" customHeight="1">
      <c r="A437" s="204"/>
      <c r="B437" s="239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ht="15.75" customHeight="1">
      <c r="A438" s="204"/>
      <c r="B438" s="239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ht="15.75" customHeight="1">
      <c r="A439" s="204"/>
      <c r="B439" s="239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ht="15.75" customHeight="1">
      <c r="A440" s="204"/>
      <c r="B440" s="239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ht="15.75" customHeight="1">
      <c r="A441" s="204"/>
      <c r="B441" s="239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ht="15.75" customHeight="1">
      <c r="A442" s="204"/>
      <c r="B442" s="239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ht="15.75" customHeight="1">
      <c r="A443" s="204"/>
      <c r="B443" s="239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ht="15.75" customHeight="1">
      <c r="A444" s="204"/>
      <c r="B444" s="239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ht="15.75" customHeight="1">
      <c r="A445" s="204"/>
      <c r="B445" s="239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ht="15.75" customHeight="1">
      <c r="A446" s="204"/>
      <c r="B446" s="239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ht="15.75" customHeight="1">
      <c r="A447" s="204"/>
      <c r="B447" s="239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ht="15.75" customHeight="1">
      <c r="A448" s="204"/>
      <c r="B448" s="239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ht="15.75" customHeight="1">
      <c r="A449" s="204"/>
      <c r="B449" s="239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ht="15.75" customHeight="1">
      <c r="A450" s="204"/>
      <c r="B450" s="239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ht="15.75" customHeight="1">
      <c r="A451" s="204"/>
      <c r="B451" s="239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ht="15.75" customHeight="1">
      <c r="A452" s="204"/>
      <c r="B452" s="239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ht="15.75" customHeight="1">
      <c r="A453" s="204"/>
      <c r="B453" s="239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ht="15.75" customHeight="1">
      <c r="A454" s="204"/>
      <c r="B454" s="239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ht="15.75" customHeight="1">
      <c r="A455" s="204"/>
      <c r="B455" s="239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ht="15.75" customHeight="1">
      <c r="A456" s="204"/>
      <c r="B456" s="239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ht="15.75" customHeight="1">
      <c r="A457" s="204"/>
      <c r="B457" s="239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ht="15.75" customHeight="1">
      <c r="A458" s="204"/>
      <c r="B458" s="239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ht="15.75" customHeight="1">
      <c r="A459" s="204"/>
      <c r="B459" s="239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ht="15.75" customHeight="1">
      <c r="A460" s="204"/>
      <c r="B460" s="239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ht="15.75" customHeight="1">
      <c r="A461" s="204"/>
      <c r="B461" s="239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ht="15.75" customHeight="1">
      <c r="A462" s="204"/>
      <c r="B462" s="239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ht="15.75" customHeight="1">
      <c r="A463" s="204"/>
      <c r="B463" s="239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ht="15.75" customHeight="1">
      <c r="A464" s="204"/>
      <c r="B464" s="239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ht="15.75" customHeight="1">
      <c r="A465" s="204"/>
      <c r="B465" s="239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ht="15.75" customHeight="1">
      <c r="A466" s="204"/>
      <c r="B466" s="239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ht="15.75" customHeight="1">
      <c r="A467" s="204"/>
      <c r="B467" s="239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ht="15.75" customHeight="1">
      <c r="A468" s="204"/>
      <c r="B468" s="239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ht="15.75" customHeight="1">
      <c r="A469" s="204"/>
      <c r="B469" s="239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ht="15.75" customHeight="1">
      <c r="A470" s="204"/>
      <c r="B470" s="239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ht="15.75" customHeight="1">
      <c r="A471" s="204"/>
      <c r="B471" s="239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ht="15.75" customHeight="1">
      <c r="A472" s="204"/>
      <c r="B472" s="239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ht="15.75" customHeight="1">
      <c r="A473" s="204"/>
      <c r="B473" s="239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ht="15.75" customHeight="1">
      <c r="A474" s="204"/>
      <c r="B474" s="239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ht="15.75" customHeight="1">
      <c r="A475" s="204"/>
      <c r="B475" s="239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ht="15.75" customHeight="1">
      <c r="A476" s="204"/>
      <c r="B476" s="239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ht="15.75" customHeight="1">
      <c r="A477" s="204"/>
      <c r="B477" s="239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ht="15.75" customHeight="1">
      <c r="A478" s="204"/>
      <c r="B478" s="239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ht="15.75" customHeight="1">
      <c r="A479" s="204"/>
      <c r="B479" s="239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ht="15.75" customHeight="1">
      <c r="A480" s="204"/>
      <c r="B480" s="239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ht="15.75" customHeight="1">
      <c r="A481" s="204"/>
      <c r="B481" s="239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ht="15.75" customHeight="1">
      <c r="A482" s="204"/>
      <c r="B482" s="239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ht="15.75" customHeight="1">
      <c r="A483" s="204"/>
      <c r="B483" s="239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ht="15.75" customHeight="1">
      <c r="A484" s="204"/>
      <c r="B484" s="239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ht="15.75" customHeight="1">
      <c r="A485" s="204"/>
      <c r="B485" s="239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ht="15.75" customHeight="1">
      <c r="A486" s="204"/>
      <c r="B486" s="239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ht="15.75" customHeight="1">
      <c r="A487" s="204"/>
      <c r="B487" s="239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ht="15.75" customHeight="1">
      <c r="A488" s="204"/>
      <c r="B488" s="239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ht="15.75" customHeight="1">
      <c r="A489" s="204"/>
      <c r="B489" s="239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ht="15.75" customHeight="1">
      <c r="A490" s="204"/>
      <c r="B490" s="239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ht="15.75" customHeight="1">
      <c r="A491" s="204"/>
      <c r="B491" s="239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ht="15.75" customHeight="1">
      <c r="A492" s="204"/>
      <c r="B492" s="239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ht="15.75" customHeight="1">
      <c r="A493" s="204"/>
      <c r="B493" s="239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ht="15.75" customHeight="1">
      <c r="A494" s="204"/>
      <c r="B494" s="239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ht="15.75" customHeight="1">
      <c r="A495" s="204"/>
      <c r="B495" s="239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ht="15.75" customHeight="1">
      <c r="A496" s="204"/>
      <c r="B496" s="239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ht="15.75" customHeight="1">
      <c r="A497" s="204"/>
      <c r="B497" s="239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ht="15.75" customHeight="1">
      <c r="A498" s="204"/>
      <c r="B498" s="239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ht="15.75" customHeight="1">
      <c r="A499" s="204"/>
      <c r="B499" s="239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ht="15.75" customHeight="1">
      <c r="A500" s="204"/>
      <c r="B500" s="239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ht="15.75" customHeight="1">
      <c r="A501" s="204"/>
      <c r="B501" s="239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ht="15.75" customHeight="1">
      <c r="A502" s="204"/>
      <c r="B502" s="239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ht="15.75" customHeight="1">
      <c r="A503" s="204"/>
      <c r="B503" s="239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ht="15.75" customHeight="1">
      <c r="A504" s="204"/>
      <c r="B504" s="239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ht="15.75" customHeight="1">
      <c r="A505" s="204"/>
      <c r="B505" s="239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ht="15.75" customHeight="1">
      <c r="A506" s="204"/>
      <c r="B506" s="239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ht="15.75" customHeight="1">
      <c r="A507" s="204"/>
      <c r="B507" s="239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ht="15.75" customHeight="1">
      <c r="A508" s="204"/>
      <c r="B508" s="239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ht="15.75" customHeight="1">
      <c r="A509" s="204"/>
      <c r="B509" s="239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ht="15.75" customHeight="1">
      <c r="A510" s="204"/>
      <c r="B510" s="239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ht="15.75" customHeight="1">
      <c r="A511" s="204"/>
      <c r="B511" s="239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ht="15.75" customHeight="1">
      <c r="A512" s="204"/>
      <c r="B512" s="239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ht="15.75" customHeight="1">
      <c r="A513" s="204"/>
      <c r="B513" s="239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ht="15.75" customHeight="1">
      <c r="A514" s="204"/>
      <c r="B514" s="239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ht="15.75" customHeight="1">
      <c r="A515" s="204"/>
      <c r="B515" s="239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ht="15.75" customHeight="1">
      <c r="A516" s="204"/>
      <c r="B516" s="239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ht="15.75" customHeight="1">
      <c r="A517" s="204"/>
      <c r="B517" s="239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ht="15.75" customHeight="1">
      <c r="A518" s="204"/>
      <c r="B518" s="239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ht="15.75" customHeight="1">
      <c r="A519" s="204"/>
      <c r="B519" s="239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ht="15.75" customHeight="1">
      <c r="A520" s="204"/>
      <c r="B520" s="239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ht="15.75" customHeight="1">
      <c r="A521" s="204"/>
      <c r="B521" s="239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ht="15.75" customHeight="1">
      <c r="A522" s="204"/>
      <c r="B522" s="239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ht="15.75" customHeight="1">
      <c r="A523" s="204"/>
      <c r="B523" s="239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ht="15.75" customHeight="1">
      <c r="A524" s="204"/>
      <c r="B524" s="239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ht="15.75" customHeight="1">
      <c r="A525" s="204"/>
      <c r="B525" s="239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ht="15.75" customHeight="1">
      <c r="A526" s="204"/>
      <c r="B526" s="239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ht="15.75" customHeight="1">
      <c r="A527" s="204"/>
      <c r="B527" s="239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ht="15.75" customHeight="1">
      <c r="A528" s="204"/>
      <c r="B528" s="239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ht="15.75" customHeight="1">
      <c r="A529" s="204"/>
      <c r="B529" s="239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ht="15.75" customHeight="1">
      <c r="A530" s="204"/>
      <c r="B530" s="239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ht="15.75" customHeight="1">
      <c r="A531" s="204"/>
      <c r="B531" s="239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ht="15.75" customHeight="1">
      <c r="A532" s="204"/>
      <c r="B532" s="239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ht="15.75" customHeight="1">
      <c r="A533" s="204"/>
      <c r="B533" s="239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ht="15.75" customHeight="1">
      <c r="A534" s="204"/>
      <c r="B534" s="239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ht="15.75" customHeight="1">
      <c r="A535" s="204"/>
      <c r="B535" s="239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ht="15.75" customHeight="1">
      <c r="A536" s="204"/>
      <c r="B536" s="239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ht="15.75" customHeight="1">
      <c r="A537" s="204"/>
      <c r="B537" s="239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ht="15.75" customHeight="1">
      <c r="A538" s="204"/>
      <c r="B538" s="239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ht="15.75" customHeight="1">
      <c r="A539" s="204"/>
      <c r="B539" s="239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ht="15.75" customHeight="1">
      <c r="A540" s="204"/>
      <c r="B540" s="239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ht="15.75" customHeight="1">
      <c r="A541" s="204"/>
      <c r="B541" s="239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ht="15.75" customHeight="1">
      <c r="A542" s="204"/>
      <c r="B542" s="239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ht="15.75" customHeight="1">
      <c r="A543" s="204"/>
      <c r="B543" s="239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ht="15.75" customHeight="1">
      <c r="A544" s="204"/>
      <c r="B544" s="239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ht="15.75" customHeight="1">
      <c r="A545" s="204"/>
      <c r="B545" s="239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ht="15.75" customHeight="1">
      <c r="A546" s="204"/>
      <c r="B546" s="239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ht="15.75" customHeight="1">
      <c r="A547" s="204"/>
      <c r="B547" s="239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ht="15.75" customHeight="1">
      <c r="A548" s="204"/>
      <c r="B548" s="239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ht="15.75" customHeight="1">
      <c r="A549" s="204"/>
      <c r="B549" s="239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ht="15.75" customHeight="1">
      <c r="A550" s="204"/>
      <c r="B550" s="239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ht="15.75" customHeight="1">
      <c r="A551" s="204"/>
      <c r="B551" s="239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ht="15.75" customHeight="1">
      <c r="A552" s="204"/>
      <c r="B552" s="239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ht="15.75" customHeight="1">
      <c r="A553" s="204"/>
      <c r="B553" s="239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ht="15.75" customHeight="1">
      <c r="A554" s="204"/>
      <c r="B554" s="239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ht="15.75" customHeight="1">
      <c r="A555" s="204"/>
      <c r="B555" s="239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ht="15.75" customHeight="1">
      <c r="A556" s="204"/>
      <c r="B556" s="239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ht="15.75" customHeight="1">
      <c r="A557" s="204"/>
      <c r="B557" s="239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ht="15.75" customHeight="1">
      <c r="A558" s="204"/>
      <c r="B558" s="239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ht="15.75" customHeight="1">
      <c r="A559" s="204"/>
      <c r="B559" s="239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ht="15.75" customHeight="1">
      <c r="A560" s="204"/>
      <c r="B560" s="239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ht="15.75" customHeight="1">
      <c r="A561" s="204"/>
      <c r="B561" s="239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ht="15.75" customHeight="1">
      <c r="A562" s="204"/>
      <c r="B562" s="239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ht="15.75" customHeight="1">
      <c r="A563" s="204"/>
      <c r="B563" s="239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ht="15.75" customHeight="1">
      <c r="A564" s="204"/>
      <c r="B564" s="239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ht="15.75" customHeight="1">
      <c r="A565" s="204"/>
      <c r="B565" s="239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ht="15.75" customHeight="1">
      <c r="A566" s="204"/>
      <c r="B566" s="239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ht="15.75" customHeight="1">
      <c r="A567" s="204"/>
      <c r="B567" s="239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ht="15.75" customHeight="1">
      <c r="A568" s="204"/>
      <c r="B568" s="239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ht="15.75" customHeight="1">
      <c r="A569" s="204"/>
      <c r="B569" s="239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ht="15.75" customHeight="1">
      <c r="A570" s="204"/>
      <c r="B570" s="239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ht="15.75" customHeight="1">
      <c r="A571" s="204"/>
      <c r="B571" s="239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ht="15.75" customHeight="1">
      <c r="A572" s="204"/>
      <c r="B572" s="239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ht="15.75" customHeight="1">
      <c r="A573" s="204"/>
      <c r="B573" s="239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ht="15.75" customHeight="1">
      <c r="A574" s="204"/>
      <c r="B574" s="239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ht="15.75" customHeight="1">
      <c r="A575" s="204"/>
      <c r="B575" s="239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ht="15.75" customHeight="1">
      <c r="A576" s="204"/>
      <c r="B576" s="239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ht="15.75" customHeight="1">
      <c r="A577" s="204"/>
      <c r="B577" s="239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ht="15.75" customHeight="1">
      <c r="A578" s="204"/>
      <c r="B578" s="239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ht="15.75" customHeight="1">
      <c r="A579" s="204"/>
      <c r="B579" s="239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ht="15.75" customHeight="1">
      <c r="A580" s="204"/>
      <c r="B580" s="239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ht="15.75" customHeight="1">
      <c r="A581" s="204"/>
      <c r="B581" s="239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ht="15.75" customHeight="1">
      <c r="A582" s="204"/>
      <c r="B582" s="239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ht="15.75" customHeight="1">
      <c r="A583" s="204"/>
      <c r="B583" s="239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ht="15.75" customHeight="1">
      <c r="A584" s="204"/>
      <c r="B584" s="239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ht="15.75" customHeight="1">
      <c r="A585" s="204"/>
      <c r="B585" s="239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ht="15.75" customHeight="1">
      <c r="A586" s="204"/>
      <c r="B586" s="239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ht="15.75" customHeight="1">
      <c r="A587" s="204"/>
      <c r="B587" s="239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ht="15.75" customHeight="1">
      <c r="A588" s="204"/>
      <c r="B588" s="239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ht="15.75" customHeight="1">
      <c r="A589" s="204"/>
      <c r="B589" s="239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ht="15.75" customHeight="1">
      <c r="A590" s="204"/>
      <c r="B590" s="239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ht="15.75" customHeight="1">
      <c r="A591" s="204"/>
      <c r="B591" s="239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ht="15.75" customHeight="1">
      <c r="A592" s="204"/>
      <c r="B592" s="239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ht="15.75" customHeight="1">
      <c r="A593" s="204"/>
      <c r="B593" s="239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ht="15.75" customHeight="1">
      <c r="A594" s="204"/>
      <c r="B594" s="239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ht="15.75" customHeight="1">
      <c r="A595" s="204"/>
      <c r="B595" s="239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ht="15.75" customHeight="1">
      <c r="A596" s="204"/>
      <c r="B596" s="239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ht="15.75" customHeight="1">
      <c r="A597" s="204"/>
      <c r="B597" s="239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ht="15.75" customHeight="1">
      <c r="A598" s="204"/>
      <c r="B598" s="239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ht="15.75" customHeight="1">
      <c r="A599" s="204"/>
      <c r="B599" s="239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ht="15.75" customHeight="1">
      <c r="A600" s="204"/>
      <c r="B600" s="239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ht="15.75" customHeight="1">
      <c r="A601" s="204"/>
      <c r="B601" s="239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ht="15.75" customHeight="1">
      <c r="A602" s="204"/>
      <c r="B602" s="239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ht="15.75" customHeight="1">
      <c r="A603" s="204"/>
      <c r="B603" s="239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ht="15.75" customHeight="1">
      <c r="A604" s="204"/>
      <c r="B604" s="239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ht="15.75" customHeight="1">
      <c r="A605" s="204"/>
      <c r="B605" s="239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ht="15.75" customHeight="1">
      <c r="A606" s="204"/>
      <c r="B606" s="239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ht="15.75" customHeight="1">
      <c r="A607" s="204"/>
      <c r="B607" s="239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ht="15.75" customHeight="1">
      <c r="A608" s="204"/>
      <c r="B608" s="239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ht="15.75" customHeight="1">
      <c r="A609" s="204"/>
      <c r="B609" s="239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ht="15.75" customHeight="1">
      <c r="A610" s="204"/>
      <c r="B610" s="239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ht="15.75" customHeight="1">
      <c r="A611" s="204"/>
      <c r="B611" s="239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ht="15.75" customHeight="1">
      <c r="A612" s="204"/>
      <c r="B612" s="239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ht="15.75" customHeight="1">
      <c r="A613" s="204"/>
      <c r="B613" s="239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ht="15.75" customHeight="1">
      <c r="A614" s="204"/>
      <c r="B614" s="239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ht="15.75" customHeight="1">
      <c r="A615" s="204"/>
      <c r="B615" s="239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ht="15.75" customHeight="1">
      <c r="A616" s="204"/>
      <c r="B616" s="239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ht="15.75" customHeight="1">
      <c r="A617" s="204"/>
      <c r="B617" s="239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ht="15.75" customHeight="1">
      <c r="A618" s="204"/>
      <c r="B618" s="239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ht="15.75" customHeight="1">
      <c r="A619" s="204"/>
      <c r="B619" s="239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ht="15.75" customHeight="1">
      <c r="A620" s="204"/>
      <c r="B620" s="239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ht="15.75" customHeight="1">
      <c r="A621" s="204"/>
      <c r="B621" s="239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ht="15.75" customHeight="1">
      <c r="A622" s="204"/>
      <c r="B622" s="239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ht="15.75" customHeight="1">
      <c r="A623" s="204"/>
      <c r="B623" s="239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ht="15.75" customHeight="1">
      <c r="A624" s="204"/>
      <c r="B624" s="239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ht="15.75" customHeight="1">
      <c r="A625" s="204"/>
      <c r="B625" s="239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ht="15.75" customHeight="1">
      <c r="A626" s="204"/>
      <c r="B626" s="239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ht="15.75" customHeight="1">
      <c r="A627" s="204"/>
      <c r="B627" s="239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ht="15.75" customHeight="1">
      <c r="A628" s="204"/>
      <c r="B628" s="239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ht="15.75" customHeight="1">
      <c r="A629" s="204"/>
      <c r="B629" s="239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ht="15.75" customHeight="1">
      <c r="A630" s="204"/>
      <c r="B630" s="239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ht="15.75" customHeight="1">
      <c r="A631" s="204"/>
      <c r="B631" s="239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ht="15.75" customHeight="1">
      <c r="A632" s="204"/>
      <c r="B632" s="239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ht="15.75" customHeight="1">
      <c r="A633" s="204"/>
      <c r="B633" s="239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ht="15.75" customHeight="1">
      <c r="A634" s="204"/>
      <c r="B634" s="239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ht="15.75" customHeight="1">
      <c r="A635" s="204"/>
      <c r="B635" s="239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ht="15.75" customHeight="1">
      <c r="A636" s="204"/>
      <c r="B636" s="239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ht="15.75" customHeight="1">
      <c r="A637" s="204"/>
      <c r="B637" s="239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ht="15.75" customHeight="1">
      <c r="A638" s="204"/>
      <c r="B638" s="239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ht="15.75" customHeight="1">
      <c r="A639" s="204"/>
      <c r="B639" s="239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ht="15.75" customHeight="1">
      <c r="A640" s="204"/>
      <c r="B640" s="239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ht="15.75" customHeight="1">
      <c r="A641" s="204"/>
      <c r="B641" s="239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ht="15.75" customHeight="1">
      <c r="A642" s="204"/>
      <c r="B642" s="239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ht="15.75" customHeight="1">
      <c r="A643" s="204"/>
      <c r="B643" s="239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ht="15.75" customHeight="1">
      <c r="A644" s="204"/>
      <c r="B644" s="239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ht="15.75" customHeight="1">
      <c r="A645" s="204"/>
      <c r="B645" s="239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ht="15.75" customHeight="1">
      <c r="A646" s="204"/>
      <c r="B646" s="239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ht="15.75" customHeight="1">
      <c r="A647" s="204"/>
      <c r="B647" s="239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ht="15.75" customHeight="1">
      <c r="A648" s="204"/>
      <c r="B648" s="239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ht="15.75" customHeight="1">
      <c r="A649" s="204"/>
      <c r="B649" s="239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ht="15.75" customHeight="1">
      <c r="A650" s="204"/>
      <c r="B650" s="239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ht="15.75" customHeight="1">
      <c r="A651" s="204"/>
      <c r="B651" s="239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ht="15.75" customHeight="1">
      <c r="A652" s="204"/>
      <c r="B652" s="239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ht="15.75" customHeight="1">
      <c r="A653" s="204"/>
      <c r="B653" s="239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ht="15.75" customHeight="1">
      <c r="A654" s="204"/>
      <c r="B654" s="239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ht="15.75" customHeight="1">
      <c r="A655" s="204"/>
      <c r="B655" s="239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ht="15.75" customHeight="1">
      <c r="A656" s="204"/>
      <c r="B656" s="239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ht="15.75" customHeight="1">
      <c r="A657" s="204"/>
      <c r="B657" s="239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ht="15.75" customHeight="1">
      <c r="A658" s="204"/>
      <c r="B658" s="239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ht="15.75" customHeight="1">
      <c r="A659" s="204"/>
      <c r="B659" s="239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ht="15.75" customHeight="1">
      <c r="A660" s="204"/>
      <c r="B660" s="239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ht="15.75" customHeight="1">
      <c r="A661" s="204"/>
      <c r="B661" s="239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ht="15.75" customHeight="1">
      <c r="A662" s="204"/>
      <c r="B662" s="239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ht="15.75" customHeight="1">
      <c r="A663" s="204"/>
      <c r="B663" s="239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ht="15.75" customHeight="1">
      <c r="A664" s="204"/>
      <c r="B664" s="239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ht="15.75" customHeight="1">
      <c r="A665" s="204"/>
      <c r="B665" s="239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ht="15.75" customHeight="1">
      <c r="A666" s="204"/>
      <c r="B666" s="239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ht="15.75" customHeight="1">
      <c r="A667" s="204"/>
      <c r="B667" s="239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ht="15.75" customHeight="1">
      <c r="A668" s="204"/>
      <c r="B668" s="239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ht="15.75" customHeight="1">
      <c r="A669" s="204"/>
      <c r="B669" s="239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ht="15.75" customHeight="1">
      <c r="A670" s="204"/>
      <c r="B670" s="239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ht="15.75" customHeight="1">
      <c r="A671" s="204"/>
      <c r="B671" s="239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ht="15.75" customHeight="1">
      <c r="A672" s="204"/>
      <c r="B672" s="239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ht="15.75" customHeight="1">
      <c r="A673" s="204"/>
      <c r="B673" s="239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ht="15.75" customHeight="1">
      <c r="A674" s="204"/>
      <c r="B674" s="239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ht="15.75" customHeight="1">
      <c r="A675" s="204"/>
      <c r="B675" s="239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ht="15.75" customHeight="1">
      <c r="A676" s="204"/>
      <c r="B676" s="239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ht="15.75" customHeight="1">
      <c r="A677" s="204"/>
      <c r="B677" s="239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ht="15.75" customHeight="1">
      <c r="A678" s="204"/>
      <c r="B678" s="239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ht="15.75" customHeight="1">
      <c r="A679" s="204"/>
      <c r="B679" s="239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ht="15.75" customHeight="1">
      <c r="A680" s="204"/>
      <c r="B680" s="239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ht="15.75" customHeight="1">
      <c r="A681" s="204"/>
      <c r="B681" s="239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ht="15.75" customHeight="1">
      <c r="A682" s="204"/>
      <c r="B682" s="239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ht="15.75" customHeight="1">
      <c r="A683" s="204"/>
      <c r="B683" s="239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ht="15.75" customHeight="1">
      <c r="A684" s="204"/>
      <c r="B684" s="239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ht="15.75" customHeight="1">
      <c r="A685" s="204"/>
      <c r="B685" s="239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ht="15.75" customHeight="1">
      <c r="A686" s="204"/>
      <c r="B686" s="239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ht="15.75" customHeight="1">
      <c r="A687" s="204"/>
      <c r="B687" s="239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ht="15.75" customHeight="1">
      <c r="A688" s="204"/>
      <c r="B688" s="239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ht="15.75" customHeight="1">
      <c r="A689" s="204"/>
      <c r="B689" s="239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ht="15.75" customHeight="1">
      <c r="A690" s="204"/>
      <c r="B690" s="239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ht="15.75" customHeight="1">
      <c r="A691" s="204"/>
      <c r="B691" s="239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ht="15.75" customHeight="1">
      <c r="A692" s="204"/>
      <c r="B692" s="239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ht="15.75" customHeight="1">
      <c r="A693" s="204"/>
      <c r="B693" s="239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ht="15.75" customHeight="1">
      <c r="A694" s="204"/>
      <c r="B694" s="239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ht="15.75" customHeight="1">
      <c r="A695" s="204"/>
      <c r="B695" s="239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ht="15.75" customHeight="1">
      <c r="A696" s="204"/>
      <c r="B696" s="239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ht="15.75" customHeight="1">
      <c r="A697" s="204"/>
      <c r="B697" s="239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ht="15.75" customHeight="1">
      <c r="A698" s="204"/>
      <c r="B698" s="239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ht="15.75" customHeight="1">
      <c r="A699" s="204"/>
      <c r="B699" s="239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ht="15.75" customHeight="1">
      <c r="A700" s="204"/>
      <c r="B700" s="239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ht="15.75" customHeight="1">
      <c r="A701" s="204"/>
      <c r="B701" s="239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ht="15.75" customHeight="1">
      <c r="A702" s="204"/>
      <c r="B702" s="239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ht="15.75" customHeight="1">
      <c r="A703" s="204"/>
      <c r="B703" s="239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ht="15.75" customHeight="1">
      <c r="A704" s="204"/>
      <c r="B704" s="239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ht="15.75" customHeight="1">
      <c r="A705" s="204"/>
      <c r="B705" s="239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ht="15.75" customHeight="1">
      <c r="A706" s="204"/>
      <c r="B706" s="239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ht="15.75" customHeight="1">
      <c r="A707" s="204"/>
      <c r="B707" s="239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ht="15.75" customHeight="1">
      <c r="A708" s="204"/>
      <c r="B708" s="239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ht="15.75" customHeight="1">
      <c r="A709" s="204"/>
      <c r="B709" s="239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ht="15.75" customHeight="1">
      <c r="A710" s="204"/>
      <c r="B710" s="239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ht="15.75" customHeight="1">
      <c r="A711" s="204"/>
      <c r="B711" s="239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ht="15.75" customHeight="1">
      <c r="A712" s="204"/>
      <c r="B712" s="239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ht="15.75" customHeight="1">
      <c r="A713" s="204"/>
      <c r="B713" s="239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ht="15.75" customHeight="1">
      <c r="A714" s="204"/>
      <c r="B714" s="239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ht="15.75" customHeight="1">
      <c r="A715" s="204"/>
      <c r="B715" s="239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ht="15.75" customHeight="1">
      <c r="A716" s="204"/>
      <c r="B716" s="239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ht="15.75" customHeight="1">
      <c r="A717" s="204"/>
      <c r="B717" s="239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ht="15.75" customHeight="1">
      <c r="A718" s="204"/>
      <c r="B718" s="239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ht="15.75" customHeight="1">
      <c r="A719" s="204"/>
      <c r="B719" s="239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ht="15.75" customHeight="1">
      <c r="A720" s="204"/>
      <c r="B720" s="239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ht="15.75" customHeight="1">
      <c r="A721" s="204"/>
      <c r="B721" s="239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ht="15.75" customHeight="1">
      <c r="A722" s="204"/>
      <c r="B722" s="239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ht="15.75" customHeight="1">
      <c r="A723" s="204"/>
      <c r="B723" s="239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ht="15.75" customHeight="1">
      <c r="A724" s="204"/>
      <c r="B724" s="239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ht="15.75" customHeight="1">
      <c r="A725" s="204"/>
      <c r="B725" s="239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ht="15.75" customHeight="1">
      <c r="A726" s="204"/>
      <c r="B726" s="239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ht="15.75" customHeight="1">
      <c r="A727" s="204"/>
      <c r="B727" s="239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ht="15.75" customHeight="1">
      <c r="A728" s="204"/>
      <c r="B728" s="239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ht="15.75" customHeight="1">
      <c r="A729" s="204"/>
      <c r="B729" s="239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ht="15.75" customHeight="1">
      <c r="A730" s="204"/>
      <c r="B730" s="239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ht="15.75" customHeight="1">
      <c r="A731" s="204"/>
      <c r="B731" s="239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ht="15.75" customHeight="1">
      <c r="A732" s="204"/>
      <c r="B732" s="239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ht="15.75" customHeight="1">
      <c r="A733" s="204"/>
      <c r="B733" s="239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ht="15.75" customHeight="1">
      <c r="A734" s="204"/>
      <c r="B734" s="239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ht="15.75" customHeight="1">
      <c r="A735" s="204"/>
      <c r="B735" s="239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ht="15.75" customHeight="1">
      <c r="A736" s="204"/>
      <c r="B736" s="239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ht="15.75" customHeight="1">
      <c r="A737" s="204"/>
      <c r="B737" s="239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ht="15.75" customHeight="1">
      <c r="A738" s="204"/>
      <c r="B738" s="239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ht="15.75" customHeight="1">
      <c r="A739" s="204"/>
      <c r="B739" s="239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ht="15.75" customHeight="1">
      <c r="A740" s="204"/>
      <c r="B740" s="239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ht="15.75" customHeight="1">
      <c r="A741" s="204"/>
      <c r="B741" s="239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ht="15.75" customHeight="1">
      <c r="A742" s="204"/>
      <c r="B742" s="239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ht="15.75" customHeight="1">
      <c r="A743" s="204"/>
      <c r="B743" s="239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ht="15.75" customHeight="1">
      <c r="A744" s="204"/>
      <c r="B744" s="239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ht="15.75" customHeight="1">
      <c r="A745" s="204"/>
      <c r="B745" s="239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ht="15.75" customHeight="1">
      <c r="A746" s="204"/>
      <c r="B746" s="239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ht="15.75" customHeight="1">
      <c r="A747" s="204"/>
      <c r="B747" s="239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ht="15.75" customHeight="1">
      <c r="A748" s="204"/>
      <c r="B748" s="239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ht="15.75" customHeight="1">
      <c r="A749" s="204"/>
      <c r="B749" s="239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ht="15.75" customHeight="1">
      <c r="A750" s="204"/>
      <c r="B750" s="239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ht="15.75" customHeight="1">
      <c r="A751" s="204"/>
      <c r="B751" s="239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ht="15.75" customHeight="1">
      <c r="A752" s="204"/>
      <c r="B752" s="239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ht="15.75" customHeight="1">
      <c r="A753" s="204"/>
      <c r="B753" s="239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ht="15.75" customHeight="1">
      <c r="A754" s="204"/>
      <c r="B754" s="239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ht="15.75" customHeight="1">
      <c r="A755" s="204"/>
      <c r="B755" s="239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ht="15.75" customHeight="1">
      <c r="A756" s="204"/>
      <c r="B756" s="239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ht="15.75" customHeight="1">
      <c r="A757" s="204"/>
      <c r="B757" s="239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ht="15.75" customHeight="1">
      <c r="A758" s="204"/>
      <c r="B758" s="239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ht="15.75" customHeight="1">
      <c r="A759" s="204"/>
      <c r="B759" s="239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ht="15.75" customHeight="1">
      <c r="A760" s="204"/>
      <c r="B760" s="239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ht="15.75" customHeight="1">
      <c r="A761" s="204"/>
      <c r="B761" s="239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ht="15.75" customHeight="1">
      <c r="A762" s="204"/>
      <c r="B762" s="239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ht="15.75" customHeight="1">
      <c r="A763" s="204"/>
      <c r="B763" s="239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ht="15.75" customHeight="1">
      <c r="A764" s="204"/>
      <c r="B764" s="239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ht="15.75" customHeight="1">
      <c r="A765" s="204"/>
      <c r="B765" s="239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ht="15.75" customHeight="1">
      <c r="A766" s="204"/>
      <c r="B766" s="239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ht="15.75" customHeight="1">
      <c r="A767" s="204"/>
      <c r="B767" s="239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ht="15.75" customHeight="1">
      <c r="A768" s="204"/>
      <c r="B768" s="239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ht="15.75" customHeight="1">
      <c r="A769" s="204"/>
      <c r="B769" s="239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ht="15.75" customHeight="1">
      <c r="A770" s="204"/>
      <c r="B770" s="239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ht="15.75" customHeight="1">
      <c r="A771" s="204"/>
      <c r="B771" s="239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ht="15.75" customHeight="1">
      <c r="A772" s="204"/>
      <c r="B772" s="239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ht="15.75" customHeight="1">
      <c r="A773" s="204"/>
      <c r="B773" s="239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ht="15.75" customHeight="1">
      <c r="A774" s="204"/>
      <c r="B774" s="239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ht="15.75" customHeight="1">
      <c r="A775" s="204"/>
      <c r="B775" s="239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ht="15.75" customHeight="1">
      <c r="A776" s="204"/>
      <c r="B776" s="239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ht="15.75" customHeight="1">
      <c r="A777" s="204"/>
      <c r="B777" s="239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ht="15.75" customHeight="1">
      <c r="A778" s="204"/>
      <c r="B778" s="239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ht="15.75" customHeight="1">
      <c r="A779" s="204"/>
      <c r="B779" s="239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ht="15.75" customHeight="1">
      <c r="A780" s="204"/>
      <c r="B780" s="239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ht="15.75" customHeight="1">
      <c r="A781" s="204"/>
      <c r="B781" s="239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ht="15.75" customHeight="1">
      <c r="A782" s="204"/>
      <c r="B782" s="239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ht="15.75" customHeight="1">
      <c r="A783" s="204"/>
      <c r="B783" s="239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ht="15.75" customHeight="1">
      <c r="A784" s="204"/>
      <c r="B784" s="239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ht="15.75" customHeight="1">
      <c r="A785" s="204"/>
      <c r="B785" s="239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ht="15.75" customHeight="1">
      <c r="A786" s="204"/>
      <c r="B786" s="239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ht="15.75" customHeight="1">
      <c r="A787" s="204"/>
      <c r="B787" s="239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ht="15.75" customHeight="1">
      <c r="A788" s="204"/>
      <c r="B788" s="239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ht="15.75" customHeight="1">
      <c r="A789" s="204"/>
      <c r="B789" s="239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ht="15.75" customHeight="1">
      <c r="A790" s="204"/>
      <c r="B790" s="239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ht="15.75" customHeight="1">
      <c r="A791" s="204"/>
      <c r="B791" s="239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ht="15.75" customHeight="1">
      <c r="A792" s="204"/>
      <c r="B792" s="239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ht="15.75" customHeight="1">
      <c r="A793" s="204"/>
      <c r="B793" s="239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ht="15.75" customHeight="1">
      <c r="A794" s="204"/>
      <c r="B794" s="239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ht="15.75" customHeight="1">
      <c r="A795" s="204"/>
      <c r="B795" s="239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ht="15.75" customHeight="1">
      <c r="A796" s="204"/>
      <c r="B796" s="239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ht="15.75" customHeight="1">
      <c r="A797" s="204"/>
      <c r="B797" s="239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ht="15.75" customHeight="1">
      <c r="A798" s="204"/>
      <c r="B798" s="239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ht="15.75" customHeight="1">
      <c r="A799" s="204"/>
      <c r="B799" s="239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ht="15.75" customHeight="1">
      <c r="A800" s="204"/>
      <c r="B800" s="239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ht="15.75" customHeight="1">
      <c r="A801" s="204"/>
      <c r="B801" s="239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ht="15.75" customHeight="1">
      <c r="A802" s="204"/>
      <c r="B802" s="239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ht="15.75" customHeight="1">
      <c r="A803" s="204"/>
      <c r="B803" s="239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ht="15.75" customHeight="1">
      <c r="A804" s="204"/>
      <c r="B804" s="239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ht="15.75" customHeight="1">
      <c r="A805" s="204"/>
      <c r="B805" s="239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ht="15.75" customHeight="1">
      <c r="A806" s="204"/>
      <c r="B806" s="239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ht="15.75" customHeight="1">
      <c r="A807" s="204"/>
      <c r="B807" s="239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ht="15.75" customHeight="1">
      <c r="A808" s="204"/>
      <c r="B808" s="239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ht="15.75" customHeight="1">
      <c r="A809" s="204"/>
      <c r="B809" s="239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ht="15.75" customHeight="1">
      <c r="A810" s="204"/>
      <c r="B810" s="239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ht="15.75" customHeight="1">
      <c r="A811" s="204"/>
      <c r="B811" s="239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ht="15.75" customHeight="1">
      <c r="A812" s="204"/>
      <c r="B812" s="239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ht="15.75" customHeight="1">
      <c r="A813" s="204"/>
      <c r="B813" s="239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ht="15.75" customHeight="1">
      <c r="A814" s="204"/>
      <c r="B814" s="239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ht="15.75" customHeight="1">
      <c r="A815" s="204"/>
      <c r="B815" s="239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ht="15.75" customHeight="1">
      <c r="A816" s="204"/>
      <c r="B816" s="239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ht="15.75" customHeight="1">
      <c r="A817" s="204"/>
      <c r="B817" s="239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ht="15.75" customHeight="1">
      <c r="A818" s="204"/>
      <c r="B818" s="239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ht="15.75" customHeight="1">
      <c r="A819" s="204"/>
      <c r="B819" s="239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ht="15.75" customHeight="1">
      <c r="A820" s="204"/>
      <c r="B820" s="239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ht="15.75" customHeight="1">
      <c r="A821" s="204"/>
      <c r="B821" s="239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ht="15.75" customHeight="1">
      <c r="A822" s="204"/>
      <c r="B822" s="239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ht="15.75" customHeight="1">
      <c r="A823" s="204"/>
      <c r="B823" s="239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ht="15.75" customHeight="1">
      <c r="A824" s="204"/>
      <c r="B824" s="239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ht="15.75" customHeight="1">
      <c r="A825" s="204"/>
      <c r="B825" s="239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ht="15.75" customHeight="1">
      <c r="A826" s="204"/>
      <c r="B826" s="239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ht="15.75" customHeight="1">
      <c r="A827" s="204"/>
      <c r="B827" s="239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ht="15.75" customHeight="1">
      <c r="A828" s="204"/>
      <c r="B828" s="239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ht="15.75" customHeight="1">
      <c r="A829" s="204"/>
      <c r="B829" s="239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ht="15.75" customHeight="1">
      <c r="A830" s="204"/>
      <c r="B830" s="239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ht="15.75" customHeight="1">
      <c r="A831" s="204"/>
      <c r="B831" s="239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ht="15.75" customHeight="1">
      <c r="A832" s="204"/>
      <c r="B832" s="239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ht="15.75" customHeight="1">
      <c r="A833" s="204"/>
      <c r="B833" s="239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ht="15.75" customHeight="1">
      <c r="A834" s="204"/>
      <c r="B834" s="239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ht="15.75" customHeight="1">
      <c r="A835" s="204"/>
      <c r="B835" s="239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ht="15.75" customHeight="1">
      <c r="A836" s="204"/>
      <c r="B836" s="239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ht="15.75" customHeight="1">
      <c r="A837" s="204"/>
      <c r="B837" s="239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ht="15.75" customHeight="1">
      <c r="A838" s="204"/>
      <c r="B838" s="239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ht="15.75" customHeight="1">
      <c r="A839" s="204"/>
      <c r="B839" s="239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ht="15.75" customHeight="1">
      <c r="A840" s="204"/>
      <c r="B840" s="239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ht="15.75" customHeight="1">
      <c r="A841" s="204"/>
      <c r="B841" s="239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ht="15.75" customHeight="1">
      <c r="A842" s="204"/>
      <c r="B842" s="239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ht="15.75" customHeight="1">
      <c r="A843" s="204"/>
      <c r="B843" s="239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ht="15.75" customHeight="1">
      <c r="A844" s="204"/>
      <c r="B844" s="239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ht="15.75" customHeight="1">
      <c r="A845" s="204"/>
      <c r="B845" s="239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ht="15.75" customHeight="1">
      <c r="A846" s="204"/>
      <c r="B846" s="239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ht="15.75" customHeight="1">
      <c r="A847" s="204"/>
      <c r="B847" s="239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ht="15.75" customHeight="1">
      <c r="A848" s="204"/>
      <c r="B848" s="239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ht="15.75" customHeight="1">
      <c r="A849" s="204"/>
      <c r="B849" s="239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ht="15.75" customHeight="1">
      <c r="A850" s="204"/>
      <c r="B850" s="239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ht="15.75" customHeight="1">
      <c r="A851" s="204"/>
      <c r="B851" s="239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ht="15.75" customHeight="1">
      <c r="A852" s="204"/>
      <c r="B852" s="239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ht="15.75" customHeight="1">
      <c r="A853" s="204"/>
      <c r="B853" s="239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ht="15.75" customHeight="1">
      <c r="A854" s="204"/>
      <c r="B854" s="239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ht="15.75" customHeight="1">
      <c r="A855" s="204"/>
      <c r="B855" s="239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ht="15.75" customHeight="1">
      <c r="A856" s="204"/>
      <c r="B856" s="239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ht="15.75" customHeight="1">
      <c r="A857" s="204"/>
      <c r="B857" s="239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ht="15.75" customHeight="1">
      <c r="A858" s="204"/>
      <c r="B858" s="239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ht="15.75" customHeight="1">
      <c r="A859" s="204"/>
      <c r="B859" s="239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ht="15.75" customHeight="1">
      <c r="A860" s="204"/>
      <c r="B860" s="239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ht="15.75" customHeight="1">
      <c r="A861" s="204"/>
      <c r="B861" s="239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ht="15.75" customHeight="1">
      <c r="A862" s="204"/>
      <c r="B862" s="239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ht="15.75" customHeight="1">
      <c r="A863" s="204"/>
      <c r="B863" s="239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ht="15.75" customHeight="1">
      <c r="A864" s="204"/>
      <c r="B864" s="239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ht="15.75" customHeight="1">
      <c r="A865" s="204"/>
      <c r="B865" s="239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ht="15.75" customHeight="1">
      <c r="A866" s="204"/>
      <c r="B866" s="239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ht="15.75" customHeight="1">
      <c r="A867" s="204"/>
      <c r="B867" s="239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ht="15.75" customHeight="1">
      <c r="A868" s="204"/>
      <c r="B868" s="239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ht="15.75" customHeight="1">
      <c r="A869" s="204"/>
      <c r="B869" s="239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ht="15.75" customHeight="1">
      <c r="A870" s="204"/>
      <c r="B870" s="239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ht="15.75" customHeight="1">
      <c r="A871" s="204"/>
      <c r="B871" s="239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ht="15.75" customHeight="1">
      <c r="A872" s="204"/>
      <c r="B872" s="239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ht="15.75" customHeight="1">
      <c r="A873" s="204"/>
      <c r="B873" s="239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ht="15.75" customHeight="1">
      <c r="A874" s="204"/>
      <c r="B874" s="239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ht="15.75" customHeight="1">
      <c r="A875" s="204"/>
      <c r="B875" s="239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ht="15.75" customHeight="1">
      <c r="A876" s="204"/>
      <c r="B876" s="239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ht="15.75" customHeight="1">
      <c r="A877" s="204"/>
      <c r="B877" s="239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ht="15.75" customHeight="1">
      <c r="A878" s="204"/>
      <c r="B878" s="239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ht="15.75" customHeight="1">
      <c r="A879" s="204"/>
      <c r="B879" s="239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ht="15.75" customHeight="1">
      <c r="A880" s="204"/>
      <c r="B880" s="239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ht="15.75" customHeight="1">
      <c r="A881" s="204"/>
      <c r="B881" s="239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ht="15.75" customHeight="1">
      <c r="A882" s="204"/>
      <c r="B882" s="239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ht="15.75" customHeight="1">
      <c r="A883" s="204"/>
      <c r="B883" s="239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ht="15.75" customHeight="1">
      <c r="A884" s="204"/>
      <c r="B884" s="239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ht="15.75" customHeight="1">
      <c r="A885" s="204"/>
      <c r="B885" s="239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ht="15.75" customHeight="1">
      <c r="A886" s="204"/>
      <c r="B886" s="239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ht="15.75" customHeight="1">
      <c r="A887" s="204"/>
      <c r="B887" s="239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ht="15.75" customHeight="1">
      <c r="A888" s="204"/>
      <c r="B888" s="239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ht="15.75" customHeight="1">
      <c r="A889" s="204"/>
      <c r="B889" s="239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ht="15.75" customHeight="1">
      <c r="A890" s="204"/>
      <c r="B890" s="239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ht="15.75" customHeight="1">
      <c r="A891" s="204"/>
      <c r="B891" s="239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ht="15.75" customHeight="1">
      <c r="A892" s="204"/>
      <c r="B892" s="239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ht="15.75" customHeight="1">
      <c r="A893" s="204"/>
      <c r="B893" s="239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ht="15.75" customHeight="1">
      <c r="A894" s="204"/>
      <c r="B894" s="239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ht="15.75" customHeight="1">
      <c r="A895" s="204"/>
      <c r="B895" s="239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ht="15.75" customHeight="1">
      <c r="A896" s="204"/>
      <c r="B896" s="239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ht="15.75" customHeight="1">
      <c r="A897" s="204"/>
      <c r="B897" s="239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ht="15.75" customHeight="1">
      <c r="A898" s="204"/>
      <c r="B898" s="239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ht="15.75" customHeight="1">
      <c r="A899" s="204"/>
      <c r="B899" s="239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ht="15.75" customHeight="1">
      <c r="A900" s="204"/>
      <c r="B900" s="239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ht="15.75" customHeight="1">
      <c r="A901" s="204"/>
      <c r="B901" s="239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ht="15.75" customHeight="1">
      <c r="A902" s="204"/>
      <c r="B902" s="239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ht="15.75" customHeight="1">
      <c r="A903" s="204"/>
      <c r="B903" s="239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ht="15.75" customHeight="1">
      <c r="A904" s="204"/>
      <c r="B904" s="239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ht="15.75" customHeight="1">
      <c r="A905" s="204"/>
      <c r="B905" s="239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ht="15.75" customHeight="1">
      <c r="A906" s="204"/>
      <c r="B906" s="239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ht="15.75" customHeight="1">
      <c r="A907" s="204"/>
      <c r="B907" s="239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ht="15.75" customHeight="1">
      <c r="A908" s="204"/>
      <c r="B908" s="239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ht="15.75" customHeight="1">
      <c r="A909" s="204"/>
      <c r="B909" s="239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ht="15.75" customHeight="1">
      <c r="A910" s="204"/>
      <c r="B910" s="239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ht="15.75" customHeight="1">
      <c r="A911" s="204"/>
      <c r="B911" s="239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ht="15.75" customHeight="1">
      <c r="A912" s="204"/>
      <c r="B912" s="239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ht="15.75" customHeight="1">
      <c r="A913" s="204"/>
      <c r="B913" s="239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ht="15.75" customHeight="1">
      <c r="A914" s="204"/>
      <c r="B914" s="239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ht="15.75" customHeight="1">
      <c r="A915" s="204"/>
      <c r="B915" s="239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ht="15.75" customHeight="1">
      <c r="A916" s="204"/>
      <c r="B916" s="239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ht="15.75" customHeight="1">
      <c r="A917" s="204"/>
      <c r="B917" s="239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ht="15.75" customHeight="1">
      <c r="A918" s="204"/>
      <c r="B918" s="239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ht="15.75" customHeight="1">
      <c r="A919" s="204"/>
      <c r="B919" s="239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ht="15.75" customHeight="1">
      <c r="A920" s="204"/>
      <c r="B920" s="239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ht="15.75" customHeight="1">
      <c r="A921" s="204"/>
      <c r="B921" s="239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ht="15.75" customHeight="1">
      <c r="A922" s="204"/>
      <c r="B922" s="239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ht="15.75" customHeight="1">
      <c r="A923" s="204"/>
      <c r="B923" s="239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ht="15.75" customHeight="1">
      <c r="A924" s="204"/>
      <c r="B924" s="239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ht="15.75" customHeight="1">
      <c r="A925" s="204"/>
      <c r="B925" s="239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ht="15.75" customHeight="1">
      <c r="A926" s="204"/>
      <c r="B926" s="239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ht="15.75" customHeight="1">
      <c r="A927" s="204"/>
      <c r="B927" s="239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ht="15.75" customHeight="1">
      <c r="A928" s="204"/>
      <c r="B928" s="239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ht="15.75" customHeight="1">
      <c r="A929" s="204"/>
      <c r="B929" s="239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ht="15.75" customHeight="1">
      <c r="A930" s="204"/>
      <c r="B930" s="239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ht="15.75" customHeight="1">
      <c r="A931" s="204"/>
      <c r="B931" s="239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ht="15.75" customHeight="1">
      <c r="A932" s="204"/>
      <c r="B932" s="239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ht="15.75" customHeight="1">
      <c r="A933" s="204"/>
      <c r="B933" s="239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ht="15.75" customHeight="1">
      <c r="A934" s="204"/>
      <c r="B934" s="239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ht="15.75" customHeight="1">
      <c r="A935" s="204"/>
      <c r="B935" s="239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ht="15.75" customHeight="1">
      <c r="A936" s="204"/>
      <c r="B936" s="239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ht="15.75" customHeight="1">
      <c r="A937" s="204"/>
      <c r="B937" s="239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ht="15.75" customHeight="1">
      <c r="A938" s="204"/>
      <c r="B938" s="239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ht="15.75" customHeight="1">
      <c r="A939" s="204"/>
      <c r="B939" s="239"/>
      <c r="C939" s="204"/>
      <c r="D939" s="204"/>
      <c r="E939" s="204"/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ht="15.75" customHeight="1">
      <c r="A940" s="204"/>
      <c r="B940" s="239"/>
      <c r="C940" s="204"/>
      <c r="D940" s="204"/>
      <c r="E940" s="204"/>
      <c r="F940" s="204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ht="15.75" customHeight="1">
      <c r="A941" s="204"/>
      <c r="B941" s="239"/>
      <c r="C941" s="204"/>
      <c r="D941" s="204"/>
      <c r="E941" s="204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ht="15.75" customHeight="1">
      <c r="A942" s="204"/>
      <c r="B942" s="239"/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ht="15.75" customHeight="1">
      <c r="A943" s="204"/>
      <c r="B943" s="239"/>
      <c r="C943" s="204"/>
      <c r="D943" s="204"/>
      <c r="E943" s="204"/>
      <c r="F943" s="204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ht="15.75" customHeight="1">
      <c r="A944" s="204"/>
      <c r="B944" s="239"/>
      <c r="C944" s="204"/>
      <c r="D944" s="204"/>
      <c r="E944" s="204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ht="15.75" customHeight="1">
      <c r="A945" s="204"/>
      <c r="B945" s="239"/>
      <c r="C945" s="204"/>
      <c r="D945" s="204"/>
      <c r="E945" s="204"/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ht="15.75" customHeight="1">
      <c r="A946" s="204"/>
      <c r="B946" s="239"/>
      <c r="C946" s="204"/>
      <c r="D946" s="204"/>
      <c r="E946" s="204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ht="15.75" customHeight="1">
      <c r="A947" s="204"/>
      <c r="B947" s="239"/>
      <c r="C947" s="204"/>
      <c r="D947" s="204"/>
      <c r="E947" s="204"/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ht="15.75" customHeight="1">
      <c r="A948" s="204"/>
      <c r="B948" s="239"/>
      <c r="C948" s="204"/>
      <c r="D948" s="204"/>
      <c r="E948" s="204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ht="15.75" customHeight="1">
      <c r="A949" s="204"/>
      <c r="B949" s="239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ht="15.75" customHeight="1">
      <c r="A950" s="204"/>
      <c r="B950" s="239"/>
      <c r="C950" s="204"/>
      <c r="D950" s="204"/>
      <c r="E950" s="204"/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ht="15.75" customHeight="1">
      <c r="A951" s="204"/>
      <c r="B951" s="239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ht="15.75" customHeight="1">
      <c r="A952" s="204"/>
      <c r="B952" s="239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ht="15.75" customHeight="1">
      <c r="A953" s="204"/>
      <c r="B953" s="239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ht="15.75" customHeight="1">
      <c r="A954" s="204"/>
      <c r="B954" s="239"/>
      <c r="C954" s="204"/>
      <c r="D954" s="204"/>
      <c r="E954" s="204"/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ht="15.75" customHeight="1">
      <c r="A955" s="204"/>
      <c r="B955" s="239"/>
      <c r="C955" s="204"/>
      <c r="D955" s="204"/>
      <c r="E955" s="204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ht="15.75" customHeight="1">
      <c r="A956" s="204"/>
      <c r="B956" s="239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ht="15.75" customHeight="1">
      <c r="A957" s="204"/>
      <c r="B957" s="239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ht="15.75" customHeight="1">
      <c r="A958" s="204"/>
      <c r="B958" s="239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ht="15.75" customHeight="1">
      <c r="A959" s="204"/>
      <c r="B959" s="239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ht="15.75" customHeight="1">
      <c r="A960" s="204"/>
      <c r="B960" s="239"/>
      <c r="C960" s="204"/>
      <c r="D960" s="204"/>
      <c r="E960" s="204"/>
      <c r="F960" s="204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ht="15.75" customHeight="1">
      <c r="A961" s="204"/>
      <c r="B961" s="239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ht="15.75" customHeight="1">
      <c r="A962" s="204"/>
      <c r="B962" s="239"/>
      <c r="C962" s="204"/>
      <c r="D962" s="204"/>
      <c r="E962" s="204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ht="15.75" customHeight="1">
      <c r="A963" s="204"/>
      <c r="B963" s="239"/>
      <c r="C963" s="204"/>
      <c r="D963" s="204"/>
      <c r="E963" s="204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ht="15.75" customHeight="1">
      <c r="A964" s="204"/>
      <c r="B964" s="239"/>
      <c r="C964" s="204"/>
      <c r="D964" s="204"/>
      <c r="E964" s="204"/>
      <c r="F964" s="204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ht="15.75" customHeight="1">
      <c r="A965" s="204"/>
      <c r="B965" s="239"/>
      <c r="C965" s="204"/>
      <c r="D965" s="204"/>
      <c r="E965" s="204"/>
      <c r="F965" s="204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ht="15.75" customHeight="1">
      <c r="A966" s="204"/>
      <c r="B966" s="239"/>
      <c r="C966" s="204"/>
      <c r="D966" s="204"/>
      <c r="E966" s="204"/>
      <c r="F966" s="204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ht="15.75" customHeight="1">
      <c r="A967" s="204"/>
      <c r="B967" s="239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ht="15.75" customHeight="1">
      <c r="A968" s="204"/>
      <c r="B968" s="239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ht="15.75" customHeight="1">
      <c r="A969" s="204"/>
      <c r="B969" s="239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ht="15.75" customHeight="1">
      <c r="A970" s="204"/>
      <c r="B970" s="239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ht="15.75" customHeight="1">
      <c r="A971" s="204"/>
      <c r="B971" s="239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ht="15.75" customHeight="1">
      <c r="A972" s="204"/>
      <c r="B972" s="239"/>
      <c r="C972" s="204"/>
      <c r="D972" s="204"/>
      <c r="E972" s="204"/>
      <c r="F972" s="204"/>
      <c r="G972" s="204"/>
      <c r="H972" s="204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ht="15.75" customHeight="1">
      <c r="A973" s="204"/>
      <c r="B973" s="239"/>
      <c r="C973" s="204"/>
      <c r="D973" s="204"/>
      <c r="E973" s="204"/>
      <c r="F973" s="204"/>
      <c r="G973" s="204"/>
      <c r="H973" s="204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ht="15.75" customHeight="1">
      <c r="A974" s="204"/>
      <c r="B974" s="239"/>
      <c r="C974" s="204"/>
      <c r="D974" s="204"/>
      <c r="E974" s="204"/>
      <c r="F974" s="204"/>
      <c r="G974" s="204"/>
      <c r="H974" s="204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ht="15.75" customHeight="1">
      <c r="A975" s="204"/>
      <c r="B975" s="239"/>
      <c r="C975" s="204"/>
      <c r="D975" s="204"/>
      <c r="E975" s="204"/>
      <c r="F975" s="204"/>
      <c r="G975" s="204"/>
      <c r="H975" s="204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ht="15.75" customHeight="1">
      <c r="A976" s="204"/>
      <c r="B976" s="239"/>
      <c r="C976" s="204"/>
      <c r="D976" s="204"/>
      <c r="E976" s="204"/>
      <c r="F976" s="204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ht="15.75" customHeight="1">
      <c r="A977" s="204"/>
      <c r="B977" s="239"/>
      <c r="C977" s="204"/>
      <c r="D977" s="204"/>
      <c r="E977" s="204"/>
      <c r="F977" s="204"/>
      <c r="G977" s="204"/>
      <c r="H977" s="204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ht="15.75" customHeight="1">
      <c r="A978" s="204"/>
      <c r="B978" s="239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ht="15.75" customHeight="1">
      <c r="A979" s="204"/>
      <c r="B979" s="239"/>
      <c r="C979" s="204"/>
      <c r="D979" s="204"/>
      <c r="E979" s="204"/>
      <c r="F979" s="204"/>
      <c r="G979" s="204"/>
      <c r="H979" s="204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ht="15.75" customHeight="1">
      <c r="A980" s="204"/>
      <c r="B980" s="239"/>
      <c r="C980" s="204"/>
      <c r="D980" s="204"/>
      <c r="E980" s="204"/>
      <c r="F980" s="204"/>
      <c r="G980" s="204"/>
      <c r="H980" s="204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ht="15.75" customHeight="1">
      <c r="A981" s="204"/>
      <c r="B981" s="239"/>
      <c r="C981" s="204"/>
      <c r="D981" s="204"/>
      <c r="E981" s="204"/>
      <c r="F981" s="204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ht="15.75" customHeight="1">
      <c r="A982" s="204"/>
      <c r="B982" s="239"/>
      <c r="C982" s="204"/>
      <c r="D982" s="204"/>
      <c r="E982" s="204"/>
      <c r="F982" s="204"/>
      <c r="G982" s="204"/>
      <c r="H982" s="204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ht="15.75" customHeight="1">
      <c r="A983" s="204"/>
      <c r="B983" s="239"/>
      <c r="C983" s="204"/>
      <c r="D983" s="204"/>
      <c r="E983" s="204"/>
      <c r="F983" s="204"/>
      <c r="G983" s="204"/>
      <c r="H983" s="204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ht="15.75" customHeight="1">
      <c r="A984" s="204"/>
      <c r="B984" s="239"/>
      <c r="C984" s="204"/>
      <c r="D984" s="204"/>
      <c r="E984" s="204"/>
      <c r="F984" s="204"/>
      <c r="G984" s="204"/>
      <c r="H984" s="204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ht="15.75" customHeight="1">
      <c r="A985" s="204"/>
      <c r="B985" s="239"/>
      <c r="C985" s="204"/>
      <c r="D985" s="204"/>
      <c r="E985" s="204"/>
      <c r="F985" s="204"/>
      <c r="G985" s="204"/>
      <c r="H985" s="204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ht="15.75" customHeight="1">
      <c r="A986" s="204"/>
      <c r="B986" s="239"/>
      <c r="C986" s="204"/>
      <c r="D986" s="204"/>
      <c r="E986" s="204"/>
      <c r="F986" s="204"/>
      <c r="G986" s="204"/>
      <c r="H986" s="204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ht="15.75" customHeight="1">
      <c r="A987" s="204"/>
      <c r="B987" s="239"/>
      <c r="C987" s="204"/>
      <c r="D987" s="204"/>
      <c r="E987" s="204"/>
      <c r="F987" s="204"/>
      <c r="G987" s="204"/>
      <c r="H987" s="204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ht="15.75" customHeight="1">
      <c r="A988" s="204"/>
      <c r="B988" s="239"/>
      <c r="C988" s="204"/>
      <c r="D988" s="204"/>
      <c r="E988" s="204"/>
      <c r="F988" s="204"/>
      <c r="G988" s="204"/>
      <c r="H988" s="204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ht="15.75" customHeight="1">
      <c r="A989" s="204"/>
      <c r="B989" s="239"/>
      <c r="C989" s="204"/>
      <c r="D989" s="204"/>
      <c r="E989" s="204"/>
      <c r="F989" s="204"/>
      <c r="G989" s="204"/>
      <c r="H989" s="204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ht="15.75" customHeight="1">
      <c r="A990" s="204"/>
      <c r="B990" s="239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ht="15.75" customHeight="1">
      <c r="A991" s="204"/>
      <c r="B991" s="239"/>
      <c r="C991" s="204"/>
      <c r="D991" s="204"/>
      <c r="E991" s="204"/>
      <c r="F991" s="204"/>
      <c r="G991" s="204"/>
      <c r="H991" s="204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ht="15.75" customHeight="1">
      <c r="A992" s="204"/>
      <c r="B992" s="239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ht="15.75" customHeight="1">
      <c r="A993" s="204"/>
      <c r="B993" s="239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ht="15.75" customHeight="1">
      <c r="A994" s="204"/>
      <c r="B994" s="239"/>
      <c r="C994" s="204"/>
      <c r="D994" s="204"/>
      <c r="E994" s="204"/>
      <c r="F994" s="204"/>
      <c r="G994" s="204"/>
      <c r="H994" s="204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ht="15.75" customHeight="1">
      <c r="A995" s="204"/>
      <c r="B995" s="239"/>
      <c r="C995" s="204"/>
      <c r="D995" s="204"/>
      <c r="E995" s="204"/>
      <c r="F995" s="204"/>
      <c r="G995" s="204"/>
      <c r="H995" s="204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ht="15.75" customHeight="1">
      <c r="A996" s="204"/>
      <c r="B996" s="239"/>
      <c r="C996" s="204"/>
      <c r="D996" s="204"/>
      <c r="E996" s="204"/>
      <c r="F996" s="204"/>
      <c r="G996" s="204"/>
      <c r="H996" s="204"/>
      <c r="I996" s="204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ht="15.75" customHeight="1">
      <c r="A997" s="204"/>
      <c r="B997" s="239"/>
      <c r="C997" s="204"/>
      <c r="D997" s="204"/>
      <c r="E997" s="204"/>
      <c r="F997" s="204"/>
      <c r="G997" s="204"/>
      <c r="H997" s="204"/>
      <c r="I997" s="204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ht="15.75" customHeight="1">
      <c r="A998" s="204"/>
      <c r="B998" s="239"/>
      <c r="C998" s="204"/>
      <c r="D998" s="204"/>
      <c r="E998" s="204"/>
      <c r="F998" s="204"/>
      <c r="G998" s="204"/>
      <c r="H998" s="204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ht="15.75" customHeight="1">
      <c r="A999" s="204"/>
      <c r="B999" s="239"/>
      <c r="C999" s="204"/>
      <c r="D999" s="204"/>
      <c r="E999" s="204"/>
      <c r="F999" s="204"/>
      <c r="G999" s="204"/>
      <c r="H999" s="204"/>
      <c r="I999" s="204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ht="15.75" customHeight="1">
      <c r="A1000" s="204"/>
      <c r="B1000" s="239"/>
      <c r="C1000" s="204"/>
      <c r="D1000" s="204"/>
      <c r="E1000" s="204"/>
      <c r="F1000" s="204"/>
      <c r="G1000" s="204"/>
      <c r="H1000" s="204"/>
      <c r="I1000" s="204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</sheetData>
  <mergeCells count="36">
    <mergeCell ref="A1:O1"/>
    <mergeCell ref="A4:A5"/>
    <mergeCell ref="B4:B5"/>
    <mergeCell ref="C4:C5"/>
    <mergeCell ref="D4:F4"/>
    <mergeCell ref="G4:G5"/>
    <mergeCell ref="H4:K4"/>
    <mergeCell ref="L4:O4"/>
    <mergeCell ref="A7:O7"/>
    <mergeCell ref="C290:C291"/>
    <mergeCell ref="D290:F290"/>
    <mergeCell ref="G290:G291"/>
    <mergeCell ref="H290:K290"/>
    <mergeCell ref="L290:O290"/>
    <mergeCell ref="A290:B291"/>
    <mergeCell ref="A292:B292"/>
    <mergeCell ref="A293:B293"/>
    <mergeCell ref="A294:B294"/>
    <mergeCell ref="A295:B295"/>
    <mergeCell ref="A296:B296"/>
    <mergeCell ref="A297:B297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298:B298"/>
    <mergeCell ref="A299:B299"/>
    <mergeCell ref="A300:B300"/>
    <mergeCell ref="A301:B301"/>
    <mergeCell ref="A302:B302"/>
    <mergeCell ref="A303:B303"/>
    <mergeCell ref="A304:B304"/>
  </mergeCells>
  <printOptions/>
  <pageMargins bottom="0.3937007874015748" footer="0.0" header="0.0" left="1.1811023622047245" right="0.1968503937007874" top="0.5905511811023623"/>
  <pageSetup paperSize="9" orientation="landscape"/>
  <rowBreaks count="2" manualBreakCount="2">
    <brk id="288" man="1"/>
    <brk id="6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EEAF6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4.14"/>
    <col customWidth="1" min="3" max="3" width="7.57"/>
    <col customWidth="1" min="4" max="4" width="7.14"/>
    <col customWidth="1" min="5" max="5" width="6.43"/>
    <col customWidth="1" min="6" max="6" width="11.43"/>
    <col customWidth="1" min="7" max="7" width="9.14"/>
    <col customWidth="1" min="8" max="11" width="9.43"/>
    <col customWidth="1" min="12" max="12" width="9.14"/>
    <col customWidth="1" min="13" max="14" width="9.43"/>
    <col customWidth="1" min="15" max="15" width="10.29"/>
    <col customWidth="1" min="16" max="26" width="9.14"/>
  </cols>
  <sheetData>
    <row r="1" ht="11.25" customHeight="1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  <c r="O1" s="242" t="s">
        <v>367</v>
      </c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</row>
    <row r="2" ht="32.25" customHeight="1">
      <c r="A2" s="243" t="s">
        <v>368</v>
      </c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ht="11.25" customHeight="1">
      <c r="A3" s="244" t="s">
        <v>267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ht="8.25" customHeight="1">
      <c r="A4" s="244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ht="11.25" customHeight="1">
      <c r="A5" s="245" t="s">
        <v>142</v>
      </c>
      <c r="B5" s="246"/>
      <c r="C5" s="247">
        <v>77.0</v>
      </c>
      <c r="D5" s="247">
        <v>79.0</v>
      </c>
      <c r="E5" s="247">
        <v>335.0</v>
      </c>
      <c r="F5" s="247">
        <v>2350.0</v>
      </c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</row>
    <row r="6" ht="11.25" customHeight="1">
      <c r="A6" s="249" t="s">
        <v>369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</row>
    <row r="7" ht="12.75" customHeight="1">
      <c r="A7" s="250" t="s">
        <v>4</v>
      </c>
      <c r="B7" s="251"/>
      <c r="C7" s="252" t="s">
        <v>6</v>
      </c>
      <c r="D7" s="253"/>
      <c r="E7" s="254"/>
      <c r="F7" s="255" t="s">
        <v>7</v>
      </c>
      <c r="G7" s="248"/>
      <c r="H7" s="256" t="s">
        <v>370</v>
      </c>
      <c r="I7" s="253"/>
      <c r="J7" s="253"/>
      <c r="K7" s="254"/>
      <c r="L7" s="248"/>
      <c r="M7" s="256" t="s">
        <v>371</v>
      </c>
      <c r="N7" s="253"/>
      <c r="O7" s="6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</row>
    <row r="8" ht="18.75" customHeight="1">
      <c r="A8" s="224"/>
      <c r="B8" s="225"/>
      <c r="C8" s="257" t="s">
        <v>10</v>
      </c>
      <c r="D8" s="257" t="s">
        <v>11</v>
      </c>
      <c r="E8" s="257" t="s">
        <v>12</v>
      </c>
      <c r="F8" s="18"/>
      <c r="G8" s="248"/>
      <c r="H8" s="257" t="str">
        <f t="shared" ref="H8:J8" si="1">C8</f>
        <v>Б</v>
      </c>
      <c r="I8" s="257" t="str">
        <f t="shared" si="1"/>
        <v>Ж</v>
      </c>
      <c r="J8" s="257" t="str">
        <f t="shared" si="1"/>
        <v>У</v>
      </c>
      <c r="K8" s="258" t="s">
        <v>372</v>
      </c>
      <c r="L8" s="248"/>
      <c r="M8" s="257" t="str">
        <f t="shared" ref="M8:O8" si="2">H8</f>
        <v>Б</v>
      </c>
      <c r="N8" s="257" t="str">
        <f t="shared" si="2"/>
        <v>Ж</v>
      </c>
      <c r="O8" s="257" t="str">
        <f t="shared" si="2"/>
        <v>У</v>
      </c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</row>
    <row r="9" ht="11.25" customHeight="1">
      <c r="A9" s="259" t="s">
        <v>373</v>
      </c>
      <c r="B9" s="10"/>
      <c r="C9" s="260">
        <f>'Проект_Меню ХЭХ ЖКТ'!D13</f>
        <v>20.199</v>
      </c>
      <c r="D9" s="260">
        <f>'Проект_Меню ХЭХ ЖКТ'!E13</f>
        <v>20.458</v>
      </c>
      <c r="E9" s="260">
        <f>'Проект_Меню ХЭХ ЖКТ'!F13</f>
        <v>95.875</v>
      </c>
      <c r="F9" s="260">
        <f>'Проект_Меню ХЭХ ЖКТ'!G13</f>
        <v>653.199</v>
      </c>
      <c r="G9" s="248"/>
      <c r="H9" s="261">
        <f t="shared" ref="H9:H19" si="3">C9/$C$5</f>
        <v>0.2623246753</v>
      </c>
      <c r="I9" s="261">
        <f t="shared" ref="I9:I19" si="4">D9/$D$5</f>
        <v>0.2589620253</v>
      </c>
      <c r="J9" s="261">
        <f t="shared" ref="J9:J19" si="5">E9/$E$5</f>
        <v>0.2861940299</v>
      </c>
      <c r="K9" s="261">
        <f t="shared" ref="K9:K19" si="6">F9/$F$5</f>
        <v>0.2779570213</v>
      </c>
      <c r="L9" s="248"/>
      <c r="M9" s="261">
        <f t="shared" ref="M9:M18" si="7">4*C9/F9</f>
        <v>0.1236927797</v>
      </c>
      <c r="N9" s="261">
        <f t="shared" ref="N9:N18" si="8">9*D9/F9</f>
        <v>0.2818773452</v>
      </c>
      <c r="O9" s="261">
        <f t="shared" ref="O9:O18" si="9">4*E9/F9</f>
        <v>0.587110513</v>
      </c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</row>
    <row r="10" ht="11.25" customHeight="1">
      <c r="A10" s="259" t="s">
        <v>374</v>
      </c>
      <c r="B10" s="10"/>
      <c r="C10" s="260">
        <f>'Проект_Меню ХЭХ ЖКТ'!D40</f>
        <v>28.516</v>
      </c>
      <c r="D10" s="260">
        <f>'Проект_Меню ХЭХ ЖКТ'!E40</f>
        <v>16.457</v>
      </c>
      <c r="E10" s="260">
        <f>'Проект_Меню ХЭХ ЖКТ'!F40</f>
        <v>63.129</v>
      </c>
      <c r="F10" s="260">
        <f>'Проект_Меню ХЭХ ЖКТ'!G40</f>
        <v>516.836</v>
      </c>
      <c r="G10" s="248"/>
      <c r="H10" s="261">
        <f t="shared" si="3"/>
        <v>0.3703376623</v>
      </c>
      <c r="I10" s="261">
        <f t="shared" si="4"/>
        <v>0.2083164557</v>
      </c>
      <c r="J10" s="261">
        <f t="shared" si="5"/>
        <v>0.1884447761</v>
      </c>
      <c r="K10" s="261">
        <f t="shared" si="6"/>
        <v>0.2199302128</v>
      </c>
      <c r="L10" s="248"/>
      <c r="M10" s="261">
        <f t="shared" si="7"/>
        <v>0.2206967007</v>
      </c>
      <c r="N10" s="261">
        <f t="shared" si="8"/>
        <v>0.2865763995</v>
      </c>
      <c r="O10" s="261">
        <f t="shared" si="9"/>
        <v>0.4885805168</v>
      </c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</row>
    <row r="11" ht="11.25" customHeight="1">
      <c r="A11" s="259" t="s">
        <v>375</v>
      </c>
      <c r="B11" s="10"/>
      <c r="C11" s="260">
        <f>'Проект_Меню ХЭХ ЖКТ'!D69</f>
        <v>32.608</v>
      </c>
      <c r="D11" s="260">
        <f>'Проект_Меню ХЭХ ЖКТ'!E69</f>
        <v>25.91</v>
      </c>
      <c r="E11" s="260">
        <f>'Проект_Меню ХЭХ ЖКТ'!F69</f>
        <v>118.075</v>
      </c>
      <c r="F11" s="260">
        <f>'Проект_Меню ХЭХ ЖКТ'!G69</f>
        <v>836.599</v>
      </c>
      <c r="G11" s="248"/>
      <c r="H11" s="261">
        <f t="shared" si="3"/>
        <v>0.4234805195</v>
      </c>
      <c r="I11" s="261">
        <f t="shared" si="4"/>
        <v>0.3279746835</v>
      </c>
      <c r="J11" s="261">
        <f t="shared" si="5"/>
        <v>0.3524626866</v>
      </c>
      <c r="K11" s="261">
        <f t="shared" si="6"/>
        <v>0.3559995745</v>
      </c>
      <c r="L11" s="248"/>
      <c r="M11" s="261">
        <f t="shared" si="7"/>
        <v>0.15590743</v>
      </c>
      <c r="N11" s="261">
        <f t="shared" si="8"/>
        <v>0.2787356906</v>
      </c>
      <c r="O11" s="261">
        <f t="shared" si="9"/>
        <v>0.5645476507</v>
      </c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</row>
    <row r="12" ht="11.25" customHeight="1">
      <c r="A12" s="259" t="s">
        <v>376</v>
      </c>
      <c r="B12" s="10"/>
      <c r="C12" s="260">
        <f>'Проект_Меню ХЭХ ЖКТ'!D97</f>
        <v>25.334</v>
      </c>
      <c r="D12" s="260">
        <f>'Проект_Меню ХЭХ ЖКТ'!E97</f>
        <v>25.283</v>
      </c>
      <c r="E12" s="260">
        <f>'Проект_Меню ХЭХ ЖКТ'!F97</f>
        <v>78.961</v>
      </c>
      <c r="F12" s="260">
        <f>'Проект_Меню ХЭХ ЖКТ'!G97</f>
        <v>646.48</v>
      </c>
      <c r="G12" s="248"/>
      <c r="H12" s="261">
        <f t="shared" si="3"/>
        <v>0.329012987</v>
      </c>
      <c r="I12" s="261">
        <f t="shared" si="4"/>
        <v>0.3200379747</v>
      </c>
      <c r="J12" s="261">
        <f t="shared" si="5"/>
        <v>0.2357044776</v>
      </c>
      <c r="K12" s="261">
        <f t="shared" si="6"/>
        <v>0.2750978723</v>
      </c>
      <c r="L12" s="248"/>
      <c r="M12" s="261">
        <f t="shared" si="7"/>
        <v>0.1567504022</v>
      </c>
      <c r="N12" s="261">
        <f t="shared" si="8"/>
        <v>0.3519784061</v>
      </c>
      <c r="O12" s="261">
        <f t="shared" si="9"/>
        <v>0.4885595842</v>
      </c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</row>
    <row r="13" ht="11.25" customHeight="1">
      <c r="A13" s="259" t="s">
        <v>377</v>
      </c>
      <c r="B13" s="10"/>
      <c r="C13" s="260">
        <f>'Проект_Меню ХЭХ ЖКТ'!D125</f>
        <v>20.091</v>
      </c>
      <c r="D13" s="260">
        <f>'Проект_Меню ХЭХ ЖКТ'!E125</f>
        <v>21.724</v>
      </c>
      <c r="E13" s="260">
        <f>'Проект_Меню ХЭХ ЖКТ'!F125</f>
        <v>48.476</v>
      </c>
      <c r="F13" s="260">
        <f>'Проект_Меню ХЭХ ЖКТ'!G125</f>
        <v>473.172</v>
      </c>
      <c r="G13" s="248"/>
      <c r="H13" s="261">
        <f t="shared" si="3"/>
        <v>0.2609220779</v>
      </c>
      <c r="I13" s="261">
        <f t="shared" si="4"/>
        <v>0.2749873418</v>
      </c>
      <c r="J13" s="261">
        <f t="shared" si="5"/>
        <v>0.1447044776</v>
      </c>
      <c r="K13" s="261">
        <f t="shared" si="6"/>
        <v>0.2013497872</v>
      </c>
      <c r="L13" s="248"/>
      <c r="M13" s="261">
        <f t="shared" si="7"/>
        <v>0.1698409881</v>
      </c>
      <c r="N13" s="261">
        <f t="shared" si="8"/>
        <v>0.41320281</v>
      </c>
      <c r="O13" s="261">
        <f t="shared" si="9"/>
        <v>0.409796015</v>
      </c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</row>
    <row r="14" ht="11.25" customHeight="1">
      <c r="A14" s="259" t="s">
        <v>378</v>
      </c>
      <c r="B14" s="10"/>
      <c r="C14" s="260">
        <f>'Проект_Меню ХЭХ ЖКТ'!D153</f>
        <v>23.021</v>
      </c>
      <c r="D14" s="260">
        <f>'Проект_Меню ХЭХ ЖКТ'!E153</f>
        <v>20.883</v>
      </c>
      <c r="E14" s="260">
        <f>'Проект_Меню ХЭХ ЖКТ'!F153</f>
        <v>72.987</v>
      </c>
      <c r="F14" s="260">
        <f>'Проект_Меню ХЭХ ЖКТ'!G153</f>
        <v>575.326</v>
      </c>
      <c r="G14" s="248"/>
      <c r="H14" s="261">
        <f t="shared" si="3"/>
        <v>0.298974026</v>
      </c>
      <c r="I14" s="261">
        <f t="shared" si="4"/>
        <v>0.2643417722</v>
      </c>
      <c r="J14" s="261">
        <f t="shared" si="5"/>
        <v>0.2178716418</v>
      </c>
      <c r="K14" s="261">
        <f t="shared" si="6"/>
        <v>0.2448195745</v>
      </c>
      <c r="L14" s="248"/>
      <c r="M14" s="261">
        <f t="shared" si="7"/>
        <v>0.1600553425</v>
      </c>
      <c r="N14" s="261">
        <f t="shared" si="8"/>
        <v>0.326679135</v>
      </c>
      <c r="O14" s="261">
        <f t="shared" si="9"/>
        <v>0.5074479512</v>
      </c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</row>
    <row r="15" ht="11.25" customHeight="1">
      <c r="A15" s="259" t="s">
        <v>379</v>
      </c>
      <c r="B15" s="10"/>
      <c r="C15" s="260">
        <f>'Проект_Меню ХЭХ ЖКТ'!D182</f>
        <v>19.837</v>
      </c>
      <c r="D15" s="260">
        <f>'Проект_Меню ХЭХ ЖКТ'!E182</f>
        <v>7.052</v>
      </c>
      <c r="E15" s="260">
        <f>'Проект_Меню ХЭХ ЖКТ'!F182</f>
        <v>78.844</v>
      </c>
      <c r="F15" s="260">
        <f>'Проект_Меню ХЭХ ЖКТ'!G182</f>
        <v>462.575</v>
      </c>
      <c r="G15" s="248"/>
      <c r="H15" s="261">
        <f t="shared" si="3"/>
        <v>0.2576233766</v>
      </c>
      <c r="I15" s="261">
        <f t="shared" si="4"/>
        <v>0.08926582278</v>
      </c>
      <c r="J15" s="261">
        <f t="shared" si="5"/>
        <v>0.2353552239</v>
      </c>
      <c r="K15" s="261">
        <f t="shared" si="6"/>
        <v>0.1968404255</v>
      </c>
      <c r="L15" s="248"/>
      <c r="M15" s="261">
        <f t="shared" si="7"/>
        <v>0.1715354267</v>
      </c>
      <c r="N15" s="261">
        <f t="shared" si="8"/>
        <v>0.1372058585</v>
      </c>
      <c r="O15" s="261">
        <f t="shared" si="9"/>
        <v>0.6817834946</v>
      </c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</row>
    <row r="16" ht="11.25" customHeight="1">
      <c r="A16" s="259" t="s">
        <v>380</v>
      </c>
      <c r="B16" s="10"/>
      <c r="C16" s="260">
        <f>'Проект_Меню ХЭХ ЖКТ'!D211</f>
        <v>21.855</v>
      </c>
      <c r="D16" s="260">
        <f>'Проект_Меню ХЭХ ЖКТ'!E211</f>
        <v>21.712</v>
      </c>
      <c r="E16" s="260">
        <f>'Проект_Меню ХЭХ ЖКТ'!F211</f>
        <v>85.825</v>
      </c>
      <c r="F16" s="260">
        <f>'Проект_Меню ХЭХ ЖКТ'!G211</f>
        <v>629.043</v>
      </c>
      <c r="G16" s="248"/>
      <c r="H16" s="261">
        <f t="shared" si="3"/>
        <v>0.2838311688</v>
      </c>
      <c r="I16" s="261">
        <f t="shared" si="4"/>
        <v>0.274835443</v>
      </c>
      <c r="J16" s="261">
        <f t="shared" si="5"/>
        <v>0.2561940299</v>
      </c>
      <c r="K16" s="261">
        <f t="shared" si="6"/>
        <v>0.2676778723</v>
      </c>
      <c r="L16" s="248"/>
      <c r="M16" s="261">
        <f t="shared" si="7"/>
        <v>0.1389730114</v>
      </c>
      <c r="N16" s="261">
        <f t="shared" si="8"/>
        <v>0.3106433106</v>
      </c>
      <c r="O16" s="261">
        <f t="shared" si="9"/>
        <v>0.5457496546</v>
      </c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</row>
    <row r="17" ht="11.25" customHeight="1">
      <c r="A17" s="259" t="s">
        <v>381</v>
      </c>
      <c r="B17" s="10"/>
      <c r="C17" s="260">
        <f>'Проект_Меню ХЭХ ЖКТ'!D239</f>
        <v>35.682</v>
      </c>
      <c r="D17" s="260">
        <f>'Проект_Меню ХЭХ ЖКТ'!E239</f>
        <v>21.978</v>
      </c>
      <c r="E17" s="260">
        <f>'Проект_Меню ХЭХ ЖКТ'!F239</f>
        <v>119.843</v>
      </c>
      <c r="F17" s="260">
        <f>'Проект_Меню ХЭХ ЖКТ'!G239</f>
        <v>830.207</v>
      </c>
      <c r="G17" s="248"/>
      <c r="H17" s="261">
        <f t="shared" si="3"/>
        <v>0.4634025974</v>
      </c>
      <c r="I17" s="261">
        <f t="shared" si="4"/>
        <v>0.2782025316</v>
      </c>
      <c r="J17" s="261">
        <f t="shared" si="5"/>
        <v>0.3577402985</v>
      </c>
      <c r="K17" s="261">
        <f t="shared" si="6"/>
        <v>0.3532795745</v>
      </c>
      <c r="L17" s="248"/>
      <c r="M17" s="261">
        <f t="shared" si="7"/>
        <v>0.1719185697</v>
      </c>
      <c r="N17" s="261">
        <f t="shared" si="8"/>
        <v>0.2382562421</v>
      </c>
      <c r="O17" s="261">
        <f t="shared" si="9"/>
        <v>0.5774126212</v>
      </c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</row>
    <row r="18" ht="11.25" customHeight="1">
      <c r="A18" s="259" t="s">
        <v>382</v>
      </c>
      <c r="B18" s="10"/>
      <c r="C18" s="260">
        <f>'Проект_Меню ХЭХ ЖКТ'!D268</f>
        <v>25.438</v>
      </c>
      <c r="D18" s="260">
        <f>'Проект_Меню ХЭХ ЖКТ'!E268</f>
        <v>21.104</v>
      </c>
      <c r="E18" s="260">
        <f>'Проект_Меню ХЭХ ЖКТ'!F268</f>
        <v>99.966</v>
      </c>
      <c r="F18" s="260">
        <f>'Проект_Меню ХЭХ ЖКТ'!G268</f>
        <v>690.111</v>
      </c>
      <c r="G18" s="248"/>
      <c r="H18" s="261">
        <f t="shared" si="3"/>
        <v>0.3303636364</v>
      </c>
      <c r="I18" s="261">
        <f t="shared" si="4"/>
        <v>0.2671392405</v>
      </c>
      <c r="J18" s="261">
        <f t="shared" si="5"/>
        <v>0.2984059701</v>
      </c>
      <c r="K18" s="261">
        <f t="shared" si="6"/>
        <v>0.2936642553</v>
      </c>
      <c r="L18" s="248"/>
      <c r="M18" s="261">
        <f t="shared" si="7"/>
        <v>0.1474429476</v>
      </c>
      <c r="N18" s="261">
        <f t="shared" si="8"/>
        <v>0.2752252898</v>
      </c>
      <c r="O18" s="261">
        <f t="shared" si="9"/>
        <v>0.5794198325</v>
      </c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</row>
    <row r="19" ht="11.25" customHeight="1">
      <c r="A19" s="259" t="s">
        <v>383</v>
      </c>
      <c r="B19" s="10"/>
      <c r="C19" s="260">
        <f t="shared" ref="C19:F19" si="10">AVERAGE(C9:C18)</f>
        <v>25.2581</v>
      </c>
      <c r="D19" s="260">
        <f t="shared" si="10"/>
        <v>20.2561</v>
      </c>
      <c r="E19" s="260">
        <f t="shared" si="10"/>
        <v>86.1981</v>
      </c>
      <c r="F19" s="260">
        <f t="shared" si="10"/>
        <v>631.3548</v>
      </c>
      <c r="G19" s="248"/>
      <c r="H19" s="262">
        <f t="shared" si="3"/>
        <v>0.3280272727</v>
      </c>
      <c r="I19" s="262">
        <f t="shared" si="4"/>
        <v>0.2564063291</v>
      </c>
      <c r="J19" s="262">
        <f t="shared" si="5"/>
        <v>0.2573077612</v>
      </c>
      <c r="K19" s="262">
        <f t="shared" si="6"/>
        <v>0.268661617</v>
      </c>
      <c r="L19" s="263"/>
      <c r="M19" s="261">
        <f t="shared" ref="M19:O19" si="11">AVERAGE(M9:M18)</f>
        <v>0.1616813598</v>
      </c>
      <c r="N19" s="261">
        <f t="shared" si="11"/>
        <v>0.2900380487</v>
      </c>
      <c r="O19" s="261">
        <f t="shared" si="11"/>
        <v>0.5430407834</v>
      </c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</row>
    <row r="20" ht="11.25" customHeight="1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</row>
    <row r="21" ht="11.25" customHeight="1">
      <c r="A21" s="249" t="s">
        <v>273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ht="11.25" customHeight="1">
      <c r="A22" s="250" t="s">
        <v>4</v>
      </c>
      <c r="B22" s="251"/>
      <c r="C22" s="252" t="s">
        <v>6</v>
      </c>
      <c r="D22" s="253"/>
      <c r="E22" s="254"/>
      <c r="F22" s="255" t="s">
        <v>7</v>
      </c>
      <c r="G22" s="248"/>
      <c r="H22" s="256" t="s">
        <v>370</v>
      </c>
      <c r="I22" s="253"/>
      <c r="J22" s="253"/>
      <c r="K22" s="254"/>
      <c r="L22" s="248"/>
      <c r="M22" s="256" t="s">
        <v>371</v>
      </c>
      <c r="N22" s="253"/>
      <c r="O22" s="6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</row>
    <row r="23" ht="11.25" customHeight="1">
      <c r="A23" s="224"/>
      <c r="B23" s="225"/>
      <c r="C23" s="257" t="s">
        <v>10</v>
      </c>
      <c r="D23" s="257" t="s">
        <v>11</v>
      </c>
      <c r="E23" s="257" t="s">
        <v>12</v>
      </c>
      <c r="F23" s="18"/>
      <c r="G23" s="248"/>
      <c r="H23" s="257" t="str">
        <f t="shared" ref="H23:J23" si="12">C23</f>
        <v>Б</v>
      </c>
      <c r="I23" s="257" t="str">
        <f t="shared" si="12"/>
        <v>Ж</v>
      </c>
      <c r="J23" s="257" t="str">
        <f t="shared" si="12"/>
        <v>У</v>
      </c>
      <c r="K23" s="258" t="s">
        <v>372</v>
      </c>
      <c r="L23" s="248"/>
      <c r="M23" s="257" t="str">
        <f t="shared" ref="M23:O23" si="13">H23</f>
        <v>Б</v>
      </c>
      <c r="N23" s="257" t="str">
        <f t="shared" si="13"/>
        <v>Ж</v>
      </c>
      <c r="O23" s="257" t="str">
        <f t="shared" si="13"/>
        <v>У</v>
      </c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</row>
    <row r="24" ht="11.25" customHeight="1">
      <c r="A24" s="259" t="s">
        <v>373</v>
      </c>
      <c r="B24" s="10"/>
      <c r="C24" s="264">
        <f>'Проект_Меню ХЭХ ЖКТ'!D17</f>
        <v>22.497</v>
      </c>
      <c r="D24" s="264">
        <f>'Проект_Меню ХЭХ ЖКТ'!E17</f>
        <v>15.412</v>
      </c>
      <c r="E24" s="264">
        <f>'Проект_Меню ХЭХ ЖКТ'!F17</f>
        <v>31.73</v>
      </c>
      <c r="F24" s="264">
        <f>'Проект_Меню ХЭХ ЖКТ'!G17</f>
        <v>362.342</v>
      </c>
      <c r="G24" s="248"/>
      <c r="H24" s="261">
        <f t="shared" ref="H24:H33" si="14">C24/$C$5</f>
        <v>0.2921688312</v>
      </c>
      <c r="I24" s="261">
        <f t="shared" ref="I24:I33" si="15">D24/$D$5</f>
        <v>0.1950886076</v>
      </c>
      <c r="J24" s="261">
        <f t="shared" ref="J24:J33" si="16">E24/$E$5</f>
        <v>0.09471641791</v>
      </c>
      <c r="K24" s="261">
        <f t="shared" ref="K24:K33" si="17">F24/$F$5</f>
        <v>0.1541880851</v>
      </c>
      <c r="L24" s="248"/>
      <c r="M24" s="261">
        <f t="shared" ref="M24:M33" si="18">4*C24/F24</f>
        <v>0.2483510054</v>
      </c>
      <c r="N24" s="261">
        <f t="shared" ref="N24:N33" si="19">9*D24/F24</f>
        <v>0.3828096108</v>
      </c>
      <c r="O24" s="261">
        <f t="shared" ref="O24:O33" si="20">4*E24/F24</f>
        <v>0.3502768103</v>
      </c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</row>
    <row r="25" ht="11.25" customHeight="1">
      <c r="A25" s="259" t="s">
        <v>374</v>
      </c>
      <c r="B25" s="10"/>
      <c r="C25" s="264">
        <f>'Проект_Меню ХЭХ ЖКТ'!D44</f>
        <v>3.835</v>
      </c>
      <c r="D25" s="264">
        <f>'Проект_Меню ХЭХ ЖКТ'!E44</f>
        <v>3.585</v>
      </c>
      <c r="E25" s="264">
        <f>'Проект_Меню ХЭХ ЖКТ'!F44</f>
        <v>37.744</v>
      </c>
      <c r="F25" s="264">
        <f>'Проект_Меню ХЭХ ЖКТ'!G44</f>
        <v>201.706</v>
      </c>
      <c r="G25" s="248"/>
      <c r="H25" s="261">
        <f t="shared" si="14"/>
        <v>0.04980519481</v>
      </c>
      <c r="I25" s="261">
        <f t="shared" si="15"/>
        <v>0.04537974684</v>
      </c>
      <c r="J25" s="261">
        <f t="shared" si="16"/>
        <v>0.1126686567</v>
      </c>
      <c r="K25" s="261">
        <f t="shared" si="17"/>
        <v>0.08583234043</v>
      </c>
      <c r="L25" s="248"/>
      <c r="M25" s="261">
        <f t="shared" si="18"/>
        <v>0.07605128256</v>
      </c>
      <c r="N25" s="261">
        <f t="shared" si="19"/>
        <v>0.1599605366</v>
      </c>
      <c r="O25" s="261">
        <f t="shared" si="20"/>
        <v>0.7484953348</v>
      </c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</row>
    <row r="26" ht="11.25" customHeight="1">
      <c r="A26" s="259" t="s">
        <v>375</v>
      </c>
      <c r="B26" s="10"/>
      <c r="C26" s="264">
        <f>'Проект_Меню ХЭХ ЖКТ'!D73</f>
        <v>4.557</v>
      </c>
      <c r="D26" s="264">
        <f>'Проект_Меню ХЭХ ЖКТ'!E73</f>
        <v>3.377</v>
      </c>
      <c r="E26" s="264">
        <f>'Проект_Меню ХЭХ ЖКТ'!F73</f>
        <v>38.256</v>
      </c>
      <c r="F26" s="264">
        <f>'Проект_Меню ХЭХ ЖКТ'!G73</f>
        <v>204.77</v>
      </c>
      <c r="G26" s="248"/>
      <c r="H26" s="261">
        <f t="shared" si="14"/>
        <v>0.05918181818</v>
      </c>
      <c r="I26" s="261">
        <f t="shared" si="15"/>
        <v>0.04274683544</v>
      </c>
      <c r="J26" s="261">
        <f t="shared" si="16"/>
        <v>0.1141970149</v>
      </c>
      <c r="K26" s="261">
        <f t="shared" si="17"/>
        <v>0.08713617021</v>
      </c>
      <c r="L26" s="248"/>
      <c r="M26" s="261">
        <f t="shared" si="18"/>
        <v>0.08901694584</v>
      </c>
      <c r="N26" s="261">
        <f t="shared" si="19"/>
        <v>0.1484250623</v>
      </c>
      <c r="O26" s="261">
        <f t="shared" si="20"/>
        <v>0.7472969673</v>
      </c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</row>
    <row r="27" ht="11.25" customHeight="1">
      <c r="A27" s="265" t="s">
        <v>376</v>
      </c>
      <c r="B27" s="10"/>
      <c r="C27" s="264">
        <f>'Проект_Меню ХЭХ ЖКТ'!D101</f>
        <v>9.589</v>
      </c>
      <c r="D27" s="264">
        <f>'Проект_Меню ХЭХ ЖКТ'!E101</f>
        <v>5.491</v>
      </c>
      <c r="E27" s="264">
        <f>'Проект_Меню ХЭХ ЖКТ'!F101</f>
        <v>27.022</v>
      </c>
      <c r="F27" s="264">
        <f>'Проект_Меню ХЭХ ЖКТ'!G101</f>
        <v>198.988</v>
      </c>
      <c r="G27" s="248"/>
      <c r="H27" s="261">
        <f t="shared" si="14"/>
        <v>0.1245324675</v>
      </c>
      <c r="I27" s="261">
        <f t="shared" si="15"/>
        <v>0.06950632911</v>
      </c>
      <c r="J27" s="261">
        <f t="shared" si="16"/>
        <v>0.08066268657</v>
      </c>
      <c r="K27" s="261">
        <f t="shared" si="17"/>
        <v>0.08467574468</v>
      </c>
      <c r="L27" s="248"/>
      <c r="M27" s="261">
        <f t="shared" si="18"/>
        <v>0.192755342</v>
      </c>
      <c r="N27" s="261">
        <f t="shared" si="19"/>
        <v>0.2483516594</v>
      </c>
      <c r="O27" s="261">
        <f t="shared" si="20"/>
        <v>0.543188534</v>
      </c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</row>
    <row r="28" ht="11.25" customHeight="1">
      <c r="A28" s="259" t="s">
        <v>377</v>
      </c>
      <c r="B28" s="10"/>
      <c r="C28" s="264">
        <f>'Проект_Меню ХЭХ ЖКТ'!D129</f>
        <v>22.497</v>
      </c>
      <c r="D28" s="264">
        <f>'Проект_Меню ХЭХ ЖКТ'!E129</f>
        <v>15.412</v>
      </c>
      <c r="E28" s="264">
        <f>'Проект_Меню ХЭХ ЖКТ'!F129</f>
        <v>31.73</v>
      </c>
      <c r="F28" s="264">
        <f>'Проект_Меню ХЭХ ЖКТ'!G129</f>
        <v>362.342</v>
      </c>
      <c r="G28" s="248"/>
      <c r="H28" s="261">
        <f t="shared" si="14"/>
        <v>0.2921688312</v>
      </c>
      <c r="I28" s="261">
        <f t="shared" si="15"/>
        <v>0.1950886076</v>
      </c>
      <c r="J28" s="261">
        <f t="shared" si="16"/>
        <v>0.09471641791</v>
      </c>
      <c r="K28" s="261">
        <f t="shared" si="17"/>
        <v>0.1541880851</v>
      </c>
      <c r="L28" s="248"/>
      <c r="M28" s="261">
        <f t="shared" si="18"/>
        <v>0.2483510054</v>
      </c>
      <c r="N28" s="261">
        <f t="shared" si="19"/>
        <v>0.3828096108</v>
      </c>
      <c r="O28" s="261">
        <f t="shared" si="20"/>
        <v>0.3502768103</v>
      </c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</row>
    <row r="29" ht="11.25" customHeight="1">
      <c r="A29" s="259" t="s">
        <v>378</v>
      </c>
      <c r="B29" s="10"/>
      <c r="C29" s="264">
        <f>'Проект_Меню ХЭХ ЖКТ'!D157</f>
        <v>4.557</v>
      </c>
      <c r="D29" s="264">
        <f>'Проект_Меню ХЭХ ЖКТ'!E157</f>
        <v>3.377</v>
      </c>
      <c r="E29" s="264">
        <f>'Проект_Меню ХЭХ ЖКТ'!F157</f>
        <v>38.256</v>
      </c>
      <c r="F29" s="264">
        <f>'Проект_Меню ХЭХ ЖКТ'!G157</f>
        <v>204.77</v>
      </c>
      <c r="G29" s="248"/>
      <c r="H29" s="261">
        <f t="shared" si="14"/>
        <v>0.05918181818</v>
      </c>
      <c r="I29" s="261">
        <f t="shared" si="15"/>
        <v>0.04274683544</v>
      </c>
      <c r="J29" s="261">
        <f t="shared" si="16"/>
        <v>0.1141970149</v>
      </c>
      <c r="K29" s="261">
        <f t="shared" si="17"/>
        <v>0.08713617021</v>
      </c>
      <c r="L29" s="248"/>
      <c r="M29" s="261">
        <f t="shared" si="18"/>
        <v>0.08901694584</v>
      </c>
      <c r="N29" s="261">
        <f t="shared" si="19"/>
        <v>0.1484250623</v>
      </c>
      <c r="O29" s="261">
        <f t="shared" si="20"/>
        <v>0.7472969673</v>
      </c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</row>
    <row r="30" ht="11.25" customHeight="1">
      <c r="A30" s="259" t="s">
        <v>379</v>
      </c>
      <c r="B30" s="10"/>
      <c r="C30" s="264">
        <f>'Проект_Меню ХЭХ ЖКТ'!D186</f>
        <v>24.455</v>
      </c>
      <c r="D30" s="264">
        <f>'Проект_Меню ХЭХ ЖКТ'!E186</f>
        <v>15.381</v>
      </c>
      <c r="E30" s="264">
        <f>'Проект_Меню ХЭХ ЖКТ'!F186</f>
        <v>32.58</v>
      </c>
      <c r="F30" s="264">
        <f>'Проект_Меню ХЭХ ЖКТ'!G186</f>
        <v>374.028</v>
      </c>
      <c r="G30" s="248"/>
      <c r="H30" s="261">
        <f t="shared" si="14"/>
        <v>0.3175974026</v>
      </c>
      <c r="I30" s="261">
        <f t="shared" si="15"/>
        <v>0.1946962025</v>
      </c>
      <c r="J30" s="261">
        <f t="shared" si="16"/>
        <v>0.09725373134</v>
      </c>
      <c r="K30" s="261">
        <f t="shared" si="17"/>
        <v>0.1591608511</v>
      </c>
      <c r="L30" s="248"/>
      <c r="M30" s="261">
        <f t="shared" si="18"/>
        <v>0.2615312223</v>
      </c>
      <c r="N30" s="261">
        <f t="shared" si="19"/>
        <v>0.3701033078</v>
      </c>
      <c r="O30" s="261">
        <f t="shared" si="20"/>
        <v>0.3484231127</v>
      </c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</row>
    <row r="31" ht="11.25" customHeight="1">
      <c r="A31" s="259" t="s">
        <v>380</v>
      </c>
      <c r="B31" s="10"/>
      <c r="C31" s="264">
        <f>'Проект_Меню ХЭХ ЖКТ'!D215</f>
        <v>9.589</v>
      </c>
      <c r="D31" s="264">
        <f>'Проект_Меню ХЭХ ЖКТ'!E215</f>
        <v>5.491</v>
      </c>
      <c r="E31" s="264">
        <f>'Проект_Меню ХЭХ ЖКТ'!F215</f>
        <v>27.022</v>
      </c>
      <c r="F31" s="264">
        <f>'Проект_Меню ХЭХ ЖКТ'!G215</f>
        <v>198.988</v>
      </c>
      <c r="G31" s="248"/>
      <c r="H31" s="261">
        <f t="shared" si="14"/>
        <v>0.1245324675</v>
      </c>
      <c r="I31" s="261">
        <f t="shared" si="15"/>
        <v>0.06950632911</v>
      </c>
      <c r="J31" s="261">
        <f t="shared" si="16"/>
        <v>0.08066268657</v>
      </c>
      <c r="K31" s="261">
        <f t="shared" si="17"/>
        <v>0.08467574468</v>
      </c>
      <c r="L31" s="248"/>
      <c r="M31" s="261">
        <f t="shared" si="18"/>
        <v>0.192755342</v>
      </c>
      <c r="N31" s="261">
        <f t="shared" si="19"/>
        <v>0.2483516594</v>
      </c>
      <c r="O31" s="261">
        <f t="shared" si="20"/>
        <v>0.543188534</v>
      </c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</row>
    <row r="32" ht="11.25" customHeight="1">
      <c r="A32" s="265" t="s">
        <v>381</v>
      </c>
      <c r="B32" s="10"/>
      <c r="C32" s="264">
        <f>'Проект_Меню ХЭХ ЖКТ'!D243</f>
        <v>22.497</v>
      </c>
      <c r="D32" s="264">
        <f>'Проект_Меню ХЭХ ЖКТ'!E243</f>
        <v>15.412</v>
      </c>
      <c r="E32" s="264">
        <f>'Проект_Меню ХЭХ ЖКТ'!F243</f>
        <v>31.73</v>
      </c>
      <c r="F32" s="264">
        <f>'Проект_Меню ХЭХ ЖКТ'!G243</f>
        <v>362.342</v>
      </c>
      <c r="G32" s="248"/>
      <c r="H32" s="261">
        <f t="shared" si="14"/>
        <v>0.2921688312</v>
      </c>
      <c r="I32" s="261">
        <f t="shared" si="15"/>
        <v>0.1950886076</v>
      </c>
      <c r="J32" s="261">
        <f t="shared" si="16"/>
        <v>0.09471641791</v>
      </c>
      <c r="K32" s="261">
        <f t="shared" si="17"/>
        <v>0.1541880851</v>
      </c>
      <c r="L32" s="248"/>
      <c r="M32" s="261">
        <f t="shared" si="18"/>
        <v>0.2483510054</v>
      </c>
      <c r="N32" s="261">
        <f t="shared" si="19"/>
        <v>0.3828096108</v>
      </c>
      <c r="O32" s="261">
        <f t="shared" si="20"/>
        <v>0.3502768103</v>
      </c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</row>
    <row r="33" ht="11.25" customHeight="1">
      <c r="A33" s="259" t="s">
        <v>382</v>
      </c>
      <c r="B33" s="10"/>
      <c r="C33" s="264">
        <f>'Проект_Меню ХЭХ ЖКТ'!D272</f>
        <v>7.013</v>
      </c>
      <c r="D33" s="264">
        <f>'Проект_Меню ХЭХ ЖКТ'!E272</f>
        <v>3.171</v>
      </c>
      <c r="E33" s="264">
        <f>'Проект_Меню ХЭХ ЖКТ'!F272</f>
        <v>23.237</v>
      </c>
      <c r="F33" s="264">
        <f>'Проект_Меню ХЭХ ЖКТ'!G272</f>
        <v>152.664</v>
      </c>
      <c r="G33" s="248"/>
      <c r="H33" s="261">
        <f t="shared" si="14"/>
        <v>0.09107792208</v>
      </c>
      <c r="I33" s="261">
        <f t="shared" si="15"/>
        <v>0.04013924051</v>
      </c>
      <c r="J33" s="261">
        <f t="shared" si="16"/>
        <v>0.0693641791</v>
      </c>
      <c r="K33" s="261">
        <f t="shared" si="17"/>
        <v>0.06496340426</v>
      </c>
      <c r="L33" s="248"/>
      <c r="M33" s="261">
        <f t="shared" si="18"/>
        <v>0.1837499345</v>
      </c>
      <c r="N33" s="261">
        <f t="shared" si="19"/>
        <v>0.1869399465</v>
      </c>
      <c r="O33" s="261">
        <f t="shared" si="20"/>
        <v>0.6088403291</v>
      </c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</row>
    <row r="34" ht="11.25" customHeight="1">
      <c r="A34" s="259" t="s">
        <v>383</v>
      </c>
      <c r="B34" s="10"/>
      <c r="C34" s="264">
        <f t="shared" ref="C34:F34" si="21">AVERAGE(C24:C33)</f>
        <v>13.1086</v>
      </c>
      <c r="D34" s="264">
        <f t="shared" si="21"/>
        <v>8.6109</v>
      </c>
      <c r="E34" s="264">
        <f t="shared" si="21"/>
        <v>31.9307</v>
      </c>
      <c r="F34" s="264">
        <f t="shared" si="21"/>
        <v>262.294</v>
      </c>
      <c r="G34" s="248"/>
      <c r="H34" s="262">
        <f t="shared" ref="H34:K34" si="22">AVERAGE(H24:H33)</f>
        <v>0.1702415584</v>
      </c>
      <c r="I34" s="262">
        <f t="shared" si="22"/>
        <v>0.1089987342</v>
      </c>
      <c r="J34" s="262">
        <f t="shared" si="22"/>
        <v>0.09531552239</v>
      </c>
      <c r="K34" s="262">
        <f t="shared" si="22"/>
        <v>0.1116144681</v>
      </c>
      <c r="L34" s="263"/>
      <c r="M34" s="261">
        <f t="shared" ref="M34:O34" si="23">AVERAGE(M24:M33)</f>
        <v>0.1829930031</v>
      </c>
      <c r="N34" s="261">
        <f t="shared" si="23"/>
        <v>0.2658986067</v>
      </c>
      <c r="O34" s="261">
        <f t="shared" si="23"/>
        <v>0.533756021</v>
      </c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</row>
    <row r="35" ht="11.25" customHeight="1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</row>
    <row r="36" ht="12.75" customHeight="1">
      <c r="A36" s="249" t="s">
        <v>384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</row>
    <row r="37" ht="12.75" customHeight="1">
      <c r="A37" s="250" t="s">
        <v>4</v>
      </c>
      <c r="B37" s="251"/>
      <c r="C37" s="252" t="s">
        <v>6</v>
      </c>
      <c r="D37" s="253"/>
      <c r="E37" s="254"/>
      <c r="F37" s="255" t="s">
        <v>7</v>
      </c>
      <c r="G37" s="248"/>
      <c r="H37" s="256" t="s">
        <v>370</v>
      </c>
      <c r="I37" s="253"/>
      <c r="J37" s="253"/>
      <c r="K37" s="254"/>
      <c r="L37" s="248"/>
      <c r="M37" s="256" t="s">
        <v>371</v>
      </c>
      <c r="N37" s="253"/>
      <c r="O37" s="6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</row>
    <row r="38" ht="21.0" customHeight="1">
      <c r="A38" s="224"/>
      <c r="B38" s="225"/>
      <c r="C38" s="257" t="s">
        <v>10</v>
      </c>
      <c r="D38" s="257" t="s">
        <v>11</v>
      </c>
      <c r="E38" s="257" t="s">
        <v>12</v>
      </c>
      <c r="F38" s="18"/>
      <c r="G38" s="248"/>
      <c r="H38" s="257" t="str">
        <f t="shared" ref="H38:J38" si="24">C38</f>
        <v>Б</v>
      </c>
      <c r="I38" s="257" t="str">
        <f t="shared" si="24"/>
        <v>Ж</v>
      </c>
      <c r="J38" s="257" t="str">
        <f t="shared" si="24"/>
        <v>У</v>
      </c>
      <c r="K38" s="258" t="s">
        <v>372</v>
      </c>
      <c r="L38" s="248"/>
      <c r="M38" s="257" t="str">
        <f t="shared" ref="M38:O38" si="25">H38</f>
        <v>Б</v>
      </c>
      <c r="N38" s="257" t="str">
        <f t="shared" si="25"/>
        <v>Ж</v>
      </c>
      <c r="O38" s="257" t="str">
        <f t="shared" si="25"/>
        <v>У</v>
      </c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</row>
    <row r="39" ht="11.25" customHeight="1">
      <c r="A39" s="259" t="s">
        <v>373</v>
      </c>
      <c r="B39" s="10"/>
      <c r="C39" s="266">
        <f>'Проект_Меню ХЭХ ЖКТ'!D25</f>
        <v>29.476</v>
      </c>
      <c r="D39" s="266">
        <f>'Проект_Меню ХЭХ ЖКТ'!E25</f>
        <v>22.653</v>
      </c>
      <c r="E39" s="266">
        <f>'Проект_Меню ХЭХ ЖКТ'!F25</f>
        <v>110.527</v>
      </c>
      <c r="F39" s="266">
        <f>'Проект_Меню ХЭХ ЖКТ'!G25</f>
        <v>768.013</v>
      </c>
      <c r="G39" s="248"/>
      <c r="H39" s="261">
        <f t="shared" ref="H39:H48" si="26">C39/$C$5</f>
        <v>0.3828051948</v>
      </c>
      <c r="I39" s="261">
        <f t="shared" ref="I39:I48" si="27">D39/$D$5</f>
        <v>0.2867468354</v>
      </c>
      <c r="J39" s="261">
        <f t="shared" ref="J39:J48" si="28">E39/$E$5</f>
        <v>0.3299313433</v>
      </c>
      <c r="K39" s="261">
        <f t="shared" ref="K39:K48" si="29">F39/$F$5</f>
        <v>0.3268140426</v>
      </c>
      <c r="L39" s="248"/>
      <c r="M39" s="261">
        <f t="shared" ref="M39:M48" si="30">4*C39/F39</f>
        <v>0.1535182347</v>
      </c>
      <c r="N39" s="261">
        <f t="shared" ref="N39:N48" si="31">9*D39/F39</f>
        <v>0.2654603503</v>
      </c>
      <c r="O39" s="261">
        <f t="shared" ref="O39:O48" si="32">4*E39/F39</f>
        <v>0.5756517142</v>
      </c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</row>
    <row r="40" ht="11.25" customHeight="1">
      <c r="A40" s="259" t="s">
        <v>374</v>
      </c>
      <c r="B40" s="10"/>
      <c r="C40" s="266">
        <f>'Проект_Меню ХЭХ ЖКТ'!D52</f>
        <v>34.737</v>
      </c>
      <c r="D40" s="266">
        <f>'Проект_Меню ХЭХ ЖКТ'!E52</f>
        <v>16.504</v>
      </c>
      <c r="E40" s="266">
        <f>'Проект_Меню ХЭХ ЖКТ'!F52</f>
        <v>91.054</v>
      </c>
      <c r="F40" s="266">
        <f>'Проект_Меню ХЭХ ЖКТ'!G52</f>
        <v>653.91</v>
      </c>
      <c r="G40" s="248"/>
      <c r="H40" s="261">
        <f t="shared" si="26"/>
        <v>0.4511298701</v>
      </c>
      <c r="I40" s="261">
        <f t="shared" si="27"/>
        <v>0.2089113924</v>
      </c>
      <c r="J40" s="261">
        <f t="shared" si="28"/>
        <v>0.2718029851</v>
      </c>
      <c r="K40" s="261">
        <f t="shared" si="29"/>
        <v>0.2782595745</v>
      </c>
      <c r="L40" s="248"/>
      <c r="M40" s="261">
        <f t="shared" si="30"/>
        <v>0.2124879571</v>
      </c>
      <c r="N40" s="261">
        <f t="shared" si="31"/>
        <v>0.2271505253</v>
      </c>
      <c r="O40" s="261">
        <f t="shared" si="32"/>
        <v>0.5569818477</v>
      </c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</row>
    <row r="41" ht="11.25" customHeight="1">
      <c r="A41" s="259" t="s">
        <v>375</v>
      </c>
      <c r="B41" s="10"/>
      <c r="C41" s="266">
        <f>'Проект_Меню ХЭХ ЖКТ'!D81</f>
        <v>37.569</v>
      </c>
      <c r="D41" s="266">
        <f>'Проект_Меню ХЭХ ЖКТ'!E81</f>
        <v>25.272</v>
      </c>
      <c r="E41" s="266">
        <f>'Проект_Меню ХЭХ ЖКТ'!F81</f>
        <v>108.622</v>
      </c>
      <c r="F41" s="266">
        <f>'Проект_Меню ХЭХ ЖКТ'!G81</f>
        <v>816.841</v>
      </c>
      <c r="G41" s="248"/>
      <c r="H41" s="261">
        <f t="shared" si="26"/>
        <v>0.4879090909</v>
      </c>
      <c r="I41" s="261">
        <f t="shared" si="27"/>
        <v>0.3198987342</v>
      </c>
      <c r="J41" s="261">
        <f t="shared" si="28"/>
        <v>0.3242447761</v>
      </c>
      <c r="K41" s="261">
        <f t="shared" si="29"/>
        <v>0.3475919149</v>
      </c>
      <c r="L41" s="248"/>
      <c r="M41" s="261">
        <f t="shared" si="30"/>
        <v>0.1839721561</v>
      </c>
      <c r="N41" s="261">
        <f t="shared" si="31"/>
        <v>0.2784483149</v>
      </c>
      <c r="O41" s="261">
        <f t="shared" si="32"/>
        <v>0.5319125754</v>
      </c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</row>
    <row r="42" ht="11.25" customHeight="1">
      <c r="A42" s="265" t="s">
        <v>376</v>
      </c>
      <c r="B42" s="10"/>
      <c r="C42" s="266">
        <f>'Проект_Меню ХЭХ ЖКТ'!D110</f>
        <v>36.163</v>
      </c>
      <c r="D42" s="266">
        <f>'Проект_Меню ХЭХ ЖКТ'!E110</f>
        <v>22.387</v>
      </c>
      <c r="E42" s="266">
        <f>'Проект_Меню ХЭХ ЖКТ'!F110</f>
        <v>90.93</v>
      </c>
      <c r="F42" s="266">
        <f>'Проект_Меню ХЭХ ЖКТ'!G110</f>
        <v>716.85</v>
      </c>
      <c r="G42" s="248"/>
      <c r="H42" s="261">
        <f t="shared" si="26"/>
        <v>0.4696493506</v>
      </c>
      <c r="I42" s="261">
        <f t="shared" si="27"/>
        <v>0.2833797468</v>
      </c>
      <c r="J42" s="261">
        <f t="shared" si="28"/>
        <v>0.2714328358</v>
      </c>
      <c r="K42" s="261">
        <f t="shared" si="29"/>
        <v>0.3050425532</v>
      </c>
      <c r="L42" s="248"/>
      <c r="M42" s="261">
        <f t="shared" si="30"/>
        <v>0.2017883797</v>
      </c>
      <c r="N42" s="261">
        <f t="shared" si="31"/>
        <v>0.2810671689</v>
      </c>
      <c r="O42" s="261">
        <f t="shared" si="32"/>
        <v>0.5073864825</v>
      </c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</row>
    <row r="43" ht="11.25" customHeight="1">
      <c r="A43" s="259" t="s">
        <v>377</v>
      </c>
      <c r="B43" s="10"/>
      <c r="C43" s="266">
        <f>'Проект_Меню ХЭХ ЖКТ'!D137</f>
        <v>27.45</v>
      </c>
      <c r="D43" s="266">
        <f>'Проект_Меню ХЭХ ЖКТ'!E137</f>
        <v>19.338</v>
      </c>
      <c r="E43" s="266">
        <f>'Проект_Меню ХЭХ ЖКТ'!F137</f>
        <v>130.437</v>
      </c>
      <c r="F43" s="266">
        <f>'Проект_Меню ХЭХ ЖКТ'!G137</f>
        <v>810.173</v>
      </c>
      <c r="G43" s="248"/>
      <c r="H43" s="261">
        <f t="shared" si="26"/>
        <v>0.3564935065</v>
      </c>
      <c r="I43" s="261">
        <f t="shared" si="27"/>
        <v>0.2447848101</v>
      </c>
      <c r="J43" s="261">
        <f t="shared" si="28"/>
        <v>0.3893641791</v>
      </c>
      <c r="K43" s="261">
        <f t="shared" si="29"/>
        <v>0.3447544681</v>
      </c>
      <c r="L43" s="248"/>
      <c r="M43" s="261">
        <f t="shared" si="30"/>
        <v>0.1355266097</v>
      </c>
      <c r="N43" s="261">
        <f t="shared" si="31"/>
        <v>0.2148207852</v>
      </c>
      <c r="O43" s="261">
        <f t="shared" si="32"/>
        <v>0.6439957886</v>
      </c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</row>
    <row r="44" ht="11.25" customHeight="1">
      <c r="A44" s="259" t="s">
        <v>378</v>
      </c>
      <c r="B44" s="10"/>
      <c r="C44" s="266">
        <f>'Проект_Меню ХЭХ ЖКТ'!D165</f>
        <v>28.521</v>
      </c>
      <c r="D44" s="266">
        <f>'Проект_Меню ХЭХ ЖКТ'!E165</f>
        <v>27.973</v>
      </c>
      <c r="E44" s="266">
        <f>'Проект_Меню ХЭХ ЖКТ'!F165</f>
        <v>77.478</v>
      </c>
      <c r="F44" s="266">
        <f>'Проект_Меню ХЭХ ЖКТ'!G165</f>
        <v>680.902</v>
      </c>
      <c r="G44" s="248"/>
      <c r="H44" s="261">
        <f t="shared" si="26"/>
        <v>0.3704025974</v>
      </c>
      <c r="I44" s="261">
        <f t="shared" si="27"/>
        <v>0.3540886076</v>
      </c>
      <c r="J44" s="261">
        <f t="shared" si="28"/>
        <v>0.2312776119</v>
      </c>
      <c r="K44" s="261">
        <f t="shared" si="29"/>
        <v>0.2897455319</v>
      </c>
      <c r="L44" s="248"/>
      <c r="M44" s="261">
        <f t="shared" si="30"/>
        <v>0.1675483403</v>
      </c>
      <c r="N44" s="261">
        <f t="shared" si="31"/>
        <v>0.3697404325</v>
      </c>
      <c r="O44" s="261">
        <f t="shared" si="32"/>
        <v>0.4551491992</v>
      </c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</row>
    <row r="45" ht="11.25" customHeight="1">
      <c r="A45" s="259" t="s">
        <v>379</v>
      </c>
      <c r="B45" s="10"/>
      <c r="C45" s="266">
        <f>'Проект_Меню ХЭХ ЖКТ'!D194</f>
        <v>30.753</v>
      </c>
      <c r="D45" s="266">
        <f>'Проект_Меню ХЭХ ЖКТ'!E194</f>
        <v>25.587</v>
      </c>
      <c r="E45" s="266">
        <f>'Проект_Меню ХЭХ ЖКТ'!F194</f>
        <v>117.667</v>
      </c>
      <c r="F45" s="266">
        <f>'Проект_Меню ХЭХ ЖКТ'!G194</f>
        <v>827.263</v>
      </c>
      <c r="G45" s="248"/>
      <c r="H45" s="261">
        <f t="shared" si="26"/>
        <v>0.3993896104</v>
      </c>
      <c r="I45" s="261">
        <f t="shared" si="27"/>
        <v>0.3238860759</v>
      </c>
      <c r="J45" s="261">
        <f t="shared" si="28"/>
        <v>0.3512447761</v>
      </c>
      <c r="K45" s="261">
        <f t="shared" si="29"/>
        <v>0.3520268085</v>
      </c>
      <c r="L45" s="248"/>
      <c r="M45" s="261">
        <f t="shared" si="30"/>
        <v>0.1486975726</v>
      </c>
      <c r="N45" s="261">
        <f t="shared" si="31"/>
        <v>0.278367339</v>
      </c>
      <c r="O45" s="261">
        <f t="shared" si="32"/>
        <v>0.5689460305</v>
      </c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</row>
    <row r="46" ht="11.25" customHeight="1">
      <c r="A46" s="259" t="s">
        <v>380</v>
      </c>
      <c r="B46" s="10"/>
      <c r="C46" s="266">
        <f>'Проект_Меню ХЭХ ЖКТ'!D224</f>
        <v>24.137</v>
      </c>
      <c r="D46" s="266">
        <f>'Проект_Меню ХЭХ ЖКТ'!E224</f>
        <v>16.111</v>
      </c>
      <c r="E46" s="266">
        <f>'Проект_Меню ХЭХ ЖКТ'!F224</f>
        <v>119.102</v>
      </c>
      <c r="F46" s="266">
        <f>'Проект_Меню ХЭХ ЖКТ'!G224</f>
        <v>721.784</v>
      </c>
      <c r="G46" s="248"/>
      <c r="H46" s="261">
        <f t="shared" si="26"/>
        <v>0.3134675325</v>
      </c>
      <c r="I46" s="261">
        <f t="shared" si="27"/>
        <v>0.2039367089</v>
      </c>
      <c r="J46" s="261">
        <f t="shared" si="28"/>
        <v>0.3555283582</v>
      </c>
      <c r="K46" s="261">
        <f t="shared" si="29"/>
        <v>0.3071421277</v>
      </c>
      <c r="L46" s="248"/>
      <c r="M46" s="261">
        <f t="shared" si="30"/>
        <v>0.1337630094</v>
      </c>
      <c r="N46" s="261">
        <f t="shared" si="31"/>
        <v>0.2008897399</v>
      </c>
      <c r="O46" s="261">
        <f t="shared" si="32"/>
        <v>0.6600423395</v>
      </c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</row>
    <row r="47" ht="11.25" customHeight="1">
      <c r="A47" s="265" t="s">
        <v>381</v>
      </c>
      <c r="B47" s="10"/>
      <c r="C47" s="266">
        <f>'Проект_Меню ХЭХ ЖКТ'!D251</f>
        <v>21.016</v>
      </c>
      <c r="D47" s="266">
        <f>'Проект_Меню ХЭХ ЖКТ'!E251</f>
        <v>21.176</v>
      </c>
      <c r="E47" s="266">
        <f>'Проект_Меню ХЭХ ЖКТ'!F251</f>
        <v>84.209</v>
      </c>
      <c r="F47" s="266">
        <f>'Проект_Меню ХЭХ ЖКТ'!G251</f>
        <v>609.805</v>
      </c>
      <c r="G47" s="248"/>
      <c r="H47" s="261">
        <f t="shared" si="26"/>
        <v>0.2729350649</v>
      </c>
      <c r="I47" s="261">
        <f t="shared" si="27"/>
        <v>0.2680506329</v>
      </c>
      <c r="J47" s="261">
        <f t="shared" si="28"/>
        <v>0.2513701493</v>
      </c>
      <c r="K47" s="261">
        <f t="shared" si="29"/>
        <v>0.2594914894</v>
      </c>
      <c r="L47" s="248"/>
      <c r="M47" s="261">
        <f t="shared" si="30"/>
        <v>0.1378539041</v>
      </c>
      <c r="N47" s="261">
        <f t="shared" si="31"/>
        <v>0.3125326949</v>
      </c>
      <c r="O47" s="261">
        <f t="shared" si="32"/>
        <v>0.5523667402</v>
      </c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</row>
    <row r="48" ht="11.25" customHeight="1">
      <c r="A48" s="259" t="s">
        <v>382</v>
      </c>
      <c r="B48" s="10"/>
      <c r="C48" s="266">
        <f>'Проект_Меню ХЭХ ЖКТ'!D280</f>
        <v>33.249</v>
      </c>
      <c r="D48" s="266">
        <f>'Проект_Меню ХЭХ ЖКТ'!E280</f>
        <v>35.196</v>
      </c>
      <c r="E48" s="266">
        <f>'Проект_Меню ХЭХ ЖКТ'!F280</f>
        <v>122.861</v>
      </c>
      <c r="F48" s="266">
        <f>'Проект_Меню ХЭХ ЖКТ'!G280</f>
        <v>943.38</v>
      </c>
      <c r="G48" s="248"/>
      <c r="H48" s="261">
        <f t="shared" si="26"/>
        <v>0.4318051948</v>
      </c>
      <c r="I48" s="261">
        <f t="shared" si="27"/>
        <v>0.4455189873</v>
      </c>
      <c r="J48" s="261">
        <f t="shared" si="28"/>
        <v>0.3667492537</v>
      </c>
      <c r="K48" s="261">
        <f t="shared" si="29"/>
        <v>0.4014382979</v>
      </c>
      <c r="L48" s="248"/>
      <c r="M48" s="261">
        <f t="shared" si="30"/>
        <v>0.1409781848</v>
      </c>
      <c r="N48" s="261">
        <f t="shared" si="31"/>
        <v>0.3357756153</v>
      </c>
      <c r="O48" s="261">
        <f t="shared" si="32"/>
        <v>0.5209396002</v>
      </c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</row>
    <row r="49" ht="11.25" customHeight="1">
      <c r="A49" s="259" t="s">
        <v>383</v>
      </c>
      <c r="B49" s="10"/>
      <c r="C49" s="264">
        <f t="shared" ref="C49:F49" si="33">AVERAGE(C39:C48)</f>
        <v>30.3071</v>
      </c>
      <c r="D49" s="264">
        <f t="shared" si="33"/>
        <v>23.2197</v>
      </c>
      <c r="E49" s="264">
        <f t="shared" si="33"/>
        <v>105.2887</v>
      </c>
      <c r="F49" s="260">
        <f t="shared" si="33"/>
        <v>754.8921</v>
      </c>
      <c r="G49" s="248"/>
      <c r="H49" s="262">
        <f t="shared" ref="H49:K49" si="34">AVERAGE(H39:H48)</f>
        <v>0.3935987013</v>
      </c>
      <c r="I49" s="262">
        <f t="shared" si="34"/>
        <v>0.2939202532</v>
      </c>
      <c r="J49" s="262">
        <f t="shared" si="34"/>
        <v>0.3142946269</v>
      </c>
      <c r="K49" s="262">
        <f t="shared" si="34"/>
        <v>0.3212306809</v>
      </c>
      <c r="L49" s="263"/>
      <c r="M49" s="261">
        <f t="shared" ref="M49:O49" si="35">AVERAGE(M39:M48)</f>
        <v>0.1616134349</v>
      </c>
      <c r="N49" s="261">
        <f t="shared" si="35"/>
        <v>0.2764252966</v>
      </c>
      <c r="O49" s="261">
        <f t="shared" si="35"/>
        <v>0.5573372318</v>
      </c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</row>
    <row r="50" ht="11.25" customHeight="1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</row>
    <row r="51" ht="12.75" customHeight="1">
      <c r="A51" s="249" t="s">
        <v>385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</row>
    <row r="52" ht="12.75" customHeight="1">
      <c r="A52" s="250" t="s">
        <v>4</v>
      </c>
      <c r="B52" s="251"/>
      <c r="C52" s="252" t="s">
        <v>6</v>
      </c>
      <c r="D52" s="253"/>
      <c r="E52" s="254"/>
      <c r="F52" s="255" t="s">
        <v>7</v>
      </c>
      <c r="G52" s="248"/>
      <c r="H52" s="256" t="s">
        <v>370</v>
      </c>
      <c r="I52" s="253"/>
      <c r="J52" s="253"/>
      <c r="K52" s="254"/>
      <c r="L52" s="248"/>
      <c r="M52" s="256" t="s">
        <v>371</v>
      </c>
      <c r="N52" s="253"/>
      <c r="O52" s="6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</row>
    <row r="53" ht="23.25" customHeight="1">
      <c r="A53" s="224"/>
      <c r="B53" s="225"/>
      <c r="C53" s="257" t="s">
        <v>10</v>
      </c>
      <c r="D53" s="257" t="s">
        <v>11</v>
      </c>
      <c r="E53" s="257" t="s">
        <v>12</v>
      </c>
      <c r="F53" s="18"/>
      <c r="G53" s="248"/>
      <c r="H53" s="257" t="str">
        <f t="shared" ref="H53:J53" si="36">C53</f>
        <v>Б</v>
      </c>
      <c r="I53" s="257" t="str">
        <f t="shared" si="36"/>
        <v>Ж</v>
      </c>
      <c r="J53" s="257" t="str">
        <f t="shared" si="36"/>
        <v>У</v>
      </c>
      <c r="K53" s="258" t="s">
        <v>372</v>
      </c>
      <c r="L53" s="248"/>
      <c r="M53" s="257" t="str">
        <f t="shared" ref="M53:O53" si="37">H53</f>
        <v>Б</v>
      </c>
      <c r="N53" s="257" t="str">
        <f t="shared" si="37"/>
        <v>Ж</v>
      </c>
      <c r="O53" s="257" t="str">
        <f t="shared" si="37"/>
        <v>У</v>
      </c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</row>
    <row r="54" ht="11.25" customHeight="1">
      <c r="A54" s="259" t="s">
        <v>373</v>
      </c>
      <c r="B54" s="10"/>
      <c r="C54" s="267">
        <f>'Проект_Меню ХЭХ ЖКТ'!D29</f>
        <v>22.497</v>
      </c>
      <c r="D54" s="267">
        <f>'Проект_Меню ХЭХ ЖКТ'!E29</f>
        <v>15.412</v>
      </c>
      <c r="E54" s="267">
        <f>'Проект_Меню ХЭХ ЖКТ'!F29</f>
        <v>31.73</v>
      </c>
      <c r="F54" s="267">
        <f>'Проект_Меню ХЭХ ЖКТ'!G29</f>
        <v>362.342</v>
      </c>
      <c r="G54" s="248"/>
      <c r="H54" s="261">
        <f t="shared" ref="H54:H63" si="38">C54/$C$5</f>
        <v>0.2921688312</v>
      </c>
      <c r="I54" s="261">
        <f t="shared" ref="I54:I63" si="39">D54/$D$5</f>
        <v>0.1950886076</v>
      </c>
      <c r="J54" s="261">
        <f t="shared" ref="J54:J63" si="40">E54/$E$5</f>
        <v>0.09471641791</v>
      </c>
      <c r="K54" s="261">
        <f t="shared" ref="K54:K63" si="41">F54/$F$5</f>
        <v>0.1541880851</v>
      </c>
      <c r="L54" s="248"/>
      <c r="M54" s="261">
        <f t="shared" ref="M54:M63" si="42">4*C54/F54</f>
        <v>0.2483510054</v>
      </c>
      <c r="N54" s="261">
        <f t="shared" ref="N54:N63" si="43">9*D54/F54</f>
        <v>0.3828096108</v>
      </c>
      <c r="O54" s="261">
        <f t="shared" ref="O54:O63" si="44">4*E54/F54</f>
        <v>0.3502768103</v>
      </c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</row>
    <row r="55" ht="11.25" customHeight="1">
      <c r="A55" s="259" t="s">
        <v>374</v>
      </c>
      <c r="B55" s="10"/>
      <c r="C55" s="267">
        <f>'Проект_Меню ХЭХ ЖКТ'!D56</f>
        <v>3.835</v>
      </c>
      <c r="D55" s="267">
        <f>'Проект_Меню ХЭХ ЖКТ'!E56</f>
        <v>3.585</v>
      </c>
      <c r="E55" s="267">
        <f>'Проект_Меню ХЭХ ЖКТ'!F56</f>
        <v>37.744</v>
      </c>
      <c r="F55" s="267">
        <f>'Проект_Меню ХЭХ ЖКТ'!G56</f>
        <v>201.706</v>
      </c>
      <c r="G55" s="248"/>
      <c r="H55" s="261">
        <f t="shared" si="38"/>
        <v>0.04980519481</v>
      </c>
      <c r="I55" s="261">
        <f t="shared" si="39"/>
        <v>0.04537974684</v>
      </c>
      <c r="J55" s="261">
        <f t="shared" si="40"/>
        <v>0.1126686567</v>
      </c>
      <c r="K55" s="261">
        <f t="shared" si="41"/>
        <v>0.08583234043</v>
      </c>
      <c r="L55" s="248"/>
      <c r="M55" s="261">
        <f t="shared" si="42"/>
        <v>0.07605128256</v>
      </c>
      <c r="N55" s="261">
        <f t="shared" si="43"/>
        <v>0.1599605366</v>
      </c>
      <c r="O55" s="261">
        <f t="shared" si="44"/>
        <v>0.7484953348</v>
      </c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</row>
    <row r="56" ht="11.25" customHeight="1">
      <c r="A56" s="259" t="s">
        <v>375</v>
      </c>
      <c r="B56" s="10"/>
      <c r="C56" s="267">
        <f>'Проект_Меню ХЭХ ЖКТ'!D85</f>
        <v>4.557</v>
      </c>
      <c r="D56" s="267">
        <f>'Проект_Меню ХЭХ ЖКТ'!E85</f>
        <v>3.377</v>
      </c>
      <c r="E56" s="267">
        <f>'Проект_Меню ХЭХ ЖКТ'!F85</f>
        <v>38.256</v>
      </c>
      <c r="F56" s="267">
        <f>'Проект_Меню ХЭХ ЖКТ'!G85</f>
        <v>204.77</v>
      </c>
      <c r="G56" s="248"/>
      <c r="H56" s="261">
        <f t="shared" si="38"/>
        <v>0.05918181818</v>
      </c>
      <c r="I56" s="261">
        <f t="shared" si="39"/>
        <v>0.04274683544</v>
      </c>
      <c r="J56" s="261">
        <f t="shared" si="40"/>
        <v>0.1141970149</v>
      </c>
      <c r="K56" s="261">
        <f t="shared" si="41"/>
        <v>0.08713617021</v>
      </c>
      <c r="L56" s="248"/>
      <c r="M56" s="261">
        <f t="shared" si="42"/>
        <v>0.08901694584</v>
      </c>
      <c r="N56" s="261">
        <f t="shared" si="43"/>
        <v>0.1484250623</v>
      </c>
      <c r="O56" s="261">
        <f t="shared" si="44"/>
        <v>0.7472969673</v>
      </c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</row>
    <row r="57" ht="11.25" customHeight="1">
      <c r="A57" s="265" t="s">
        <v>376</v>
      </c>
      <c r="B57" s="10"/>
      <c r="C57" s="267">
        <f>'Проект_Меню ХЭХ ЖКТ'!D114</f>
        <v>9.589</v>
      </c>
      <c r="D57" s="267">
        <f>'Проект_Меню ХЭХ ЖКТ'!E114</f>
        <v>5.491</v>
      </c>
      <c r="E57" s="267">
        <f>'Проект_Меню ХЭХ ЖКТ'!F114</f>
        <v>27.022</v>
      </c>
      <c r="F57" s="267">
        <f>'Проект_Меню ХЭХ ЖКТ'!G114</f>
        <v>198.988</v>
      </c>
      <c r="G57" s="248"/>
      <c r="H57" s="261">
        <f t="shared" si="38"/>
        <v>0.1245324675</v>
      </c>
      <c r="I57" s="261">
        <f t="shared" si="39"/>
        <v>0.06950632911</v>
      </c>
      <c r="J57" s="261">
        <f t="shared" si="40"/>
        <v>0.08066268657</v>
      </c>
      <c r="K57" s="261">
        <f t="shared" si="41"/>
        <v>0.08467574468</v>
      </c>
      <c r="L57" s="248"/>
      <c r="M57" s="261">
        <f t="shared" si="42"/>
        <v>0.192755342</v>
      </c>
      <c r="N57" s="261">
        <f t="shared" si="43"/>
        <v>0.2483516594</v>
      </c>
      <c r="O57" s="261">
        <f t="shared" si="44"/>
        <v>0.543188534</v>
      </c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</row>
    <row r="58" ht="11.25" customHeight="1">
      <c r="A58" s="259" t="s">
        <v>377</v>
      </c>
      <c r="B58" s="10"/>
      <c r="C58" s="267">
        <f>'Проект_Меню ХЭХ ЖКТ'!D141</f>
        <v>22.497</v>
      </c>
      <c r="D58" s="267">
        <f>'Проект_Меню ХЭХ ЖКТ'!E141</f>
        <v>15.412</v>
      </c>
      <c r="E58" s="267">
        <f>'Проект_Меню ХЭХ ЖКТ'!F141</f>
        <v>31.73</v>
      </c>
      <c r="F58" s="267">
        <f>'Проект_Меню ХЭХ ЖКТ'!G141</f>
        <v>362.342</v>
      </c>
      <c r="G58" s="248"/>
      <c r="H58" s="261">
        <f t="shared" si="38"/>
        <v>0.2921688312</v>
      </c>
      <c r="I58" s="261">
        <f t="shared" si="39"/>
        <v>0.1950886076</v>
      </c>
      <c r="J58" s="261">
        <f t="shared" si="40"/>
        <v>0.09471641791</v>
      </c>
      <c r="K58" s="261">
        <f t="shared" si="41"/>
        <v>0.1541880851</v>
      </c>
      <c r="L58" s="248"/>
      <c r="M58" s="261">
        <f t="shared" si="42"/>
        <v>0.2483510054</v>
      </c>
      <c r="N58" s="261">
        <f t="shared" si="43"/>
        <v>0.3828096108</v>
      </c>
      <c r="O58" s="261">
        <f t="shared" si="44"/>
        <v>0.3502768103</v>
      </c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</row>
    <row r="59" ht="11.25" customHeight="1">
      <c r="A59" s="259" t="s">
        <v>378</v>
      </c>
      <c r="B59" s="10"/>
      <c r="C59" s="267">
        <f>'Проект_Меню ХЭХ ЖКТ'!D169</f>
        <v>4.557</v>
      </c>
      <c r="D59" s="267">
        <f>'Проект_Меню ХЭХ ЖКТ'!E169</f>
        <v>3.377</v>
      </c>
      <c r="E59" s="267">
        <f>'Проект_Меню ХЭХ ЖКТ'!F169</f>
        <v>38.256</v>
      </c>
      <c r="F59" s="267">
        <f>'Проект_Меню ХЭХ ЖКТ'!G169</f>
        <v>204.77</v>
      </c>
      <c r="G59" s="248"/>
      <c r="H59" s="261">
        <f t="shared" si="38"/>
        <v>0.05918181818</v>
      </c>
      <c r="I59" s="261">
        <f t="shared" si="39"/>
        <v>0.04274683544</v>
      </c>
      <c r="J59" s="261">
        <f t="shared" si="40"/>
        <v>0.1141970149</v>
      </c>
      <c r="K59" s="261">
        <f t="shared" si="41"/>
        <v>0.08713617021</v>
      </c>
      <c r="L59" s="248"/>
      <c r="M59" s="261">
        <f t="shared" si="42"/>
        <v>0.08901694584</v>
      </c>
      <c r="N59" s="261">
        <f t="shared" si="43"/>
        <v>0.1484250623</v>
      </c>
      <c r="O59" s="261">
        <f t="shared" si="44"/>
        <v>0.7472969673</v>
      </c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</row>
    <row r="60" ht="11.25" customHeight="1">
      <c r="A60" s="259" t="s">
        <v>379</v>
      </c>
      <c r="B60" s="10"/>
      <c r="C60" s="267">
        <f>'Проект_Меню ХЭХ ЖКТ'!D198</f>
        <v>24.455</v>
      </c>
      <c r="D60" s="267">
        <f>'Проект_Меню ХЭХ ЖКТ'!E198</f>
        <v>15.381</v>
      </c>
      <c r="E60" s="267">
        <f>'Проект_Меню ХЭХ ЖКТ'!F198</f>
        <v>32.58</v>
      </c>
      <c r="F60" s="267">
        <f>'Проект_Меню ХЭХ ЖКТ'!G198</f>
        <v>374.028</v>
      </c>
      <c r="G60" s="248"/>
      <c r="H60" s="261">
        <f t="shared" si="38"/>
        <v>0.3175974026</v>
      </c>
      <c r="I60" s="261">
        <f t="shared" si="39"/>
        <v>0.1946962025</v>
      </c>
      <c r="J60" s="261">
        <f t="shared" si="40"/>
        <v>0.09725373134</v>
      </c>
      <c r="K60" s="261">
        <f t="shared" si="41"/>
        <v>0.1591608511</v>
      </c>
      <c r="L60" s="248"/>
      <c r="M60" s="261">
        <f t="shared" si="42"/>
        <v>0.2615312223</v>
      </c>
      <c r="N60" s="261">
        <f t="shared" si="43"/>
        <v>0.3701033078</v>
      </c>
      <c r="O60" s="261">
        <f t="shared" si="44"/>
        <v>0.3484231127</v>
      </c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</row>
    <row r="61" ht="11.25" customHeight="1">
      <c r="A61" s="259" t="s">
        <v>380</v>
      </c>
      <c r="B61" s="10"/>
      <c r="C61" s="267">
        <f>'Проект_Меню ХЭХ ЖКТ'!D228</f>
        <v>9.589</v>
      </c>
      <c r="D61" s="267">
        <f>'Проект_Меню ХЭХ ЖКТ'!E228</f>
        <v>5.491</v>
      </c>
      <c r="E61" s="267">
        <f>'Проект_Меню ХЭХ ЖКТ'!F228</f>
        <v>27.022</v>
      </c>
      <c r="F61" s="267">
        <f>'Проект_Меню ХЭХ ЖКТ'!G228</f>
        <v>198.988</v>
      </c>
      <c r="G61" s="248"/>
      <c r="H61" s="261">
        <f t="shared" si="38"/>
        <v>0.1245324675</v>
      </c>
      <c r="I61" s="261">
        <f t="shared" si="39"/>
        <v>0.06950632911</v>
      </c>
      <c r="J61" s="261">
        <f t="shared" si="40"/>
        <v>0.08066268657</v>
      </c>
      <c r="K61" s="261">
        <f t="shared" si="41"/>
        <v>0.08467574468</v>
      </c>
      <c r="L61" s="248"/>
      <c r="M61" s="261">
        <f t="shared" si="42"/>
        <v>0.192755342</v>
      </c>
      <c r="N61" s="261">
        <f t="shared" si="43"/>
        <v>0.2483516594</v>
      </c>
      <c r="O61" s="261">
        <f t="shared" si="44"/>
        <v>0.543188534</v>
      </c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</row>
    <row r="62" ht="11.25" customHeight="1">
      <c r="A62" s="265" t="s">
        <v>381</v>
      </c>
      <c r="B62" s="10"/>
      <c r="C62" s="267">
        <f>'Проект_Меню ХЭХ ЖКТ'!D255</f>
        <v>22.497</v>
      </c>
      <c r="D62" s="267">
        <f>'Проект_Меню ХЭХ ЖКТ'!E255</f>
        <v>15.412</v>
      </c>
      <c r="E62" s="267">
        <f>'Проект_Меню ХЭХ ЖКТ'!F255</f>
        <v>31.73</v>
      </c>
      <c r="F62" s="267">
        <f>'Проект_Меню ХЭХ ЖКТ'!G255</f>
        <v>362.342</v>
      </c>
      <c r="G62" s="248"/>
      <c r="H62" s="261">
        <f t="shared" si="38"/>
        <v>0.2921688312</v>
      </c>
      <c r="I62" s="261">
        <f t="shared" si="39"/>
        <v>0.1950886076</v>
      </c>
      <c r="J62" s="261">
        <f t="shared" si="40"/>
        <v>0.09471641791</v>
      </c>
      <c r="K62" s="261">
        <f t="shared" si="41"/>
        <v>0.1541880851</v>
      </c>
      <c r="L62" s="248"/>
      <c r="M62" s="261">
        <f t="shared" si="42"/>
        <v>0.2483510054</v>
      </c>
      <c r="N62" s="261">
        <f t="shared" si="43"/>
        <v>0.3828096108</v>
      </c>
      <c r="O62" s="261">
        <f t="shared" si="44"/>
        <v>0.3502768103</v>
      </c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</row>
    <row r="63" ht="11.25" customHeight="1">
      <c r="A63" s="259" t="s">
        <v>382</v>
      </c>
      <c r="B63" s="10"/>
      <c r="C63" s="267">
        <f>'Проект_Меню ХЭХ ЖКТ'!D284</f>
        <v>7.013</v>
      </c>
      <c r="D63" s="267">
        <f>'Проект_Меню ХЭХ ЖКТ'!E284</f>
        <v>3.171</v>
      </c>
      <c r="E63" s="267">
        <f>'Проект_Меню ХЭХ ЖКТ'!F284</f>
        <v>23.237</v>
      </c>
      <c r="F63" s="267">
        <f>'Проект_Меню ХЭХ ЖКТ'!G284</f>
        <v>152.664</v>
      </c>
      <c r="G63" s="248"/>
      <c r="H63" s="261">
        <f t="shared" si="38"/>
        <v>0.09107792208</v>
      </c>
      <c r="I63" s="261">
        <f t="shared" si="39"/>
        <v>0.04013924051</v>
      </c>
      <c r="J63" s="261">
        <f t="shared" si="40"/>
        <v>0.0693641791</v>
      </c>
      <c r="K63" s="261">
        <f t="shared" si="41"/>
        <v>0.06496340426</v>
      </c>
      <c r="L63" s="248"/>
      <c r="M63" s="261">
        <f t="shared" si="42"/>
        <v>0.1837499345</v>
      </c>
      <c r="N63" s="261">
        <f t="shared" si="43"/>
        <v>0.1869399465</v>
      </c>
      <c r="O63" s="261">
        <f t="shared" si="44"/>
        <v>0.6088403291</v>
      </c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</row>
    <row r="64" ht="11.25" customHeight="1">
      <c r="A64" s="259" t="s">
        <v>383</v>
      </c>
      <c r="B64" s="10"/>
      <c r="C64" s="260">
        <f t="shared" ref="C64:F64" si="45">AVERAGE(C54:C63)</f>
        <v>13.1086</v>
      </c>
      <c r="D64" s="260">
        <f t="shared" si="45"/>
        <v>8.6109</v>
      </c>
      <c r="E64" s="260">
        <f t="shared" si="45"/>
        <v>31.9307</v>
      </c>
      <c r="F64" s="260">
        <f t="shared" si="45"/>
        <v>262.294</v>
      </c>
      <c r="G64" s="248"/>
      <c r="H64" s="262">
        <f t="shared" ref="H64:K64" si="46">AVERAGE(H54:H63)</f>
        <v>0.1702415584</v>
      </c>
      <c r="I64" s="262">
        <f t="shared" si="46"/>
        <v>0.1089987342</v>
      </c>
      <c r="J64" s="262">
        <f t="shared" si="46"/>
        <v>0.09531552239</v>
      </c>
      <c r="K64" s="262">
        <f t="shared" si="46"/>
        <v>0.1116144681</v>
      </c>
      <c r="L64" s="263"/>
      <c r="M64" s="261">
        <f t="shared" ref="M64:O64" si="47">AVERAGE(M54:M63)</f>
        <v>0.1829930031</v>
      </c>
      <c r="N64" s="261">
        <f t="shared" si="47"/>
        <v>0.2658986067</v>
      </c>
      <c r="O64" s="261">
        <f t="shared" si="47"/>
        <v>0.533756021</v>
      </c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</row>
    <row r="65" ht="11.25" customHeight="1">
      <c r="A65" s="248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</row>
    <row r="66" ht="18.75" customHeight="1">
      <c r="A66" s="268" t="s">
        <v>386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</row>
    <row r="67" ht="21.0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</row>
    <row r="68" ht="11.25" customHeight="1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</row>
    <row r="69" ht="11.2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</row>
    <row r="70" ht="11.25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</row>
    <row r="71" ht="11.25" customHeight="1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</row>
    <row r="72" ht="11.2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</row>
    <row r="73" ht="11.2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</row>
    <row r="74" ht="11.2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</row>
    <row r="75" ht="11.25" customHeight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</row>
    <row r="76" ht="11.25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</row>
    <row r="77" ht="11.2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</row>
    <row r="78" ht="11.2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</row>
    <row r="79" ht="11.2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</row>
    <row r="80" ht="11.2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</row>
    <row r="81" ht="11.25" customHeight="1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</row>
    <row r="82" ht="11.25" customHeight="1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</row>
    <row r="83" ht="11.25" customHeight="1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</row>
    <row r="84" ht="11.25" customHeight="1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</row>
    <row r="85" ht="11.25" customHeight="1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</row>
    <row r="86" ht="11.25" customHeight="1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</row>
    <row r="87" ht="11.25" customHeight="1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</row>
    <row r="88" ht="11.25" customHeight="1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</row>
    <row r="89" ht="11.25" customHeight="1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</row>
    <row r="90" ht="11.25" customHeight="1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</row>
    <row r="91" ht="11.25" customHeight="1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</row>
    <row r="92" ht="11.25" customHeight="1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</row>
    <row r="93" ht="11.25" customHeight="1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</row>
    <row r="94" ht="11.25" customHeight="1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</row>
    <row r="95" ht="11.25" customHeight="1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</row>
    <row r="96" ht="11.25" customHeight="1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</row>
    <row r="97" ht="11.25" customHeight="1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</row>
    <row r="98" ht="11.25" customHeight="1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</row>
    <row r="99" ht="11.25" customHeight="1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</row>
    <row r="100" ht="11.25" customHeight="1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</row>
    <row r="101" ht="11.25" customHeight="1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</row>
    <row r="102" ht="11.25" customHeight="1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</row>
    <row r="103" ht="11.25" customHeight="1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</row>
    <row r="104" ht="11.25" customHeight="1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ht="11.25" customHeight="1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ht="11.25" customHeight="1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</row>
    <row r="107" ht="11.25" customHeight="1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</row>
    <row r="108" ht="11.25" customHeight="1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</row>
    <row r="109" ht="11.25" customHeight="1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ht="11.25" customHeight="1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</row>
    <row r="111" ht="11.25" customHeight="1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</row>
    <row r="112" ht="11.25" customHeight="1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</row>
    <row r="113" ht="11.25" customHeight="1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</row>
    <row r="114" ht="11.25" customHeight="1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</row>
    <row r="115" ht="11.25" customHeight="1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</row>
    <row r="116" ht="11.25" customHeight="1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</row>
    <row r="117" ht="11.25" customHeight="1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</row>
    <row r="118" ht="11.25" customHeight="1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</row>
    <row r="119" ht="11.25" customHeight="1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</row>
    <row r="120" ht="11.25" customHeight="1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</row>
    <row r="121" ht="11.25" customHeight="1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</row>
    <row r="122" ht="11.25" customHeight="1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</row>
    <row r="123" ht="11.25" customHeight="1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</row>
    <row r="124" ht="11.25" customHeight="1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</row>
    <row r="125" ht="11.25" customHeight="1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</row>
    <row r="126" ht="11.25" customHeight="1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</row>
    <row r="127" ht="11.25" customHeight="1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</row>
    <row r="128" ht="11.25" customHeight="1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</row>
    <row r="129" ht="11.25" customHeight="1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</row>
    <row r="130" ht="11.25" customHeight="1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</row>
    <row r="131" ht="11.25" customHeight="1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</row>
    <row r="132" ht="11.25" customHeight="1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</row>
    <row r="133" ht="11.25" customHeight="1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</row>
    <row r="134" ht="11.25" customHeight="1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</row>
    <row r="135" ht="11.25" customHeight="1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</row>
    <row r="136" ht="11.25" customHeight="1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</row>
    <row r="137" ht="11.25" customHeight="1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</row>
    <row r="138" ht="11.25" customHeight="1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</row>
    <row r="139" ht="11.25" customHeight="1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</row>
    <row r="140" ht="11.25" customHeight="1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</row>
    <row r="141" ht="11.25" customHeight="1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</row>
    <row r="142" ht="11.25" customHeight="1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</row>
    <row r="143" ht="11.25" customHeight="1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</row>
    <row r="144" ht="11.25" customHeight="1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</row>
    <row r="145" ht="11.25" customHeight="1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</row>
    <row r="146" ht="11.25" customHeight="1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</row>
    <row r="147" ht="11.25" customHeight="1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</row>
    <row r="148" ht="11.25" customHeight="1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</row>
    <row r="149" ht="11.25" customHeight="1">
      <c r="A149" s="24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</row>
    <row r="150" ht="11.25" customHeight="1">
      <c r="A150" s="24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</row>
    <row r="151" ht="11.25" customHeight="1">
      <c r="A151" s="24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</row>
    <row r="152" ht="11.25" customHeight="1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</row>
    <row r="153" ht="11.25" customHeight="1">
      <c r="A153" s="24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</row>
    <row r="154" ht="11.25" customHeight="1">
      <c r="A154" s="24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</row>
    <row r="155" ht="11.25" customHeight="1">
      <c r="A155" s="24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</row>
    <row r="156" ht="11.25" customHeight="1">
      <c r="A156" s="24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</row>
    <row r="157" ht="11.25" customHeight="1">
      <c r="A157" s="24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</row>
    <row r="158" ht="11.25" customHeight="1">
      <c r="A158" s="24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</row>
    <row r="159" ht="11.25" customHeight="1">
      <c r="A159" s="24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</row>
    <row r="160" ht="11.25" customHeight="1">
      <c r="A160" s="24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</row>
    <row r="161" ht="11.25" customHeight="1">
      <c r="A161" s="24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</row>
    <row r="162" ht="11.25" customHeight="1">
      <c r="A162" s="24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</row>
    <row r="163" ht="11.25" customHeight="1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</row>
    <row r="164" ht="11.25" customHeight="1">
      <c r="A164" s="24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</row>
    <row r="165" ht="11.25" customHeight="1">
      <c r="A165" s="24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</row>
    <row r="166" ht="11.25" customHeight="1">
      <c r="A166" s="24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</row>
    <row r="167" ht="11.25" customHeight="1">
      <c r="A167" s="24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</row>
    <row r="168" ht="11.25" customHeight="1">
      <c r="A168" s="24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</row>
    <row r="169" ht="11.25" customHeight="1">
      <c r="A169" s="24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</row>
    <row r="170" ht="11.25" customHeight="1">
      <c r="A170" s="24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</row>
    <row r="171" ht="11.25" customHeight="1">
      <c r="A171" s="24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</row>
    <row r="172" ht="11.25" customHeight="1">
      <c r="A172" s="24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</row>
    <row r="173" ht="11.25" customHeight="1">
      <c r="A173" s="24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</row>
    <row r="174" ht="11.25" customHeight="1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</row>
    <row r="175" ht="11.25" customHeight="1">
      <c r="A175" s="24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</row>
    <row r="176" ht="11.25" customHeight="1">
      <c r="A176" s="24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</row>
    <row r="177" ht="11.25" customHeight="1">
      <c r="A177" s="24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</row>
    <row r="178" ht="11.25" customHeight="1">
      <c r="A178" s="24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</row>
    <row r="179" ht="11.25" customHeight="1">
      <c r="A179" s="24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</row>
    <row r="180" ht="11.25" customHeight="1">
      <c r="A180" s="24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</row>
    <row r="181" ht="11.25" customHeight="1">
      <c r="A181" s="24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</row>
    <row r="182" ht="11.25" customHeight="1">
      <c r="A182" s="24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</row>
    <row r="183" ht="11.25" customHeight="1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</row>
    <row r="184" ht="11.25" customHeight="1">
      <c r="A184" s="24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</row>
    <row r="185" ht="11.25" customHeight="1">
      <c r="A185" s="24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</row>
    <row r="186" ht="11.25" customHeight="1">
      <c r="A186" s="24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</row>
    <row r="187" ht="11.25" customHeight="1">
      <c r="A187" s="24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</row>
    <row r="188" ht="11.25" customHeight="1">
      <c r="A188" s="24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</row>
    <row r="189" ht="11.25" customHeight="1">
      <c r="A189" s="24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</row>
    <row r="190" ht="11.25" customHeight="1">
      <c r="A190" s="24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</row>
    <row r="191" ht="11.25" customHeight="1">
      <c r="A191" s="24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</row>
    <row r="192" ht="11.25" customHeight="1">
      <c r="A192" s="24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</row>
    <row r="193" ht="11.25" customHeight="1">
      <c r="A193" s="24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</row>
    <row r="194" ht="11.25" customHeight="1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</row>
    <row r="195" ht="11.25" customHeight="1">
      <c r="A195" s="24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</row>
    <row r="196" ht="11.25" customHeight="1">
      <c r="A196" s="24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</row>
    <row r="197" ht="11.25" customHeight="1">
      <c r="A197" s="24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</row>
    <row r="198" ht="11.25" customHeight="1">
      <c r="A198" s="24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</row>
    <row r="199" ht="11.25" customHeight="1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</row>
    <row r="200" ht="11.25" customHeight="1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</row>
    <row r="201" ht="11.25" customHeight="1">
      <c r="A201" s="24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</row>
    <row r="202" ht="11.25" customHeight="1">
      <c r="A202" s="24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</row>
    <row r="203" ht="11.25" customHeight="1">
      <c r="A203" s="24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</row>
    <row r="204" ht="11.25" customHeight="1">
      <c r="A204" s="24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</row>
    <row r="205" ht="11.25" customHeight="1">
      <c r="A205" s="24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0"/>
      <c r="Z205" s="240"/>
    </row>
    <row r="206" ht="11.25" customHeight="1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</row>
    <row r="207" ht="11.25" customHeight="1">
      <c r="A207" s="240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</row>
    <row r="208" ht="11.25" customHeight="1">
      <c r="A208" s="240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</row>
    <row r="209" ht="11.25" customHeight="1">
      <c r="A209" s="240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</row>
    <row r="210" ht="11.25" customHeight="1">
      <c r="A210" s="240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</row>
    <row r="211" ht="11.25" customHeight="1">
      <c r="A211" s="240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</row>
    <row r="212" ht="11.25" customHeight="1">
      <c r="A212" s="240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</row>
    <row r="213" ht="11.25" customHeight="1">
      <c r="A213" s="240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</row>
    <row r="214" ht="11.25" customHeight="1">
      <c r="A214" s="240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</row>
    <row r="215" ht="11.25" customHeight="1">
      <c r="A215" s="240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</row>
    <row r="216" ht="11.25" customHeight="1">
      <c r="A216" s="240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</row>
    <row r="217" ht="11.25" customHeight="1">
      <c r="A217" s="240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</row>
    <row r="218" ht="11.25" customHeight="1">
      <c r="A218" s="240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</row>
    <row r="219" ht="11.25" customHeight="1">
      <c r="A219" s="240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</row>
    <row r="220" ht="11.25" customHeight="1">
      <c r="A220" s="240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</row>
    <row r="221" ht="11.25" customHeight="1">
      <c r="A221" s="240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</row>
    <row r="222" ht="11.25" customHeight="1">
      <c r="A222" s="240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</row>
    <row r="223" ht="11.25" customHeight="1">
      <c r="A223" s="240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</row>
    <row r="224" ht="11.25" customHeight="1">
      <c r="A224" s="240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</row>
    <row r="225" ht="11.25" customHeight="1">
      <c r="A225" s="240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</row>
    <row r="226" ht="11.25" customHeight="1">
      <c r="A226" s="240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</row>
    <row r="227" ht="11.25" customHeight="1">
      <c r="A227" s="240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</row>
    <row r="228" ht="11.25" customHeight="1">
      <c r="A228" s="240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</row>
    <row r="229" ht="11.25" customHeight="1">
      <c r="A229" s="240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</row>
    <row r="230" ht="11.25" customHeight="1">
      <c r="A230" s="240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</row>
    <row r="231" ht="11.25" customHeight="1">
      <c r="A231" s="240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</row>
    <row r="232" ht="11.25" customHeight="1">
      <c r="A232" s="240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</row>
    <row r="233" ht="11.25" customHeight="1">
      <c r="A233" s="240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</row>
    <row r="234" ht="11.25" customHeight="1">
      <c r="A234" s="240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</row>
    <row r="235" ht="11.25" customHeight="1">
      <c r="A235" s="240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</row>
    <row r="236" ht="11.25" customHeight="1">
      <c r="A236" s="240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</row>
    <row r="237" ht="11.25" customHeight="1">
      <c r="A237" s="240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</row>
    <row r="238" ht="11.25" customHeight="1">
      <c r="A238" s="240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0"/>
      <c r="Z238" s="240"/>
    </row>
    <row r="239" ht="11.25" customHeight="1">
      <c r="A239" s="240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</row>
    <row r="240" ht="11.25" customHeight="1">
      <c r="A240" s="240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</row>
    <row r="241" ht="11.25" customHeight="1">
      <c r="A241" s="240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</row>
    <row r="242" ht="11.25" customHeight="1">
      <c r="A242" s="240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</row>
    <row r="243" ht="11.25" customHeight="1">
      <c r="A243" s="240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</row>
    <row r="244" ht="11.25" customHeight="1">
      <c r="A244" s="240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</row>
    <row r="245" ht="11.25" customHeight="1">
      <c r="A245" s="240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</row>
    <row r="246" ht="11.25" customHeight="1">
      <c r="A246" s="240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</row>
    <row r="247" ht="11.25" customHeight="1">
      <c r="A247" s="240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</row>
    <row r="248" ht="11.25" customHeight="1">
      <c r="A248" s="240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</row>
    <row r="249" ht="11.25" customHeight="1">
      <c r="A249" s="240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</row>
    <row r="250" ht="11.25" customHeight="1">
      <c r="A250" s="240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</row>
    <row r="251" ht="11.25" customHeight="1">
      <c r="A251" s="240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</row>
    <row r="252" ht="11.25" customHeight="1">
      <c r="A252" s="240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0"/>
      <c r="Z252" s="240"/>
    </row>
    <row r="253" ht="11.25" customHeight="1">
      <c r="A253" s="240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</row>
    <row r="254" ht="11.25" customHeight="1">
      <c r="A254" s="240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</row>
    <row r="255" ht="11.25" customHeight="1">
      <c r="A255" s="240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</row>
    <row r="256" ht="11.25" customHeight="1">
      <c r="A256" s="240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</row>
    <row r="257" ht="11.25" customHeight="1">
      <c r="A257" s="240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</row>
    <row r="258" ht="11.25" customHeight="1">
      <c r="A258" s="240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</row>
    <row r="259" ht="11.25" customHeight="1">
      <c r="A259" s="240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</row>
    <row r="260" ht="11.25" customHeight="1">
      <c r="A260" s="240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</row>
    <row r="261" ht="11.25" customHeight="1">
      <c r="A261" s="240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</row>
    <row r="262" ht="11.25" customHeight="1">
      <c r="A262" s="240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</row>
    <row r="263" ht="11.25" customHeight="1">
      <c r="A263" s="240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</row>
    <row r="264" ht="11.25" customHeight="1">
      <c r="A264" s="240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</row>
    <row r="265" ht="11.25" customHeight="1">
      <c r="A265" s="240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</row>
    <row r="266" ht="11.25" customHeight="1">
      <c r="A266" s="240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</row>
    <row r="267" ht="11.25" customHeight="1">
      <c r="A267" s="240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0"/>
      <c r="Z267" s="240"/>
    </row>
    <row r="268" ht="11.25" customHeight="1">
      <c r="A268" s="240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</row>
    <row r="269" ht="11.25" customHeight="1">
      <c r="A269" s="240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</row>
    <row r="270" ht="11.25" customHeight="1">
      <c r="A270" s="240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</row>
    <row r="271" ht="11.25" customHeight="1">
      <c r="A271" s="240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</row>
    <row r="272" ht="11.25" customHeight="1">
      <c r="A272" s="240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</row>
    <row r="273" ht="11.25" customHeight="1">
      <c r="A273" s="240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</row>
    <row r="274" ht="11.25" customHeight="1">
      <c r="A274" s="240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</row>
    <row r="275" ht="11.25" customHeight="1">
      <c r="A275" s="240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</row>
    <row r="276" ht="11.25" customHeight="1">
      <c r="A276" s="240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0"/>
      <c r="Z276" s="240"/>
    </row>
    <row r="277" ht="11.25" customHeight="1">
      <c r="A277" s="240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</row>
    <row r="278" ht="11.25" customHeight="1">
      <c r="A278" s="240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</row>
    <row r="279" ht="11.25" customHeight="1">
      <c r="A279" s="240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</row>
    <row r="280" ht="11.25" customHeight="1">
      <c r="A280" s="240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0"/>
      <c r="Z280" s="240"/>
    </row>
    <row r="281" ht="11.25" customHeight="1">
      <c r="A281" s="240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</row>
    <row r="282" ht="11.25" customHeight="1">
      <c r="A282" s="240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</row>
    <row r="283" ht="11.25" customHeight="1">
      <c r="A283" s="240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</row>
    <row r="284" ht="11.25" customHeight="1">
      <c r="A284" s="240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</row>
    <row r="285" ht="11.25" customHeight="1">
      <c r="A285" s="240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</row>
    <row r="286" ht="11.25" customHeight="1">
      <c r="A286" s="240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</row>
    <row r="287" ht="11.25" customHeight="1">
      <c r="A287" s="240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</row>
    <row r="288" ht="11.25" customHeight="1">
      <c r="A288" s="240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</row>
    <row r="289" ht="11.25" customHeight="1">
      <c r="A289" s="240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</row>
    <row r="290" ht="11.25" customHeight="1">
      <c r="A290" s="240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</row>
    <row r="291" ht="11.25" customHeight="1">
      <c r="A291" s="240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</row>
    <row r="292" ht="11.25" customHeight="1">
      <c r="A292" s="240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</row>
    <row r="293" ht="11.25" customHeight="1">
      <c r="A293" s="240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</row>
    <row r="294" ht="11.25" customHeight="1">
      <c r="A294" s="240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0"/>
      <c r="Z294" s="240"/>
    </row>
    <row r="295" ht="11.25" customHeight="1">
      <c r="A295" s="240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0"/>
      <c r="Z295" s="240"/>
    </row>
    <row r="296" ht="11.25" customHeight="1">
      <c r="A296" s="240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</row>
    <row r="297" ht="11.25" customHeight="1">
      <c r="A297" s="240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</row>
    <row r="298" ht="11.25" customHeight="1">
      <c r="A298" s="240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</row>
    <row r="299" ht="11.25" customHeight="1">
      <c r="A299" s="240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</row>
    <row r="300" ht="11.25" customHeight="1">
      <c r="A300" s="240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0"/>
      <c r="Z300" s="240"/>
    </row>
    <row r="301" ht="11.25" customHeight="1">
      <c r="A301" s="240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</row>
    <row r="302" ht="11.25" customHeight="1">
      <c r="A302" s="240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</row>
    <row r="303" ht="11.25" customHeight="1">
      <c r="A303" s="240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</row>
    <row r="304" ht="11.25" customHeight="1">
      <c r="A304" s="240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</row>
    <row r="305" ht="11.25" customHeight="1">
      <c r="A305" s="240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</row>
    <row r="306" ht="11.25" customHeight="1">
      <c r="A306" s="240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</row>
    <row r="307" ht="11.25" customHeight="1">
      <c r="A307" s="240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</row>
    <row r="308" ht="11.25" customHeight="1">
      <c r="A308" s="240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</row>
    <row r="309" ht="11.25" customHeight="1">
      <c r="A309" s="240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</row>
    <row r="310" ht="11.25" customHeight="1">
      <c r="A310" s="240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</row>
    <row r="311" ht="11.25" customHeight="1">
      <c r="A311" s="240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</row>
    <row r="312" ht="11.25" customHeight="1">
      <c r="A312" s="240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</row>
    <row r="313" ht="11.25" customHeight="1">
      <c r="A313" s="240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</row>
    <row r="314" ht="11.25" customHeight="1">
      <c r="A314" s="240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</row>
    <row r="315" ht="11.25" customHeight="1">
      <c r="A315" s="240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</row>
    <row r="316" ht="11.25" customHeight="1">
      <c r="A316" s="240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</row>
    <row r="317" ht="11.25" customHeight="1">
      <c r="A317" s="240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</row>
    <row r="318" ht="11.25" customHeight="1">
      <c r="A318" s="240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</row>
    <row r="319" ht="11.25" customHeight="1">
      <c r="A319" s="240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</row>
    <row r="320" ht="11.25" customHeight="1">
      <c r="A320" s="240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</row>
    <row r="321" ht="11.25" customHeight="1">
      <c r="A321" s="240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</row>
    <row r="322" ht="11.25" customHeight="1">
      <c r="A322" s="240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</row>
    <row r="323" ht="11.25" customHeight="1">
      <c r="A323" s="240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</row>
    <row r="324" ht="11.25" customHeight="1">
      <c r="A324" s="240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</row>
    <row r="325" ht="11.25" customHeight="1">
      <c r="A325" s="240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</row>
    <row r="326" ht="11.25" customHeight="1">
      <c r="A326" s="240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</row>
    <row r="327" ht="11.25" customHeight="1">
      <c r="A327" s="240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</row>
    <row r="328" ht="11.25" customHeight="1">
      <c r="A328" s="240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</row>
    <row r="329" ht="11.25" customHeight="1">
      <c r="A329" s="240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</row>
    <row r="330" ht="11.25" customHeight="1">
      <c r="A330" s="240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0"/>
      <c r="Z330" s="240"/>
    </row>
    <row r="331" ht="11.25" customHeight="1">
      <c r="A331" s="240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0"/>
      <c r="Z331" s="240"/>
    </row>
    <row r="332" ht="11.25" customHeight="1">
      <c r="A332" s="240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0"/>
      <c r="Z332" s="240"/>
    </row>
    <row r="333" ht="11.25" customHeight="1">
      <c r="A333" s="240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</row>
    <row r="334" ht="11.25" customHeight="1">
      <c r="A334" s="240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</row>
    <row r="335" ht="11.25" customHeight="1">
      <c r="A335" s="240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</row>
    <row r="336" ht="11.25" customHeight="1">
      <c r="A336" s="240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</row>
    <row r="337" ht="11.25" customHeight="1">
      <c r="A337" s="240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0"/>
      <c r="Z337" s="240"/>
    </row>
    <row r="338" ht="11.25" customHeight="1">
      <c r="A338" s="240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</row>
    <row r="339" ht="11.25" customHeight="1">
      <c r="A339" s="240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</row>
    <row r="340" ht="11.25" customHeight="1">
      <c r="A340" s="240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</row>
    <row r="341" ht="11.25" customHeight="1">
      <c r="A341" s="240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</row>
    <row r="342" ht="11.25" customHeight="1">
      <c r="A342" s="240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</row>
    <row r="343" ht="11.25" customHeight="1">
      <c r="A343" s="240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</row>
    <row r="344" ht="11.25" customHeight="1">
      <c r="A344" s="240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</row>
    <row r="345" ht="11.25" customHeight="1">
      <c r="A345" s="240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</row>
    <row r="346" ht="11.25" customHeight="1">
      <c r="A346" s="240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</row>
    <row r="347" ht="11.25" customHeight="1">
      <c r="A347" s="240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</row>
    <row r="348" ht="11.25" customHeight="1">
      <c r="A348" s="240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</row>
    <row r="349" ht="11.25" customHeight="1">
      <c r="A349" s="240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</row>
    <row r="350" ht="11.25" customHeight="1">
      <c r="A350" s="240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</row>
    <row r="351" ht="11.25" customHeight="1">
      <c r="A351" s="240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</row>
    <row r="352" ht="11.25" customHeight="1">
      <c r="A352" s="240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</row>
    <row r="353" ht="11.25" customHeight="1">
      <c r="A353" s="240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</row>
    <row r="354" ht="11.25" customHeight="1">
      <c r="A354" s="240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</row>
    <row r="355" ht="11.25" customHeight="1">
      <c r="A355" s="240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</row>
    <row r="356" ht="11.25" customHeight="1">
      <c r="A356" s="240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</row>
    <row r="357" ht="11.25" customHeight="1">
      <c r="A357" s="240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</row>
    <row r="358" ht="11.25" customHeight="1">
      <c r="A358" s="240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</row>
    <row r="359" ht="11.25" customHeight="1">
      <c r="A359" s="240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</row>
    <row r="360" ht="11.25" customHeight="1">
      <c r="A360" s="240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</row>
    <row r="361" ht="11.25" customHeight="1">
      <c r="A361" s="240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</row>
    <row r="362" ht="11.25" customHeight="1">
      <c r="A362" s="240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</row>
    <row r="363" ht="11.25" customHeight="1">
      <c r="A363" s="240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</row>
    <row r="364" ht="11.25" customHeight="1">
      <c r="A364" s="240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</row>
    <row r="365" ht="11.25" customHeight="1">
      <c r="A365" s="240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</row>
    <row r="366" ht="11.25" customHeight="1">
      <c r="A366" s="240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</row>
    <row r="367" ht="11.25" customHeight="1">
      <c r="A367" s="240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</row>
    <row r="368" ht="11.25" customHeight="1">
      <c r="A368" s="240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</row>
    <row r="369" ht="11.25" customHeight="1">
      <c r="A369" s="240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</row>
    <row r="370" ht="11.25" customHeight="1">
      <c r="A370" s="240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</row>
    <row r="371" ht="11.25" customHeight="1">
      <c r="A371" s="240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</row>
    <row r="372" ht="11.25" customHeight="1">
      <c r="A372" s="240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</row>
    <row r="373" ht="11.25" customHeight="1">
      <c r="A373" s="240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</row>
    <row r="374" ht="11.25" customHeight="1">
      <c r="A374" s="240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</row>
    <row r="375" ht="11.25" customHeight="1">
      <c r="A375" s="240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</row>
    <row r="376" ht="11.25" customHeight="1">
      <c r="A376" s="240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</row>
    <row r="377" ht="11.25" customHeight="1">
      <c r="A377" s="240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</row>
    <row r="378" ht="11.25" customHeight="1">
      <c r="A378" s="240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</row>
    <row r="379" ht="11.25" customHeight="1">
      <c r="A379" s="240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</row>
    <row r="380" ht="11.25" customHeight="1">
      <c r="A380" s="240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</row>
    <row r="381" ht="11.25" customHeight="1">
      <c r="A381" s="240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</row>
    <row r="382" ht="11.25" customHeight="1">
      <c r="A382" s="240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</row>
    <row r="383" ht="11.25" customHeight="1">
      <c r="A383" s="240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</row>
    <row r="384" ht="11.25" customHeight="1">
      <c r="A384" s="240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</row>
    <row r="385" ht="11.25" customHeight="1">
      <c r="A385" s="240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</row>
    <row r="386" ht="11.25" customHeight="1">
      <c r="A386" s="240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</row>
    <row r="387" ht="11.25" customHeight="1">
      <c r="A387" s="240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</row>
    <row r="388" ht="11.25" customHeight="1">
      <c r="A388" s="240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</row>
    <row r="389" ht="11.25" customHeight="1">
      <c r="A389" s="240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</row>
    <row r="390" ht="11.25" customHeight="1">
      <c r="A390" s="240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</row>
    <row r="391" ht="11.25" customHeight="1">
      <c r="A391" s="240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</row>
    <row r="392" ht="11.25" customHeight="1">
      <c r="A392" s="240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0"/>
      <c r="Z392" s="240"/>
    </row>
    <row r="393" ht="11.25" customHeight="1">
      <c r="A393" s="240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0"/>
      <c r="Z393" s="240"/>
    </row>
    <row r="394" ht="11.25" customHeight="1">
      <c r="A394" s="240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</row>
    <row r="395" ht="11.25" customHeight="1">
      <c r="A395" s="240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</row>
    <row r="396" ht="11.25" customHeight="1">
      <c r="A396" s="240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</row>
    <row r="397" ht="11.25" customHeight="1">
      <c r="A397" s="240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</row>
    <row r="398" ht="11.25" customHeight="1">
      <c r="A398" s="240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0"/>
      <c r="Z398" s="240"/>
    </row>
    <row r="399" ht="11.25" customHeight="1">
      <c r="A399" s="240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  <c r="X399" s="240"/>
      <c r="Y399" s="240"/>
      <c r="Z399" s="240"/>
    </row>
    <row r="400" ht="11.25" customHeight="1">
      <c r="A400" s="240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0"/>
      <c r="Z400" s="240"/>
    </row>
    <row r="401" ht="11.25" customHeight="1">
      <c r="A401" s="240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0"/>
      <c r="Z401" s="240"/>
    </row>
    <row r="402" ht="11.25" customHeight="1">
      <c r="A402" s="240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0"/>
      <c r="Z402" s="240"/>
    </row>
    <row r="403" ht="11.25" customHeight="1">
      <c r="A403" s="240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</row>
    <row r="404" ht="11.25" customHeight="1">
      <c r="A404" s="240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</row>
    <row r="405" ht="11.25" customHeight="1">
      <c r="A405" s="240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</row>
    <row r="406" ht="11.25" customHeight="1">
      <c r="A406" s="240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0"/>
      <c r="Z406" s="240"/>
    </row>
    <row r="407" ht="11.25" customHeight="1">
      <c r="A407" s="240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0"/>
      <c r="Z407" s="240"/>
    </row>
    <row r="408" ht="11.25" customHeight="1">
      <c r="A408" s="240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</row>
    <row r="409" ht="11.25" customHeight="1">
      <c r="A409" s="240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</row>
    <row r="410" ht="11.25" customHeight="1">
      <c r="A410" s="240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</row>
    <row r="411" ht="11.25" customHeight="1">
      <c r="A411" s="240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</row>
    <row r="412" ht="11.25" customHeight="1">
      <c r="A412" s="240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0"/>
      <c r="Z412" s="240"/>
    </row>
    <row r="413" ht="11.25" customHeight="1">
      <c r="A413" s="240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0"/>
      <c r="Z413" s="240"/>
    </row>
    <row r="414" ht="11.25" customHeight="1">
      <c r="A414" s="240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  <c r="X414" s="240"/>
      <c r="Y414" s="240"/>
      <c r="Z414" s="240"/>
    </row>
    <row r="415" ht="11.25" customHeight="1">
      <c r="A415" s="240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0"/>
      <c r="Z415" s="240"/>
    </row>
    <row r="416" ht="11.25" customHeight="1">
      <c r="A416" s="240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0"/>
      <c r="Z416" s="240"/>
    </row>
    <row r="417" ht="11.25" customHeight="1">
      <c r="A417" s="240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</row>
    <row r="418" ht="11.25" customHeight="1">
      <c r="A418" s="240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</row>
    <row r="419" ht="11.25" customHeight="1">
      <c r="A419" s="240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</row>
    <row r="420" ht="11.25" customHeight="1">
      <c r="A420" s="240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0"/>
      <c r="Z420" s="240"/>
    </row>
    <row r="421" ht="11.25" customHeight="1">
      <c r="A421" s="240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0"/>
      <c r="Z421" s="240"/>
    </row>
    <row r="422" ht="11.25" customHeight="1">
      <c r="A422" s="240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</row>
    <row r="423" ht="11.25" customHeight="1">
      <c r="A423" s="240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</row>
    <row r="424" ht="11.25" customHeight="1">
      <c r="A424" s="240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</row>
    <row r="425" ht="11.25" customHeight="1">
      <c r="A425" s="240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</row>
    <row r="426" ht="11.25" customHeight="1">
      <c r="A426" s="240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</row>
    <row r="427" ht="11.25" customHeight="1">
      <c r="A427" s="240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</row>
    <row r="428" ht="11.25" customHeight="1">
      <c r="A428" s="240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</row>
    <row r="429" ht="11.25" customHeight="1">
      <c r="A429" s="240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</row>
    <row r="430" ht="11.25" customHeight="1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</row>
    <row r="431" ht="11.25" customHeight="1">
      <c r="A431" s="240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</row>
    <row r="432" ht="11.25" customHeight="1">
      <c r="A432" s="240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</row>
    <row r="433" ht="11.25" customHeight="1">
      <c r="A433" s="240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</row>
    <row r="434" ht="11.25" customHeight="1">
      <c r="A434" s="240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0"/>
      <c r="Z434" s="240"/>
    </row>
    <row r="435" ht="11.25" customHeight="1">
      <c r="A435" s="240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0"/>
      <c r="Z435" s="240"/>
    </row>
    <row r="436" ht="11.25" customHeight="1">
      <c r="A436" s="240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</row>
    <row r="437" ht="11.25" customHeight="1">
      <c r="A437" s="240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</row>
    <row r="438" ht="11.25" customHeight="1">
      <c r="A438" s="240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</row>
    <row r="439" ht="11.25" customHeight="1">
      <c r="A439" s="240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</row>
    <row r="440" ht="11.25" customHeight="1">
      <c r="A440" s="240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0"/>
      <c r="Z440" s="240"/>
    </row>
    <row r="441" ht="11.25" customHeight="1">
      <c r="A441" s="240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0"/>
      <c r="Z441" s="240"/>
    </row>
    <row r="442" ht="11.25" customHeight="1">
      <c r="A442" s="240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0"/>
      <c r="Z442" s="240"/>
    </row>
    <row r="443" ht="11.25" customHeight="1">
      <c r="A443" s="240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0"/>
      <c r="Z443" s="240"/>
    </row>
    <row r="444" ht="11.25" customHeight="1">
      <c r="A444" s="240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  <c r="X444" s="240"/>
      <c r="Y444" s="240"/>
      <c r="Z444" s="240"/>
    </row>
    <row r="445" ht="11.25" customHeight="1">
      <c r="A445" s="240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</row>
    <row r="446" ht="11.25" customHeight="1">
      <c r="A446" s="240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</row>
    <row r="447" ht="11.25" customHeight="1">
      <c r="A447" s="240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</row>
    <row r="448" ht="11.25" customHeight="1">
      <c r="A448" s="240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0"/>
      <c r="Z448" s="240"/>
    </row>
    <row r="449" ht="11.25" customHeight="1">
      <c r="A449" s="240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0"/>
      <c r="Z449" s="240"/>
    </row>
    <row r="450" ht="11.25" customHeight="1">
      <c r="A450" s="240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</row>
    <row r="451" ht="11.25" customHeight="1">
      <c r="A451" s="240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</row>
    <row r="452" ht="11.25" customHeight="1">
      <c r="A452" s="240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</row>
    <row r="453" ht="11.25" customHeight="1">
      <c r="A453" s="240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</row>
    <row r="454" ht="11.25" customHeight="1">
      <c r="A454" s="240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</row>
    <row r="455" ht="11.25" customHeight="1">
      <c r="A455" s="240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</row>
    <row r="456" ht="11.25" customHeight="1">
      <c r="A456" s="240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</row>
    <row r="457" ht="11.25" customHeight="1">
      <c r="A457" s="240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</row>
    <row r="458" ht="11.25" customHeight="1">
      <c r="A458" s="240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</row>
    <row r="459" ht="11.25" customHeight="1">
      <c r="A459" s="240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</row>
    <row r="460" ht="11.25" customHeight="1">
      <c r="A460" s="240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</row>
    <row r="461" ht="11.25" customHeight="1">
      <c r="A461" s="240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</row>
    <row r="462" ht="11.25" customHeight="1">
      <c r="A462" s="240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0"/>
      <c r="Z462" s="240"/>
    </row>
    <row r="463" ht="11.25" customHeight="1">
      <c r="A463" s="240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0"/>
      <c r="Z463" s="240"/>
    </row>
    <row r="464" ht="11.25" customHeight="1">
      <c r="A464" s="240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</row>
    <row r="465" ht="11.25" customHeight="1">
      <c r="A465" s="240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</row>
    <row r="466" ht="11.25" customHeight="1">
      <c r="A466" s="240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</row>
    <row r="467" ht="11.25" customHeight="1">
      <c r="A467" s="240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</row>
    <row r="468" ht="11.25" customHeight="1">
      <c r="A468" s="240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</row>
    <row r="469" ht="11.25" customHeight="1">
      <c r="A469" s="240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</row>
    <row r="470" ht="11.25" customHeight="1">
      <c r="A470" s="240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</row>
    <row r="471" ht="11.25" customHeight="1">
      <c r="A471" s="240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</row>
    <row r="472" ht="11.25" customHeight="1">
      <c r="A472" s="240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</row>
    <row r="473" ht="11.25" customHeight="1">
      <c r="A473" s="240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</row>
    <row r="474" ht="11.25" customHeight="1">
      <c r="A474" s="240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</row>
    <row r="475" ht="11.25" customHeight="1">
      <c r="A475" s="240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</row>
    <row r="476" ht="11.25" customHeight="1">
      <c r="A476" s="240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0"/>
      <c r="Z476" s="240"/>
    </row>
    <row r="477" ht="11.25" customHeight="1">
      <c r="A477" s="240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  <c r="X477" s="240"/>
      <c r="Y477" s="240"/>
      <c r="Z477" s="240"/>
    </row>
    <row r="478" ht="11.25" customHeight="1">
      <c r="A478" s="240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</row>
    <row r="479" ht="11.25" customHeight="1">
      <c r="A479" s="240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</row>
    <row r="480" ht="11.25" customHeight="1">
      <c r="A480" s="240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</row>
    <row r="481" ht="11.25" customHeight="1">
      <c r="A481" s="240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</row>
    <row r="482" ht="11.25" customHeight="1">
      <c r="A482" s="240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</row>
    <row r="483" ht="11.25" customHeight="1">
      <c r="A483" s="240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</row>
    <row r="484" ht="11.25" customHeight="1">
      <c r="A484" s="240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</row>
    <row r="485" ht="11.25" customHeight="1">
      <c r="A485" s="240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</row>
    <row r="486" ht="11.25" customHeight="1">
      <c r="A486" s="240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</row>
    <row r="487" ht="11.25" customHeight="1">
      <c r="A487" s="240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</row>
    <row r="488" ht="11.25" customHeight="1">
      <c r="A488" s="240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</row>
    <row r="489" ht="11.25" customHeight="1">
      <c r="A489" s="240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</row>
    <row r="490" ht="11.25" customHeight="1">
      <c r="A490" s="240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240"/>
      <c r="Z490" s="240"/>
    </row>
    <row r="491" ht="11.25" customHeight="1">
      <c r="A491" s="240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240"/>
      <c r="Z491" s="240"/>
    </row>
    <row r="492" ht="11.25" customHeight="1">
      <c r="A492" s="240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</row>
    <row r="493" ht="11.25" customHeight="1">
      <c r="A493" s="240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</row>
    <row r="494" ht="11.25" customHeight="1">
      <c r="A494" s="240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</row>
    <row r="495" ht="11.25" customHeight="1">
      <c r="A495" s="240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</row>
    <row r="496" ht="11.25" customHeight="1">
      <c r="A496" s="240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240"/>
      <c r="Z496" s="240"/>
    </row>
    <row r="497" ht="11.25" customHeight="1">
      <c r="A497" s="240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240"/>
      <c r="Z497" s="240"/>
    </row>
    <row r="498" ht="11.25" customHeight="1">
      <c r="A498" s="240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240"/>
      <c r="Z498" s="240"/>
    </row>
    <row r="499" ht="11.25" customHeight="1">
      <c r="A499" s="240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240"/>
      <c r="Z499" s="240"/>
    </row>
    <row r="500" ht="11.25" customHeight="1">
      <c r="A500" s="240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240"/>
      <c r="Z500" s="240"/>
    </row>
    <row r="501" ht="11.25" customHeight="1">
      <c r="A501" s="240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</row>
    <row r="502" ht="11.25" customHeight="1">
      <c r="A502" s="240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</row>
    <row r="503" ht="11.25" customHeight="1">
      <c r="A503" s="240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</row>
    <row r="504" ht="11.25" customHeight="1">
      <c r="A504" s="240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240"/>
      <c r="Z504" s="240"/>
    </row>
    <row r="505" ht="11.25" customHeight="1">
      <c r="A505" s="240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240"/>
      <c r="Z505" s="240"/>
    </row>
    <row r="506" ht="11.25" customHeight="1">
      <c r="A506" s="240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</row>
    <row r="507" ht="11.25" customHeight="1">
      <c r="A507" s="240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</row>
    <row r="508" ht="11.25" customHeight="1">
      <c r="A508" s="240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</row>
    <row r="509" ht="11.25" customHeight="1">
      <c r="A509" s="240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</row>
    <row r="510" ht="11.25" customHeight="1">
      <c r="A510" s="240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</row>
    <row r="511" ht="11.25" customHeight="1">
      <c r="A511" s="240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</row>
    <row r="512" ht="11.25" customHeight="1">
      <c r="A512" s="240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</row>
    <row r="513" ht="11.25" customHeight="1">
      <c r="A513" s="240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</row>
    <row r="514" ht="11.25" customHeight="1">
      <c r="A514" s="240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</row>
    <row r="515" ht="11.25" customHeight="1">
      <c r="A515" s="240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</row>
    <row r="516" ht="11.25" customHeight="1">
      <c r="A516" s="240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</row>
    <row r="517" ht="11.25" customHeight="1">
      <c r="A517" s="240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</row>
    <row r="518" ht="11.25" customHeight="1">
      <c r="A518" s="240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240"/>
      <c r="Z518" s="240"/>
    </row>
    <row r="519" ht="11.25" customHeight="1">
      <c r="A519" s="240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240"/>
      <c r="Z519" s="240"/>
    </row>
    <row r="520" ht="11.25" customHeight="1">
      <c r="A520" s="240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</row>
    <row r="521" ht="11.25" customHeight="1">
      <c r="A521" s="240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</row>
    <row r="522" ht="11.25" customHeight="1">
      <c r="A522" s="240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</row>
    <row r="523" ht="11.25" customHeight="1">
      <c r="A523" s="240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</row>
    <row r="524" ht="11.25" customHeight="1">
      <c r="A524" s="240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</row>
    <row r="525" ht="11.25" customHeight="1">
      <c r="A525" s="240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</row>
    <row r="526" ht="11.25" customHeight="1">
      <c r="A526" s="240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</row>
    <row r="527" ht="11.25" customHeight="1">
      <c r="A527" s="240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</row>
    <row r="528" ht="11.25" customHeight="1">
      <c r="A528" s="240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</row>
    <row r="529" ht="11.25" customHeight="1">
      <c r="A529" s="240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</row>
    <row r="530" ht="11.25" customHeight="1">
      <c r="A530" s="240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</row>
    <row r="531" ht="11.25" customHeight="1">
      <c r="A531" s="240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</row>
    <row r="532" ht="11.25" customHeight="1">
      <c r="A532" s="240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240"/>
      <c r="Z532" s="240"/>
    </row>
    <row r="533" ht="11.25" customHeight="1">
      <c r="A533" s="240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240"/>
      <c r="Z533" s="240"/>
    </row>
    <row r="534" ht="11.25" customHeight="1">
      <c r="A534" s="240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</row>
    <row r="535" ht="11.25" customHeight="1">
      <c r="A535" s="240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</row>
    <row r="536" ht="11.25" customHeight="1">
      <c r="A536" s="240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</row>
    <row r="537" ht="11.25" customHeight="1">
      <c r="A537" s="240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</row>
    <row r="538" ht="11.25" customHeight="1">
      <c r="A538" s="240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</row>
    <row r="539" ht="11.25" customHeight="1">
      <c r="A539" s="240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</row>
    <row r="540" ht="11.25" customHeight="1">
      <c r="A540" s="240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</row>
    <row r="541" ht="11.25" customHeight="1">
      <c r="A541" s="240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</row>
    <row r="542" ht="11.25" customHeight="1">
      <c r="A542" s="240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</row>
    <row r="543" ht="11.25" customHeight="1">
      <c r="A543" s="240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</row>
    <row r="544" ht="11.25" customHeight="1">
      <c r="A544" s="240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</row>
    <row r="545" ht="11.25" customHeight="1">
      <c r="A545" s="240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</row>
    <row r="546" ht="11.25" customHeight="1">
      <c r="A546" s="240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240"/>
      <c r="Z546" s="240"/>
    </row>
    <row r="547" ht="11.25" customHeight="1">
      <c r="A547" s="240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240"/>
      <c r="Z547" s="240"/>
    </row>
    <row r="548" ht="11.25" customHeight="1">
      <c r="A548" s="240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</row>
    <row r="549" ht="11.25" customHeight="1">
      <c r="A549" s="240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</row>
    <row r="550" ht="11.25" customHeight="1">
      <c r="A550" s="240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</row>
    <row r="551" ht="11.25" customHeight="1">
      <c r="A551" s="240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</row>
    <row r="552" ht="11.25" customHeight="1">
      <c r="A552" s="240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</row>
    <row r="553" ht="11.25" customHeight="1">
      <c r="A553" s="240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</row>
    <row r="554" ht="11.25" customHeight="1">
      <c r="A554" s="240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</row>
    <row r="555" ht="11.25" customHeight="1">
      <c r="A555" s="240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</row>
    <row r="556" ht="11.25" customHeight="1">
      <c r="A556" s="240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</row>
    <row r="557" ht="11.25" customHeight="1">
      <c r="A557" s="240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</row>
    <row r="558" ht="11.25" customHeight="1">
      <c r="A558" s="240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</row>
    <row r="559" ht="11.25" customHeight="1">
      <c r="A559" s="240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</row>
    <row r="560" ht="11.25" customHeight="1">
      <c r="A560" s="240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240"/>
      <c r="Z560" s="240"/>
    </row>
    <row r="561" ht="11.25" customHeight="1">
      <c r="A561" s="240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240"/>
      <c r="Z561" s="240"/>
    </row>
    <row r="562" ht="11.25" customHeight="1">
      <c r="A562" s="240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</row>
    <row r="563" ht="11.25" customHeight="1">
      <c r="A563" s="240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</row>
    <row r="564" ht="11.25" customHeight="1">
      <c r="A564" s="240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</row>
    <row r="565" ht="11.25" customHeight="1">
      <c r="A565" s="240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</row>
    <row r="566" ht="11.25" customHeight="1">
      <c r="A566" s="240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240"/>
      <c r="Z566" s="240"/>
    </row>
    <row r="567" ht="11.25" customHeight="1">
      <c r="A567" s="240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240"/>
      <c r="Z567" s="240"/>
    </row>
    <row r="568" ht="11.25" customHeight="1">
      <c r="A568" s="240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240"/>
      <c r="Z568" s="240"/>
    </row>
    <row r="569" ht="11.25" customHeight="1">
      <c r="A569" s="240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240"/>
      <c r="Z569" s="240"/>
    </row>
    <row r="570" ht="11.25" customHeight="1">
      <c r="A570" s="240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240"/>
      <c r="Z570" s="240"/>
    </row>
    <row r="571" ht="11.25" customHeight="1">
      <c r="A571" s="240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</row>
    <row r="572" ht="11.25" customHeight="1">
      <c r="A572" s="240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</row>
    <row r="573" ht="11.25" customHeight="1">
      <c r="A573" s="240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</row>
    <row r="574" ht="11.25" customHeight="1">
      <c r="A574" s="240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240"/>
      <c r="Z574" s="240"/>
    </row>
    <row r="575" ht="11.25" customHeight="1">
      <c r="A575" s="240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240"/>
      <c r="Z575" s="240"/>
    </row>
    <row r="576" ht="11.25" customHeight="1">
      <c r="A576" s="240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</row>
    <row r="577" ht="11.25" customHeight="1">
      <c r="A577" s="240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</row>
    <row r="578" ht="11.25" customHeight="1">
      <c r="A578" s="240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</row>
    <row r="579" ht="11.25" customHeight="1">
      <c r="A579" s="240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</row>
    <row r="580" ht="11.25" customHeight="1">
      <c r="A580" s="240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</row>
    <row r="581" ht="11.25" customHeight="1">
      <c r="A581" s="240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</row>
    <row r="582" ht="11.25" customHeight="1">
      <c r="A582" s="240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</row>
    <row r="583" ht="11.25" customHeight="1">
      <c r="A583" s="240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</row>
    <row r="584" ht="11.25" customHeight="1">
      <c r="A584" s="240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</row>
    <row r="585" ht="11.25" customHeight="1">
      <c r="A585" s="240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</row>
    <row r="586" ht="11.25" customHeight="1">
      <c r="A586" s="240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</row>
    <row r="587" ht="11.25" customHeight="1">
      <c r="A587" s="240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</row>
    <row r="588" ht="11.25" customHeight="1">
      <c r="A588" s="240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240"/>
      <c r="Z588" s="240"/>
    </row>
    <row r="589" ht="11.25" customHeight="1">
      <c r="A589" s="240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240"/>
      <c r="Z589" s="240"/>
    </row>
    <row r="590" ht="11.25" customHeight="1">
      <c r="A590" s="240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</row>
    <row r="591" ht="11.25" customHeight="1">
      <c r="A591" s="240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</row>
    <row r="592" ht="11.25" customHeight="1">
      <c r="A592" s="240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</row>
    <row r="593" ht="11.25" customHeight="1">
      <c r="A593" s="240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</row>
    <row r="594" ht="11.25" customHeight="1">
      <c r="A594" s="240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</row>
    <row r="595" ht="11.25" customHeight="1">
      <c r="A595" s="240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</row>
    <row r="596" ht="11.25" customHeight="1">
      <c r="A596" s="240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</row>
    <row r="597" ht="11.25" customHeight="1">
      <c r="A597" s="240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</row>
    <row r="598" ht="11.25" customHeight="1">
      <c r="A598" s="240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</row>
    <row r="599" ht="11.25" customHeight="1">
      <c r="A599" s="240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</row>
    <row r="600" ht="11.25" customHeight="1">
      <c r="A600" s="240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</row>
    <row r="601" ht="11.25" customHeight="1">
      <c r="A601" s="240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</row>
    <row r="602" ht="11.25" customHeight="1">
      <c r="A602" s="240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240"/>
      <c r="Z602" s="240"/>
    </row>
    <row r="603" ht="11.25" customHeight="1">
      <c r="A603" s="240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240"/>
      <c r="Z603" s="240"/>
    </row>
    <row r="604" ht="11.25" customHeight="1">
      <c r="A604" s="240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</row>
    <row r="605" ht="11.25" customHeight="1">
      <c r="A605" s="240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</row>
    <row r="606" ht="11.25" customHeight="1">
      <c r="A606" s="240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</row>
    <row r="607" ht="11.25" customHeight="1">
      <c r="A607" s="240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</row>
    <row r="608" ht="11.25" customHeight="1">
      <c r="A608" s="240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</row>
    <row r="609" ht="11.25" customHeight="1">
      <c r="A609" s="240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</row>
    <row r="610" ht="11.25" customHeight="1">
      <c r="A610" s="240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</row>
    <row r="611" ht="11.25" customHeight="1">
      <c r="A611" s="240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</row>
    <row r="612" ht="11.25" customHeight="1">
      <c r="A612" s="240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</row>
    <row r="613" ht="11.25" customHeight="1">
      <c r="A613" s="240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</row>
    <row r="614" ht="11.25" customHeight="1">
      <c r="A614" s="240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</row>
    <row r="615" ht="11.25" customHeight="1">
      <c r="A615" s="240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</row>
    <row r="616" ht="11.25" customHeight="1">
      <c r="A616" s="240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240"/>
      <c r="Z616" s="240"/>
    </row>
    <row r="617" ht="11.25" customHeight="1">
      <c r="A617" s="240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240"/>
      <c r="Z617" s="240"/>
    </row>
    <row r="618" ht="11.25" customHeight="1">
      <c r="A618" s="240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</row>
    <row r="619" ht="11.25" customHeight="1">
      <c r="A619" s="240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</row>
    <row r="620" ht="11.25" customHeight="1">
      <c r="A620" s="240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</row>
    <row r="621" ht="11.25" customHeight="1">
      <c r="A621" s="240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</row>
    <row r="622" ht="11.25" customHeight="1">
      <c r="A622" s="240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240"/>
      <c r="Z622" s="240"/>
    </row>
    <row r="623" ht="11.25" customHeight="1">
      <c r="A623" s="240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240"/>
      <c r="Z623" s="240"/>
    </row>
    <row r="624" ht="11.25" customHeight="1">
      <c r="A624" s="240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240"/>
      <c r="Z624" s="240"/>
    </row>
    <row r="625" ht="11.25" customHeight="1">
      <c r="A625" s="240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240"/>
      <c r="Z625" s="240"/>
    </row>
    <row r="626" ht="11.25" customHeight="1">
      <c r="A626" s="240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240"/>
      <c r="Z626" s="240"/>
    </row>
    <row r="627" ht="11.25" customHeight="1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</row>
    <row r="628" ht="11.25" customHeight="1">
      <c r="A628" s="240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</row>
    <row r="629" ht="11.25" customHeight="1">
      <c r="A629" s="240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</row>
    <row r="630" ht="11.25" customHeight="1">
      <c r="A630" s="240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240"/>
      <c r="Z630" s="240"/>
    </row>
    <row r="631" ht="11.25" customHeight="1">
      <c r="A631" s="240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240"/>
      <c r="Z631" s="240"/>
    </row>
    <row r="632" ht="11.25" customHeight="1">
      <c r="A632" s="240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</row>
    <row r="633" ht="11.25" customHeight="1">
      <c r="A633" s="240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</row>
    <row r="634" ht="11.25" customHeight="1">
      <c r="A634" s="240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</row>
    <row r="635" ht="11.25" customHeight="1">
      <c r="A635" s="240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</row>
    <row r="636" ht="11.25" customHeight="1">
      <c r="A636" s="240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</row>
    <row r="637" ht="11.25" customHeight="1">
      <c r="A637" s="240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</row>
    <row r="638" ht="11.25" customHeight="1">
      <c r="A638" s="240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</row>
    <row r="639" ht="11.25" customHeight="1">
      <c r="A639" s="240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</row>
    <row r="640" ht="11.25" customHeight="1">
      <c r="A640" s="240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</row>
    <row r="641" ht="11.25" customHeight="1">
      <c r="A641" s="240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</row>
    <row r="642" ht="11.25" customHeight="1">
      <c r="A642" s="240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</row>
    <row r="643" ht="11.25" customHeight="1">
      <c r="A643" s="240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</row>
    <row r="644" ht="11.25" customHeight="1">
      <c r="A644" s="240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240"/>
      <c r="Z644" s="240"/>
    </row>
    <row r="645" ht="11.25" customHeight="1">
      <c r="A645" s="240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240"/>
      <c r="Z645" s="240"/>
    </row>
    <row r="646" ht="11.25" customHeight="1">
      <c r="A646" s="240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</row>
    <row r="647" ht="11.25" customHeight="1">
      <c r="A647" s="240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</row>
    <row r="648" ht="11.25" customHeight="1">
      <c r="A648" s="240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</row>
    <row r="649" ht="11.25" customHeight="1">
      <c r="A649" s="240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</row>
    <row r="650" ht="11.25" customHeight="1">
      <c r="A650" s="240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240"/>
      <c r="Z650" s="240"/>
    </row>
    <row r="651" ht="11.25" customHeight="1">
      <c r="A651" s="240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240"/>
      <c r="Z651" s="240"/>
    </row>
    <row r="652" ht="11.25" customHeight="1">
      <c r="A652" s="240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240"/>
      <c r="Z652" s="240"/>
    </row>
    <row r="653" ht="11.25" customHeight="1">
      <c r="A653" s="240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240"/>
      <c r="Z653" s="240"/>
    </row>
    <row r="654" ht="11.25" customHeight="1">
      <c r="A654" s="240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240"/>
      <c r="Z654" s="240"/>
    </row>
    <row r="655" ht="11.25" customHeight="1">
      <c r="A655" s="240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</row>
    <row r="656" ht="11.25" customHeight="1">
      <c r="A656" s="240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</row>
    <row r="657" ht="11.25" customHeight="1">
      <c r="A657" s="240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</row>
    <row r="658" ht="11.25" customHeight="1">
      <c r="A658" s="240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240"/>
      <c r="Z658" s="240"/>
    </row>
    <row r="659" ht="11.25" customHeight="1">
      <c r="A659" s="240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240"/>
      <c r="Z659" s="240"/>
    </row>
    <row r="660" ht="11.25" customHeight="1">
      <c r="A660" s="240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</row>
    <row r="661" ht="11.25" customHeight="1">
      <c r="A661" s="240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</row>
    <row r="662" ht="11.25" customHeight="1">
      <c r="A662" s="240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</row>
    <row r="663" ht="11.25" customHeight="1">
      <c r="A663" s="240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</row>
    <row r="664" ht="11.25" customHeight="1">
      <c r="A664" s="240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</row>
    <row r="665" ht="11.25" customHeight="1">
      <c r="A665" s="240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</row>
    <row r="666" ht="11.25" customHeight="1">
      <c r="A666" s="240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</row>
    <row r="667" ht="11.25" customHeight="1">
      <c r="A667" s="240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</row>
    <row r="668" ht="11.25" customHeight="1">
      <c r="A668" s="240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</row>
    <row r="669" ht="11.25" customHeight="1">
      <c r="A669" s="240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</row>
    <row r="670" ht="11.25" customHeight="1">
      <c r="A670" s="240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</row>
    <row r="671" ht="11.25" customHeight="1">
      <c r="A671" s="240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</row>
    <row r="672" ht="11.25" customHeight="1">
      <c r="A672" s="240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240"/>
      <c r="Z672" s="240"/>
    </row>
    <row r="673" ht="11.25" customHeight="1">
      <c r="A673" s="240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240"/>
      <c r="Z673" s="240"/>
    </row>
    <row r="674" ht="11.25" customHeight="1">
      <c r="A674" s="240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</row>
    <row r="675" ht="11.25" customHeight="1">
      <c r="A675" s="240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</row>
    <row r="676" ht="11.25" customHeight="1">
      <c r="A676" s="240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</row>
    <row r="677" ht="11.25" customHeight="1">
      <c r="A677" s="240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</row>
    <row r="678" ht="11.25" customHeight="1">
      <c r="A678" s="240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240"/>
      <c r="Z678" s="240"/>
    </row>
    <row r="679" ht="11.25" customHeight="1">
      <c r="A679" s="240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240"/>
      <c r="Z679" s="240"/>
    </row>
    <row r="680" ht="11.25" customHeight="1">
      <c r="A680" s="240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240"/>
      <c r="Z680" s="240"/>
    </row>
    <row r="681" ht="11.25" customHeight="1">
      <c r="A681" s="240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240"/>
      <c r="Z681" s="240"/>
    </row>
    <row r="682" ht="11.25" customHeight="1">
      <c r="A682" s="240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240"/>
      <c r="Z682" s="240"/>
    </row>
    <row r="683" ht="11.25" customHeight="1">
      <c r="A683" s="240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</row>
    <row r="684" ht="11.25" customHeight="1">
      <c r="A684" s="240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</row>
    <row r="685" ht="11.25" customHeight="1">
      <c r="A685" s="240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</row>
    <row r="686" ht="11.25" customHeight="1">
      <c r="A686" s="240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240"/>
      <c r="Z686" s="240"/>
    </row>
    <row r="687" ht="11.25" customHeight="1">
      <c r="A687" s="240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240"/>
      <c r="Z687" s="240"/>
    </row>
    <row r="688" ht="11.25" customHeight="1">
      <c r="A688" s="240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</row>
    <row r="689" ht="11.25" customHeight="1">
      <c r="A689" s="240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</row>
    <row r="690" ht="11.25" customHeight="1">
      <c r="A690" s="240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</row>
    <row r="691" ht="11.25" customHeight="1">
      <c r="A691" s="240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</row>
    <row r="692" ht="11.25" customHeight="1">
      <c r="A692" s="240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240"/>
      <c r="Z692" s="240"/>
    </row>
    <row r="693" ht="11.25" customHeight="1">
      <c r="A693" s="240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240"/>
      <c r="Z693" s="240"/>
    </row>
    <row r="694" ht="11.25" customHeight="1">
      <c r="A694" s="240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240"/>
      <c r="Z694" s="240"/>
    </row>
    <row r="695" ht="11.25" customHeight="1">
      <c r="A695" s="240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240"/>
      <c r="Z695" s="240"/>
    </row>
    <row r="696" ht="11.25" customHeight="1">
      <c r="A696" s="240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240"/>
      <c r="Z696" s="240"/>
    </row>
    <row r="697" ht="11.25" customHeight="1">
      <c r="A697" s="240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</row>
    <row r="698" ht="11.25" customHeight="1">
      <c r="A698" s="240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</row>
    <row r="699" ht="11.25" customHeight="1">
      <c r="A699" s="240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</row>
    <row r="700" ht="11.25" customHeight="1">
      <c r="A700" s="240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240"/>
      <c r="Z700" s="240"/>
    </row>
    <row r="701" ht="11.25" customHeight="1">
      <c r="A701" s="240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240"/>
      <c r="Z701" s="240"/>
    </row>
    <row r="702" ht="11.25" customHeight="1">
      <c r="A702" s="240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240"/>
      <c r="Z702" s="240"/>
    </row>
    <row r="703" ht="11.25" customHeight="1">
      <c r="A703" s="240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240"/>
      <c r="Z703" s="240"/>
    </row>
    <row r="704" ht="11.25" customHeight="1">
      <c r="A704" s="240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240"/>
      <c r="Z704" s="240"/>
    </row>
    <row r="705" ht="11.25" customHeight="1">
      <c r="A705" s="240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240"/>
      <c r="Z705" s="240"/>
    </row>
    <row r="706" ht="11.25" customHeight="1">
      <c r="A706" s="240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240"/>
      <c r="Z706" s="240"/>
    </row>
    <row r="707" ht="11.25" customHeight="1">
      <c r="A707" s="240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240"/>
      <c r="Z707" s="240"/>
    </row>
    <row r="708" ht="11.25" customHeight="1">
      <c r="A708" s="240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240"/>
      <c r="Z708" s="240"/>
    </row>
    <row r="709" ht="11.25" customHeight="1">
      <c r="A709" s="240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240"/>
      <c r="Z709" s="240"/>
    </row>
    <row r="710" ht="11.25" customHeight="1">
      <c r="A710" s="240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240"/>
      <c r="Z710" s="240"/>
    </row>
    <row r="711" ht="11.25" customHeight="1">
      <c r="A711" s="240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240"/>
      <c r="Z711" s="240"/>
    </row>
    <row r="712" ht="11.25" customHeight="1">
      <c r="A712" s="240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240"/>
      <c r="Z712" s="240"/>
    </row>
    <row r="713" ht="11.25" customHeight="1">
      <c r="A713" s="240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240"/>
      <c r="Z713" s="240"/>
    </row>
    <row r="714" ht="11.25" customHeight="1">
      <c r="A714" s="240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240"/>
      <c r="Z714" s="240"/>
    </row>
    <row r="715" ht="11.25" customHeight="1">
      <c r="A715" s="240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240"/>
      <c r="Z715" s="240"/>
    </row>
    <row r="716" ht="11.25" customHeight="1">
      <c r="A716" s="240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240"/>
      <c r="Z716" s="240"/>
    </row>
    <row r="717" ht="11.25" customHeight="1">
      <c r="A717" s="240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240"/>
      <c r="Z717" s="240"/>
    </row>
    <row r="718" ht="11.25" customHeight="1">
      <c r="A718" s="240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240"/>
      <c r="Z718" s="240"/>
    </row>
    <row r="719" ht="11.25" customHeight="1">
      <c r="A719" s="240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240"/>
      <c r="Z719" s="240"/>
    </row>
    <row r="720" ht="11.25" customHeight="1">
      <c r="A720" s="240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240"/>
      <c r="Z720" s="240"/>
    </row>
    <row r="721" ht="11.25" customHeight="1">
      <c r="A721" s="240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240"/>
      <c r="Z721" s="240"/>
    </row>
    <row r="722" ht="11.25" customHeight="1">
      <c r="A722" s="240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240"/>
      <c r="Z722" s="240"/>
    </row>
    <row r="723" ht="11.25" customHeight="1">
      <c r="A723" s="240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240"/>
      <c r="Z723" s="240"/>
    </row>
    <row r="724" ht="11.25" customHeight="1">
      <c r="A724" s="240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240"/>
      <c r="Z724" s="240"/>
    </row>
    <row r="725" ht="11.25" customHeight="1">
      <c r="A725" s="240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240"/>
      <c r="Z725" s="240"/>
    </row>
    <row r="726" ht="11.25" customHeight="1">
      <c r="A726" s="240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</row>
    <row r="727" ht="11.25" customHeight="1">
      <c r="A727" s="240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</row>
    <row r="728" ht="11.25" customHeight="1">
      <c r="A728" s="240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</row>
    <row r="729" ht="11.25" customHeight="1">
      <c r="A729" s="240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</row>
    <row r="730" ht="11.25" customHeight="1">
      <c r="A730" s="240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</row>
    <row r="731" ht="11.25" customHeight="1">
      <c r="A731" s="240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</row>
    <row r="732" ht="11.25" customHeight="1">
      <c r="A732" s="240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</row>
    <row r="733" ht="11.25" customHeight="1">
      <c r="A733" s="240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</row>
    <row r="734" ht="11.25" customHeight="1">
      <c r="A734" s="240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</row>
    <row r="735" ht="11.25" customHeight="1">
      <c r="A735" s="240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</row>
    <row r="736" ht="11.25" customHeight="1">
      <c r="A736" s="240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240"/>
      <c r="Z736" s="240"/>
    </row>
    <row r="737" ht="11.25" customHeight="1">
      <c r="A737" s="240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240"/>
      <c r="Z737" s="240"/>
    </row>
    <row r="738" ht="11.25" customHeight="1">
      <c r="A738" s="240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240"/>
      <c r="Z738" s="240"/>
    </row>
    <row r="739" ht="11.25" customHeight="1">
      <c r="A739" s="240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240"/>
      <c r="Z739" s="240"/>
    </row>
    <row r="740" ht="11.25" customHeight="1">
      <c r="A740" s="240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240"/>
      <c r="Z740" s="240"/>
    </row>
    <row r="741" ht="11.25" customHeight="1">
      <c r="A741" s="240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240"/>
      <c r="Z741" s="240"/>
    </row>
    <row r="742" ht="11.25" customHeight="1">
      <c r="A742" s="240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240"/>
      <c r="Z742" s="240"/>
    </row>
    <row r="743" ht="11.25" customHeight="1">
      <c r="A743" s="240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240"/>
      <c r="Z743" s="240"/>
    </row>
    <row r="744" ht="11.25" customHeight="1">
      <c r="A744" s="240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240"/>
      <c r="Z744" s="240"/>
    </row>
    <row r="745" ht="11.25" customHeight="1">
      <c r="A745" s="240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240"/>
      <c r="Z745" s="240"/>
    </row>
    <row r="746" ht="11.25" customHeight="1">
      <c r="A746" s="240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240"/>
      <c r="Z746" s="240"/>
    </row>
    <row r="747" ht="11.25" customHeight="1">
      <c r="A747" s="240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240"/>
      <c r="Z747" s="240"/>
    </row>
    <row r="748" ht="11.25" customHeight="1">
      <c r="A748" s="240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240"/>
      <c r="Z748" s="240"/>
    </row>
    <row r="749" ht="11.25" customHeight="1">
      <c r="A749" s="240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240"/>
      <c r="Z749" s="240"/>
    </row>
    <row r="750" ht="11.25" customHeight="1">
      <c r="A750" s="240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240"/>
      <c r="Z750" s="240"/>
    </row>
    <row r="751" ht="11.25" customHeight="1">
      <c r="A751" s="240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240"/>
      <c r="Z751" s="240"/>
    </row>
    <row r="752" ht="11.25" customHeight="1">
      <c r="A752" s="240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240"/>
      <c r="Z752" s="240"/>
    </row>
    <row r="753" ht="11.25" customHeight="1">
      <c r="A753" s="240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240"/>
      <c r="Z753" s="240"/>
    </row>
    <row r="754" ht="11.25" customHeight="1">
      <c r="A754" s="240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240"/>
      <c r="Z754" s="240"/>
    </row>
    <row r="755" ht="11.25" customHeight="1">
      <c r="A755" s="240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240"/>
      <c r="Z755" s="240"/>
    </row>
    <row r="756" ht="11.25" customHeight="1">
      <c r="A756" s="240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240"/>
      <c r="Z756" s="240"/>
    </row>
    <row r="757" ht="11.25" customHeight="1">
      <c r="A757" s="240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240"/>
      <c r="Z757" s="240"/>
    </row>
    <row r="758" ht="11.25" customHeight="1">
      <c r="A758" s="240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240"/>
      <c r="Z758" s="240"/>
    </row>
    <row r="759" ht="11.25" customHeight="1">
      <c r="A759" s="240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240"/>
      <c r="Z759" s="240"/>
    </row>
    <row r="760" ht="11.25" customHeight="1">
      <c r="A760" s="240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240"/>
      <c r="Z760" s="240"/>
    </row>
    <row r="761" ht="11.25" customHeight="1">
      <c r="A761" s="240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240"/>
      <c r="Z761" s="240"/>
    </row>
    <row r="762" ht="11.25" customHeight="1">
      <c r="A762" s="240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240"/>
      <c r="Z762" s="240"/>
    </row>
    <row r="763" ht="11.25" customHeight="1">
      <c r="A763" s="240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240"/>
      <c r="Z763" s="240"/>
    </row>
    <row r="764" ht="11.25" customHeight="1">
      <c r="A764" s="240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240"/>
      <c r="Z764" s="240"/>
    </row>
    <row r="765" ht="11.25" customHeight="1">
      <c r="A765" s="240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240"/>
      <c r="Z765" s="240"/>
    </row>
    <row r="766" ht="11.25" customHeight="1">
      <c r="A766" s="240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240"/>
      <c r="Z766" s="240"/>
    </row>
    <row r="767" ht="11.25" customHeight="1">
      <c r="A767" s="240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240"/>
      <c r="Z767" s="240"/>
    </row>
    <row r="768" ht="11.25" customHeight="1">
      <c r="A768" s="240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</row>
    <row r="769" ht="11.25" customHeight="1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</row>
    <row r="770" ht="11.25" customHeight="1">
      <c r="A770" s="240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</row>
    <row r="771" ht="11.25" customHeight="1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</row>
    <row r="772" ht="11.25" customHeight="1">
      <c r="A772" s="240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</row>
    <row r="773" ht="11.25" customHeight="1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</row>
    <row r="774" ht="11.25" customHeight="1">
      <c r="A774" s="240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</row>
    <row r="775" ht="11.25" customHeight="1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</row>
    <row r="776" ht="11.25" customHeight="1">
      <c r="A776" s="240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</row>
    <row r="777" ht="11.25" customHeight="1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</row>
    <row r="778" ht="11.25" customHeight="1">
      <c r="A778" s="240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</row>
    <row r="779" ht="11.25" customHeight="1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</row>
    <row r="780" ht="11.25" customHeight="1">
      <c r="A780" s="240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</row>
    <row r="781" ht="11.25" customHeight="1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</row>
    <row r="782" ht="11.25" customHeight="1">
      <c r="A782" s="240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</row>
    <row r="783" ht="11.25" customHeight="1">
      <c r="A783" s="240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240"/>
      <c r="Z783" s="240"/>
    </row>
    <row r="784" ht="11.25" customHeight="1">
      <c r="A784" s="240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240"/>
      <c r="Z784" s="240"/>
    </row>
    <row r="785" ht="11.25" customHeight="1">
      <c r="A785" s="240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</row>
    <row r="786" ht="11.25" customHeight="1">
      <c r="A786" s="240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240"/>
      <c r="Z786" s="240"/>
    </row>
    <row r="787" ht="11.25" customHeight="1">
      <c r="A787" s="240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240"/>
      <c r="Z787" s="240"/>
    </row>
    <row r="788" ht="11.25" customHeight="1">
      <c r="A788" s="240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240"/>
      <c r="Z788" s="240"/>
    </row>
    <row r="789" ht="11.25" customHeight="1">
      <c r="A789" s="240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</row>
    <row r="790" ht="11.25" customHeight="1">
      <c r="A790" s="240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</row>
    <row r="791" ht="11.25" customHeight="1">
      <c r="A791" s="240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240"/>
      <c r="Z791" s="240"/>
    </row>
    <row r="792" ht="11.25" customHeight="1">
      <c r="A792" s="240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240"/>
      <c r="Z792" s="240"/>
    </row>
    <row r="793" ht="11.25" customHeight="1">
      <c r="A793" s="240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240"/>
      <c r="Z793" s="240"/>
    </row>
    <row r="794" ht="11.25" customHeight="1">
      <c r="A794" s="240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</row>
    <row r="795" ht="11.25" customHeight="1">
      <c r="A795" s="240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240"/>
      <c r="Z795" s="240"/>
    </row>
    <row r="796" ht="11.25" customHeight="1">
      <c r="A796" s="240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240"/>
      <c r="Z796" s="240"/>
    </row>
    <row r="797" ht="11.25" customHeight="1">
      <c r="A797" s="240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240"/>
      <c r="Z797" s="240"/>
    </row>
    <row r="798" ht="11.25" customHeight="1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</row>
    <row r="799" ht="11.25" customHeight="1">
      <c r="A799" s="240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</row>
    <row r="800" ht="11.25" customHeight="1">
      <c r="A800" s="240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</row>
    <row r="801" ht="11.25" customHeight="1">
      <c r="A801" s="240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</row>
    <row r="802" ht="11.25" customHeight="1">
      <c r="A802" s="240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240"/>
      <c r="Z802" s="240"/>
    </row>
    <row r="803" ht="11.25" customHeight="1">
      <c r="A803" s="240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240"/>
      <c r="Z803" s="240"/>
    </row>
    <row r="804" ht="11.25" customHeight="1">
      <c r="A804" s="240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</row>
    <row r="805" ht="11.25" customHeight="1">
      <c r="A805" s="240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240"/>
      <c r="Z805" s="240"/>
    </row>
    <row r="806" ht="11.25" customHeight="1">
      <c r="A806" s="240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240"/>
      <c r="Z806" s="240"/>
    </row>
    <row r="807" ht="11.25" customHeight="1">
      <c r="A807" s="240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</row>
    <row r="808" ht="11.25" customHeight="1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</row>
    <row r="809" ht="11.25" customHeight="1">
      <c r="A809" s="240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240"/>
      <c r="Z809" s="240"/>
    </row>
    <row r="810" ht="11.25" customHeight="1">
      <c r="A810" s="240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240"/>
      <c r="Z810" s="240"/>
    </row>
    <row r="811" ht="11.25" customHeight="1">
      <c r="A811" s="240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240"/>
      <c r="Z811" s="240"/>
    </row>
    <row r="812" ht="11.25" customHeight="1">
      <c r="A812" s="240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240"/>
      <c r="Z812" s="240"/>
    </row>
    <row r="813" ht="11.25" customHeight="1">
      <c r="A813" s="240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240"/>
      <c r="Z813" s="240"/>
    </row>
    <row r="814" ht="11.25" customHeight="1">
      <c r="A814" s="240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240"/>
      <c r="Z814" s="240"/>
    </row>
    <row r="815" ht="11.25" customHeight="1">
      <c r="A815" s="240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240"/>
      <c r="Z815" s="240"/>
    </row>
    <row r="816" ht="11.25" customHeight="1">
      <c r="A816" s="240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240"/>
      <c r="Z816" s="240"/>
    </row>
    <row r="817" ht="11.25" customHeight="1">
      <c r="A817" s="240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240"/>
      <c r="Z817" s="240"/>
    </row>
    <row r="818" ht="11.25" customHeight="1">
      <c r="A818" s="240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240"/>
      <c r="Z818" s="240"/>
    </row>
    <row r="819" ht="11.25" customHeight="1">
      <c r="A819" s="240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240"/>
      <c r="Z819" s="240"/>
    </row>
    <row r="820" ht="11.25" customHeight="1">
      <c r="A820" s="240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240"/>
      <c r="Z820" s="240"/>
    </row>
    <row r="821" ht="11.25" customHeight="1">
      <c r="A821" s="240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240"/>
      <c r="Z821" s="240"/>
    </row>
    <row r="822" ht="11.25" customHeight="1">
      <c r="A822" s="240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240"/>
      <c r="Z822" s="240"/>
    </row>
    <row r="823" ht="11.25" customHeight="1">
      <c r="A823" s="240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240"/>
      <c r="Z823" s="240"/>
    </row>
    <row r="824" ht="11.25" customHeight="1">
      <c r="A824" s="240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240"/>
      <c r="Z824" s="240"/>
    </row>
    <row r="825" ht="11.25" customHeight="1">
      <c r="A825" s="240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240"/>
      <c r="Z825" s="240"/>
    </row>
    <row r="826" ht="11.25" customHeight="1">
      <c r="A826" s="240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240"/>
      <c r="Z826" s="240"/>
    </row>
    <row r="827" ht="11.25" customHeight="1">
      <c r="A827" s="240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240"/>
      <c r="Z827" s="240"/>
    </row>
    <row r="828" ht="11.25" customHeight="1">
      <c r="A828" s="240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240"/>
      <c r="Z828" s="240"/>
    </row>
    <row r="829" ht="11.25" customHeight="1">
      <c r="A829" s="240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240"/>
      <c r="Z829" s="240"/>
    </row>
    <row r="830" ht="11.25" customHeight="1">
      <c r="A830" s="240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240"/>
      <c r="Z830" s="240"/>
    </row>
    <row r="831" ht="11.25" customHeight="1">
      <c r="A831" s="240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240"/>
      <c r="Z831" s="240"/>
    </row>
    <row r="832" ht="11.25" customHeight="1">
      <c r="A832" s="240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240"/>
      <c r="Z832" s="240"/>
    </row>
    <row r="833" ht="11.25" customHeight="1">
      <c r="A833" s="240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240"/>
      <c r="Z833" s="240"/>
    </row>
    <row r="834" ht="11.25" customHeight="1">
      <c r="A834" s="240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240"/>
      <c r="Z834" s="240"/>
    </row>
    <row r="835" ht="11.25" customHeight="1">
      <c r="A835" s="240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240"/>
      <c r="Z835" s="240"/>
    </row>
    <row r="836" ht="11.25" customHeight="1">
      <c r="A836" s="240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240"/>
      <c r="Z836" s="240"/>
    </row>
    <row r="837" ht="11.25" customHeight="1">
      <c r="A837" s="240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240"/>
      <c r="Z837" s="240"/>
    </row>
    <row r="838" ht="11.25" customHeight="1">
      <c r="A838" s="240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240"/>
      <c r="Z838" s="240"/>
    </row>
    <row r="839" ht="11.25" customHeight="1">
      <c r="A839" s="240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240"/>
      <c r="Z839" s="240"/>
    </row>
    <row r="840" ht="11.25" customHeight="1">
      <c r="A840" s="240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240"/>
      <c r="Z840" s="240"/>
    </row>
    <row r="841" ht="11.25" customHeight="1">
      <c r="A841" s="240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240"/>
      <c r="Z841" s="240"/>
    </row>
    <row r="842" ht="11.25" customHeight="1">
      <c r="A842" s="240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240"/>
      <c r="Z842" s="240"/>
    </row>
    <row r="843" ht="11.25" customHeight="1">
      <c r="A843" s="240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240"/>
      <c r="Z843" s="240"/>
    </row>
    <row r="844" ht="11.25" customHeight="1">
      <c r="A844" s="240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240"/>
      <c r="Z844" s="240"/>
    </row>
    <row r="845" ht="11.25" customHeight="1">
      <c r="A845" s="240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240"/>
      <c r="Z845" s="240"/>
    </row>
    <row r="846" ht="11.25" customHeight="1">
      <c r="A846" s="240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240"/>
      <c r="Z846" s="240"/>
    </row>
    <row r="847" ht="11.25" customHeight="1">
      <c r="A847" s="240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240"/>
      <c r="Z847" s="240"/>
    </row>
    <row r="848" ht="11.25" customHeight="1">
      <c r="A848" s="240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240"/>
      <c r="Z848" s="240"/>
    </row>
    <row r="849" ht="11.25" customHeight="1">
      <c r="A849" s="240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240"/>
      <c r="Z849" s="240"/>
    </row>
    <row r="850" ht="11.25" customHeight="1">
      <c r="A850" s="240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240"/>
      <c r="Z850" s="240"/>
    </row>
    <row r="851" ht="11.25" customHeight="1">
      <c r="A851" s="240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240"/>
      <c r="Z851" s="240"/>
    </row>
    <row r="852" ht="11.25" customHeight="1">
      <c r="A852" s="240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240"/>
      <c r="Z852" s="240"/>
    </row>
    <row r="853" ht="11.25" customHeight="1">
      <c r="A853" s="240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240"/>
      <c r="Z853" s="240"/>
    </row>
    <row r="854" ht="11.25" customHeight="1">
      <c r="A854" s="240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240"/>
      <c r="Z854" s="240"/>
    </row>
    <row r="855" ht="11.25" customHeight="1">
      <c r="A855" s="240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240"/>
      <c r="Z855" s="240"/>
    </row>
    <row r="856" ht="11.25" customHeight="1">
      <c r="A856" s="240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240"/>
      <c r="Z856" s="240"/>
    </row>
    <row r="857" ht="11.25" customHeight="1">
      <c r="A857" s="240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240"/>
      <c r="Z857" s="240"/>
    </row>
    <row r="858" ht="11.25" customHeight="1">
      <c r="A858" s="240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240"/>
      <c r="Z858" s="240"/>
    </row>
    <row r="859" ht="11.25" customHeight="1">
      <c r="A859" s="240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240"/>
      <c r="Z859" s="240"/>
    </row>
    <row r="860" ht="11.25" customHeight="1">
      <c r="A860" s="240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240"/>
      <c r="Z860" s="240"/>
    </row>
    <row r="861" ht="11.25" customHeight="1">
      <c r="A861" s="240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240"/>
      <c r="Z861" s="240"/>
    </row>
    <row r="862" ht="11.25" customHeight="1">
      <c r="A862" s="240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240"/>
      <c r="Z862" s="240"/>
    </row>
    <row r="863" ht="11.25" customHeight="1">
      <c r="A863" s="240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240"/>
      <c r="Z863" s="240"/>
    </row>
    <row r="864" ht="11.25" customHeight="1">
      <c r="A864" s="240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240"/>
      <c r="Z864" s="240"/>
    </row>
    <row r="865" ht="11.25" customHeight="1">
      <c r="A865" s="240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240"/>
      <c r="Z865" s="240"/>
    </row>
    <row r="866" ht="11.25" customHeight="1">
      <c r="A866" s="240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240"/>
      <c r="Z866" s="240"/>
    </row>
    <row r="867" ht="11.25" customHeight="1">
      <c r="A867" s="240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240"/>
      <c r="Z867" s="240"/>
    </row>
    <row r="868" ht="11.25" customHeight="1">
      <c r="A868" s="240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240"/>
      <c r="Z868" s="240"/>
    </row>
    <row r="869" ht="11.25" customHeight="1">
      <c r="A869" s="240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240"/>
      <c r="Z869" s="240"/>
    </row>
    <row r="870" ht="11.25" customHeight="1">
      <c r="A870" s="240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240"/>
      <c r="Z870" s="240"/>
    </row>
    <row r="871" ht="11.25" customHeight="1">
      <c r="A871" s="240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240"/>
      <c r="Z871" s="240"/>
    </row>
    <row r="872" ht="11.25" customHeight="1">
      <c r="A872" s="240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240"/>
      <c r="Z872" s="240"/>
    </row>
    <row r="873" ht="11.25" customHeight="1">
      <c r="A873" s="240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240"/>
      <c r="Z873" s="240"/>
    </row>
    <row r="874" ht="11.25" customHeight="1">
      <c r="A874" s="240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240"/>
      <c r="Z874" s="240"/>
    </row>
    <row r="875" ht="11.25" customHeight="1">
      <c r="A875" s="240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240"/>
      <c r="Z875" s="240"/>
    </row>
    <row r="876" ht="11.25" customHeight="1">
      <c r="A876" s="240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240"/>
      <c r="Z876" s="240"/>
    </row>
    <row r="877" ht="11.25" customHeight="1">
      <c r="A877" s="240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240"/>
      <c r="Z877" s="240"/>
    </row>
    <row r="878" ht="11.25" customHeight="1">
      <c r="A878" s="240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240"/>
      <c r="Z878" s="240"/>
    </row>
    <row r="879" ht="11.25" customHeight="1">
      <c r="A879" s="240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240"/>
      <c r="Z879" s="240"/>
    </row>
    <row r="880" ht="11.25" customHeight="1">
      <c r="A880" s="240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240"/>
      <c r="Z880" s="240"/>
    </row>
    <row r="881" ht="11.25" customHeight="1">
      <c r="A881" s="240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240"/>
      <c r="Z881" s="240"/>
    </row>
    <row r="882" ht="11.25" customHeight="1">
      <c r="A882" s="240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240"/>
      <c r="Z882" s="240"/>
    </row>
    <row r="883" ht="11.25" customHeight="1">
      <c r="A883" s="240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240"/>
      <c r="Z883" s="240"/>
    </row>
    <row r="884" ht="11.25" customHeight="1">
      <c r="A884" s="240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240"/>
      <c r="Z884" s="240"/>
    </row>
    <row r="885" ht="11.25" customHeight="1">
      <c r="A885" s="240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240"/>
      <c r="Z885" s="240"/>
    </row>
    <row r="886" ht="11.25" customHeight="1">
      <c r="A886" s="240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240"/>
      <c r="Z886" s="240"/>
    </row>
    <row r="887" ht="11.25" customHeight="1">
      <c r="A887" s="240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240"/>
      <c r="Z887" s="240"/>
    </row>
    <row r="888" ht="11.25" customHeight="1">
      <c r="A888" s="240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240"/>
      <c r="Z888" s="240"/>
    </row>
    <row r="889" ht="11.25" customHeight="1">
      <c r="A889" s="240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240"/>
      <c r="Z889" s="240"/>
    </row>
    <row r="890" ht="11.25" customHeight="1">
      <c r="A890" s="240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240"/>
      <c r="Z890" s="240"/>
    </row>
    <row r="891" ht="11.25" customHeight="1">
      <c r="A891" s="240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240"/>
      <c r="Z891" s="240"/>
    </row>
    <row r="892" ht="11.25" customHeight="1">
      <c r="A892" s="240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240"/>
      <c r="Z892" s="240"/>
    </row>
    <row r="893" ht="11.25" customHeight="1">
      <c r="A893" s="240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240"/>
      <c r="Z893" s="240"/>
    </row>
    <row r="894" ht="11.25" customHeight="1">
      <c r="A894" s="240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240"/>
      <c r="Z894" s="240"/>
    </row>
    <row r="895" ht="11.25" customHeight="1">
      <c r="A895" s="240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240"/>
      <c r="Z895" s="240"/>
    </row>
    <row r="896" ht="11.25" customHeight="1">
      <c r="A896" s="240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240"/>
      <c r="Z896" s="240"/>
    </row>
    <row r="897" ht="11.25" customHeight="1">
      <c r="A897" s="240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240"/>
      <c r="Z897" s="240"/>
    </row>
    <row r="898" ht="11.25" customHeight="1">
      <c r="A898" s="240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240"/>
      <c r="Z898" s="240"/>
    </row>
    <row r="899" ht="11.25" customHeight="1">
      <c r="A899" s="240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240"/>
      <c r="Z899" s="240"/>
    </row>
    <row r="900" ht="11.25" customHeight="1">
      <c r="A900" s="240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240"/>
      <c r="Z900" s="240"/>
    </row>
    <row r="901" ht="11.25" customHeight="1">
      <c r="A901" s="240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240"/>
      <c r="Z901" s="240"/>
    </row>
    <row r="902" ht="11.25" customHeight="1">
      <c r="A902" s="240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240"/>
      <c r="Z902" s="240"/>
    </row>
    <row r="903" ht="11.25" customHeight="1">
      <c r="A903" s="240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240"/>
      <c r="Z903" s="240"/>
    </row>
    <row r="904" ht="11.25" customHeight="1">
      <c r="A904" s="240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240"/>
      <c r="Z904" s="240"/>
    </row>
    <row r="905" ht="11.25" customHeight="1">
      <c r="A905" s="240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240"/>
      <c r="Z905" s="240"/>
    </row>
    <row r="906" ht="11.25" customHeight="1">
      <c r="A906" s="240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240"/>
      <c r="Z906" s="240"/>
    </row>
    <row r="907" ht="11.25" customHeight="1">
      <c r="A907" s="240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240"/>
      <c r="Z907" s="240"/>
    </row>
    <row r="908" ht="11.25" customHeight="1">
      <c r="A908" s="240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240"/>
      <c r="Z908" s="240"/>
    </row>
    <row r="909" ht="11.25" customHeight="1">
      <c r="A909" s="240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240"/>
      <c r="Z909" s="240"/>
    </row>
    <row r="910" ht="11.25" customHeight="1">
      <c r="A910" s="240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240"/>
      <c r="Z910" s="240"/>
    </row>
    <row r="911" ht="11.25" customHeight="1">
      <c r="A911" s="240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240"/>
      <c r="Z911" s="240"/>
    </row>
    <row r="912" ht="11.25" customHeight="1">
      <c r="A912" s="240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240"/>
      <c r="Z912" s="240"/>
    </row>
    <row r="913" ht="11.25" customHeight="1">
      <c r="A913" s="240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240"/>
      <c r="Z913" s="240"/>
    </row>
    <row r="914" ht="11.25" customHeight="1">
      <c r="A914" s="240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240"/>
      <c r="Z914" s="240"/>
    </row>
    <row r="915" ht="11.25" customHeight="1">
      <c r="A915" s="240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240"/>
      <c r="Z915" s="240"/>
    </row>
    <row r="916" ht="11.25" customHeight="1">
      <c r="A916" s="240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240"/>
      <c r="Z916" s="240"/>
    </row>
    <row r="917" ht="11.25" customHeight="1">
      <c r="A917" s="240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240"/>
      <c r="Z917" s="240"/>
    </row>
    <row r="918" ht="11.25" customHeight="1">
      <c r="A918" s="240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240"/>
      <c r="Z918" s="240"/>
    </row>
    <row r="919" ht="11.25" customHeight="1">
      <c r="A919" s="240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240"/>
      <c r="Z919" s="240"/>
    </row>
    <row r="920" ht="11.25" customHeight="1">
      <c r="A920" s="240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240"/>
      <c r="Z920" s="240"/>
    </row>
    <row r="921" ht="11.25" customHeight="1">
      <c r="A921" s="240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240"/>
      <c r="Z921" s="240"/>
    </row>
    <row r="922" ht="11.25" customHeight="1">
      <c r="A922" s="240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240"/>
      <c r="Z922" s="240"/>
    </row>
    <row r="923" ht="11.25" customHeight="1">
      <c r="A923" s="240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240"/>
      <c r="Z923" s="240"/>
    </row>
    <row r="924" ht="11.25" customHeight="1">
      <c r="A924" s="240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240"/>
      <c r="Z924" s="240"/>
    </row>
    <row r="925" ht="11.25" customHeight="1">
      <c r="A925" s="240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240"/>
      <c r="Z925" s="240"/>
    </row>
    <row r="926" ht="11.25" customHeight="1">
      <c r="A926" s="240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240"/>
      <c r="Z926" s="240"/>
    </row>
    <row r="927" ht="11.25" customHeight="1">
      <c r="A927" s="240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240"/>
      <c r="Z927" s="240"/>
    </row>
    <row r="928" ht="11.25" customHeight="1">
      <c r="A928" s="240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240"/>
      <c r="Z928" s="240"/>
    </row>
    <row r="929" ht="11.25" customHeight="1">
      <c r="A929" s="240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240"/>
      <c r="Z929" s="240"/>
    </row>
    <row r="930" ht="11.25" customHeight="1">
      <c r="A930" s="240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240"/>
      <c r="Z930" s="240"/>
    </row>
    <row r="931" ht="11.25" customHeight="1">
      <c r="A931" s="240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240"/>
      <c r="Z931" s="240"/>
    </row>
    <row r="932" ht="11.25" customHeight="1">
      <c r="A932" s="240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240"/>
      <c r="Z932" s="240"/>
    </row>
    <row r="933" ht="11.25" customHeight="1">
      <c r="A933" s="240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240"/>
      <c r="Z933" s="240"/>
    </row>
    <row r="934" ht="11.25" customHeight="1">
      <c r="A934" s="240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240"/>
      <c r="Z934" s="240"/>
    </row>
    <row r="935" ht="11.25" customHeight="1">
      <c r="A935" s="240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240"/>
      <c r="Z935" s="240"/>
    </row>
    <row r="936" ht="11.25" customHeight="1">
      <c r="A936" s="240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240"/>
      <c r="Z936" s="240"/>
    </row>
    <row r="937" ht="11.25" customHeight="1">
      <c r="A937" s="240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240"/>
      <c r="Z937" s="240"/>
    </row>
    <row r="938" ht="11.25" customHeight="1">
      <c r="A938" s="240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240"/>
      <c r="Z938" s="240"/>
    </row>
    <row r="939" ht="11.25" customHeight="1">
      <c r="A939" s="240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240"/>
      <c r="Z939" s="240"/>
    </row>
    <row r="940" ht="11.25" customHeight="1">
      <c r="A940" s="240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240"/>
      <c r="Z940" s="240"/>
    </row>
    <row r="941" ht="11.25" customHeight="1">
      <c r="A941" s="240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240"/>
      <c r="Z941" s="240"/>
    </row>
    <row r="942" ht="11.25" customHeight="1">
      <c r="A942" s="240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240"/>
      <c r="Z942" s="240"/>
    </row>
    <row r="943" ht="11.25" customHeight="1">
      <c r="A943" s="240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240"/>
      <c r="Z943" s="240"/>
    </row>
    <row r="944" ht="11.25" customHeight="1">
      <c r="A944" s="240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240"/>
      <c r="Z944" s="240"/>
    </row>
    <row r="945" ht="11.25" customHeight="1">
      <c r="A945" s="240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240"/>
      <c r="Z945" s="240"/>
    </row>
    <row r="946" ht="11.25" customHeight="1">
      <c r="A946" s="240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240"/>
      <c r="Z946" s="240"/>
    </row>
    <row r="947" ht="11.25" customHeight="1">
      <c r="A947" s="240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240"/>
      <c r="Z947" s="240"/>
    </row>
    <row r="948" ht="11.25" customHeight="1">
      <c r="A948" s="240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240"/>
      <c r="Z948" s="240"/>
    </row>
    <row r="949" ht="11.25" customHeight="1">
      <c r="A949" s="240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240"/>
      <c r="Z949" s="240"/>
    </row>
    <row r="950" ht="11.25" customHeight="1">
      <c r="A950" s="240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240"/>
      <c r="Z950" s="240"/>
    </row>
    <row r="951" ht="11.25" customHeight="1">
      <c r="A951" s="240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240"/>
      <c r="Z951" s="240"/>
    </row>
    <row r="952" ht="11.25" customHeight="1">
      <c r="A952" s="240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240"/>
      <c r="Z952" s="240"/>
    </row>
    <row r="953" ht="11.25" customHeight="1">
      <c r="A953" s="240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240"/>
      <c r="Z953" s="240"/>
    </row>
    <row r="954" ht="11.25" customHeight="1">
      <c r="A954" s="240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240"/>
      <c r="Z954" s="240"/>
    </row>
    <row r="955" ht="11.25" customHeight="1">
      <c r="A955" s="240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240"/>
      <c r="Z955" s="240"/>
    </row>
    <row r="956" ht="11.25" customHeight="1">
      <c r="A956" s="240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240"/>
      <c r="Z956" s="240"/>
    </row>
    <row r="957" ht="11.25" customHeight="1">
      <c r="A957" s="240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240"/>
      <c r="Z957" s="240"/>
    </row>
    <row r="958" ht="11.25" customHeight="1">
      <c r="A958" s="240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240"/>
      <c r="Z958" s="240"/>
    </row>
    <row r="959" ht="11.25" customHeight="1">
      <c r="A959" s="240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240"/>
      <c r="Z959" s="240"/>
    </row>
    <row r="960" ht="11.25" customHeight="1">
      <c r="A960" s="240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240"/>
      <c r="Z960" s="240"/>
    </row>
    <row r="961" ht="11.25" customHeight="1">
      <c r="A961" s="240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240"/>
      <c r="Z961" s="240"/>
    </row>
    <row r="962" ht="11.25" customHeight="1">
      <c r="A962" s="240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240"/>
      <c r="Z962" s="240"/>
    </row>
    <row r="963" ht="11.25" customHeight="1">
      <c r="A963" s="240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240"/>
      <c r="Z963" s="240"/>
    </row>
    <row r="964" ht="11.25" customHeight="1">
      <c r="A964" s="240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240"/>
      <c r="Z964" s="240"/>
    </row>
    <row r="965" ht="11.25" customHeight="1">
      <c r="A965" s="240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240"/>
      <c r="Z965" s="240"/>
    </row>
    <row r="966" ht="11.25" customHeight="1">
      <c r="A966" s="240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240"/>
      <c r="Z966" s="240"/>
    </row>
    <row r="967" ht="11.25" customHeight="1">
      <c r="A967" s="240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240"/>
      <c r="Z967" s="240"/>
    </row>
    <row r="968" ht="11.25" customHeight="1">
      <c r="A968" s="240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240"/>
      <c r="Z968" s="240"/>
    </row>
    <row r="969" ht="11.25" customHeight="1">
      <c r="A969" s="240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240"/>
      <c r="Z969" s="240"/>
    </row>
    <row r="970" ht="11.25" customHeight="1">
      <c r="A970" s="240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240"/>
      <c r="Z970" s="240"/>
    </row>
    <row r="971" ht="11.25" customHeight="1">
      <c r="A971" s="240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240"/>
      <c r="Z971" s="240"/>
    </row>
    <row r="972" ht="11.25" customHeight="1">
      <c r="A972" s="240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240"/>
      <c r="Z972" s="240"/>
    </row>
    <row r="973" ht="11.25" customHeight="1">
      <c r="A973" s="240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240"/>
      <c r="Z973" s="240"/>
    </row>
    <row r="974" ht="11.25" customHeight="1">
      <c r="A974" s="240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240"/>
      <c r="Z974" s="240"/>
    </row>
    <row r="975" ht="11.25" customHeight="1">
      <c r="A975" s="240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240"/>
      <c r="Z975" s="240"/>
    </row>
    <row r="976" ht="11.25" customHeight="1">
      <c r="A976" s="240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240"/>
      <c r="Z976" s="240"/>
    </row>
    <row r="977" ht="11.25" customHeight="1">
      <c r="A977" s="240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240"/>
      <c r="Z977" s="240"/>
    </row>
    <row r="978" ht="11.25" customHeight="1">
      <c r="A978" s="240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240"/>
      <c r="Z978" s="240"/>
    </row>
    <row r="979" ht="11.25" customHeight="1">
      <c r="A979" s="240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240"/>
      <c r="Z979" s="240"/>
    </row>
    <row r="980" ht="11.25" customHeight="1">
      <c r="A980" s="240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240"/>
      <c r="Z980" s="240"/>
    </row>
    <row r="981" ht="11.25" customHeight="1">
      <c r="A981" s="240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240"/>
      <c r="Z981" s="240"/>
    </row>
    <row r="982" ht="11.25" customHeight="1">
      <c r="A982" s="240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240"/>
      <c r="Z982" s="240"/>
    </row>
    <row r="983" ht="11.25" customHeight="1">
      <c r="A983" s="240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240"/>
      <c r="Z983" s="240"/>
    </row>
    <row r="984" ht="11.25" customHeight="1">
      <c r="A984" s="240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240"/>
      <c r="Z984" s="240"/>
    </row>
    <row r="985" ht="11.25" customHeight="1">
      <c r="A985" s="240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240"/>
      <c r="Z985" s="240"/>
    </row>
    <row r="986" ht="11.25" customHeight="1">
      <c r="A986" s="240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240"/>
      <c r="Z986" s="240"/>
    </row>
    <row r="987" ht="11.25" customHeight="1">
      <c r="A987" s="240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240"/>
      <c r="Z987" s="240"/>
    </row>
    <row r="988" ht="11.25" customHeight="1">
      <c r="A988" s="240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240"/>
      <c r="Z988" s="240"/>
    </row>
    <row r="989" ht="11.25" customHeight="1">
      <c r="A989" s="240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240"/>
      <c r="Z989" s="240"/>
    </row>
    <row r="990" ht="11.25" customHeight="1">
      <c r="A990" s="240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240"/>
      <c r="Z990" s="240"/>
    </row>
    <row r="991" ht="11.25" customHeight="1">
      <c r="A991" s="240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240"/>
      <c r="Z991" s="240"/>
    </row>
    <row r="992" ht="11.25" customHeight="1">
      <c r="A992" s="240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240"/>
      <c r="Z992" s="240"/>
    </row>
    <row r="993" ht="11.25" customHeight="1">
      <c r="A993" s="240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240"/>
      <c r="Z993" s="240"/>
    </row>
    <row r="994" ht="11.25" customHeight="1">
      <c r="A994" s="240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240"/>
      <c r="Z994" s="240"/>
    </row>
    <row r="995" ht="11.25" customHeight="1">
      <c r="A995" s="240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240"/>
      <c r="Z995" s="240"/>
    </row>
    <row r="996" ht="11.25" customHeight="1">
      <c r="A996" s="240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240"/>
      <c r="Z996" s="240"/>
    </row>
    <row r="997" ht="11.25" customHeight="1">
      <c r="A997" s="240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240"/>
      <c r="Z997" s="240"/>
    </row>
    <row r="998" ht="11.25" customHeight="1">
      <c r="A998" s="240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240"/>
      <c r="Z998" s="240"/>
    </row>
    <row r="999" ht="11.25" customHeight="1">
      <c r="A999" s="240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240"/>
      <c r="Z999" s="240"/>
    </row>
    <row r="1000" ht="11.25" customHeight="1">
      <c r="A1000" s="240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</row>
  </sheetData>
  <mergeCells count="71">
    <mergeCell ref="A37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2:B53"/>
    <mergeCell ref="A54:B54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61:B61"/>
    <mergeCell ref="A2:O2"/>
    <mergeCell ref="A5:B5"/>
    <mergeCell ref="A6:O6"/>
    <mergeCell ref="C7:E7"/>
    <mergeCell ref="F7:F8"/>
    <mergeCell ref="H7:K7"/>
    <mergeCell ref="M7:O7"/>
    <mergeCell ref="C22:E22"/>
    <mergeCell ref="H22:K22"/>
    <mergeCell ref="A15:B15"/>
    <mergeCell ref="A16:B16"/>
    <mergeCell ref="A17:B17"/>
    <mergeCell ref="A18:B18"/>
    <mergeCell ref="A19:B19"/>
    <mergeCell ref="A21:O21"/>
    <mergeCell ref="F22:F23"/>
    <mergeCell ref="M22:O22"/>
    <mergeCell ref="A7:B8"/>
    <mergeCell ref="A9:B9"/>
    <mergeCell ref="A10:B10"/>
    <mergeCell ref="A11:B11"/>
    <mergeCell ref="A12:B12"/>
    <mergeCell ref="A13:B13"/>
    <mergeCell ref="A14:B14"/>
    <mergeCell ref="C37:E37"/>
    <mergeCell ref="H37:K37"/>
    <mergeCell ref="A22:B23"/>
    <mergeCell ref="A24:B24"/>
    <mergeCell ref="A25:B25"/>
    <mergeCell ref="A26:B26"/>
    <mergeCell ref="A27:B27"/>
    <mergeCell ref="A28:B28"/>
    <mergeCell ref="A29:B29"/>
    <mergeCell ref="M37:O37"/>
    <mergeCell ref="A51:O51"/>
    <mergeCell ref="C52:E52"/>
    <mergeCell ref="F52:F53"/>
    <mergeCell ref="H52:K52"/>
    <mergeCell ref="M52:O52"/>
    <mergeCell ref="A66:O66"/>
    <mergeCell ref="A30:B30"/>
    <mergeCell ref="A31:B31"/>
    <mergeCell ref="A32:B32"/>
    <mergeCell ref="A33:B33"/>
    <mergeCell ref="A34:B34"/>
    <mergeCell ref="A36:O36"/>
    <mergeCell ref="F37:F38"/>
  </mergeCells>
  <printOptions/>
  <pageMargins bottom="0.75" footer="0.0" header="0.0" left="0.7" right="0.7" top="0.75"/>
  <pageSetup paperSize="9" scale="56" orientation="portrait"/>
  <drawing r:id="rId1"/>
</worksheet>
</file>