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агерь\2026г\Документы на открытие лагеря\"/>
    </mc:Choice>
  </mc:AlternateContent>
  <bookViews>
    <workbookView xWindow="-105" yWindow="-105" windowWidth="23250" windowHeight="13890" firstSheet="6" activeTab="14"/>
  </bookViews>
  <sheets>
    <sheet name="Титульный лист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  <sheet name="11день" sheetId="12" r:id="rId12"/>
    <sheet name="12день" sheetId="13" r:id="rId13"/>
    <sheet name="13день" sheetId="14" r:id="rId14"/>
    <sheet name="14день" sheetId="15" r:id="rId15"/>
  </sheets>
  <calcPr calcId="152511"/>
</workbook>
</file>

<file path=xl/calcChain.xml><?xml version="1.0" encoding="utf-8"?>
<calcChain xmlns="http://schemas.openxmlformats.org/spreadsheetml/2006/main">
  <c r="F22" i="15" l="1"/>
  <c r="E22" i="15"/>
  <c r="K18" i="15"/>
  <c r="J18" i="15"/>
  <c r="H18" i="15"/>
  <c r="O16" i="15"/>
  <c r="N16" i="15"/>
  <c r="M16" i="15"/>
  <c r="L16" i="15"/>
  <c r="K16" i="15"/>
  <c r="I16" i="15"/>
  <c r="H16" i="15"/>
  <c r="G16" i="15"/>
  <c r="F16" i="15"/>
  <c r="E16" i="15"/>
  <c r="D16" i="15"/>
  <c r="J9" i="15"/>
  <c r="G22" i="14"/>
  <c r="F22" i="14"/>
  <c r="E22" i="14"/>
  <c r="O19" i="14"/>
  <c r="N19" i="14"/>
  <c r="M19" i="14"/>
  <c r="L19" i="14"/>
  <c r="K19" i="14"/>
  <c r="I19" i="14"/>
  <c r="H19" i="14"/>
  <c r="G19" i="14"/>
  <c r="F19" i="14"/>
  <c r="D19" i="14"/>
  <c r="O18" i="14"/>
  <c r="N18" i="14"/>
  <c r="M18" i="14"/>
  <c r="L18" i="14"/>
  <c r="K18" i="14"/>
  <c r="H18" i="14"/>
  <c r="G18" i="14"/>
  <c r="F18" i="14"/>
  <c r="E18" i="14"/>
  <c r="D18" i="14"/>
  <c r="O16" i="14"/>
  <c r="N16" i="14"/>
  <c r="M16" i="14"/>
  <c r="L16" i="14"/>
  <c r="K16" i="14"/>
  <c r="I16" i="14"/>
  <c r="H16" i="14"/>
  <c r="G16" i="14"/>
  <c r="F16" i="14"/>
  <c r="E16" i="14"/>
  <c r="D16" i="14"/>
  <c r="K11" i="14"/>
  <c r="J11" i="14"/>
  <c r="H11" i="14"/>
  <c r="G22" i="13"/>
  <c r="E22" i="13"/>
  <c r="D22" i="13"/>
  <c r="O19" i="13"/>
  <c r="N19" i="13"/>
  <c r="M19" i="13"/>
  <c r="L19" i="13"/>
  <c r="K19" i="13"/>
  <c r="I19" i="13"/>
  <c r="H19" i="13"/>
  <c r="G19" i="13"/>
  <c r="F19" i="13"/>
  <c r="D19" i="13"/>
  <c r="M9" i="13"/>
  <c r="K9" i="13"/>
  <c r="J9" i="13"/>
  <c r="H9" i="13"/>
  <c r="G22" i="12"/>
  <c r="E22" i="12"/>
  <c r="O19" i="12"/>
  <c r="N19" i="12"/>
  <c r="M19" i="12"/>
  <c r="L19" i="12"/>
  <c r="K19" i="12"/>
  <c r="I19" i="12"/>
  <c r="H19" i="12"/>
  <c r="G19" i="12"/>
  <c r="F19" i="12"/>
  <c r="D19" i="12"/>
  <c r="O16" i="12"/>
  <c r="N16" i="12"/>
  <c r="M16" i="12"/>
  <c r="L16" i="12"/>
  <c r="K16" i="12"/>
  <c r="I16" i="12"/>
  <c r="H16" i="12"/>
  <c r="G16" i="12"/>
  <c r="F16" i="12"/>
  <c r="E16" i="12"/>
  <c r="D16" i="12"/>
  <c r="M9" i="12"/>
  <c r="K9" i="12"/>
  <c r="J9" i="12"/>
  <c r="H9" i="12"/>
  <c r="G22" i="11"/>
  <c r="F22" i="11"/>
  <c r="E22" i="11"/>
  <c r="D22" i="11"/>
  <c r="O19" i="11"/>
  <c r="N19" i="11"/>
  <c r="M19" i="11"/>
  <c r="L19" i="11"/>
  <c r="K19" i="11"/>
  <c r="I19" i="11"/>
  <c r="H19" i="11"/>
  <c r="G19" i="11"/>
  <c r="F19" i="11"/>
  <c r="D19" i="11"/>
  <c r="F15" i="11"/>
  <c r="E15" i="11"/>
  <c r="D15" i="11"/>
  <c r="G13" i="11"/>
  <c r="F13" i="11"/>
  <c r="E13" i="11"/>
  <c r="N10" i="11"/>
  <c r="M10" i="11"/>
  <c r="L10" i="11"/>
  <c r="J10" i="11"/>
  <c r="I10" i="11"/>
  <c r="H10" i="11"/>
  <c r="O18" i="10"/>
  <c r="N18" i="10"/>
  <c r="M18" i="10"/>
  <c r="L18" i="10"/>
  <c r="K18" i="10"/>
  <c r="I18" i="10"/>
  <c r="H18" i="10"/>
  <c r="G18" i="10"/>
  <c r="F18" i="10"/>
  <c r="D18" i="10"/>
  <c r="O16" i="10"/>
  <c r="N16" i="10"/>
  <c r="M16" i="10"/>
  <c r="L16" i="10"/>
  <c r="K16" i="10"/>
  <c r="I16" i="10"/>
  <c r="H16" i="10"/>
  <c r="G16" i="10"/>
  <c r="G21" i="10" s="1"/>
  <c r="F16" i="10"/>
  <c r="E16" i="10"/>
  <c r="D16" i="10"/>
  <c r="D15" i="10"/>
  <c r="D21" i="10" s="1"/>
  <c r="K11" i="10"/>
  <c r="J11" i="10"/>
  <c r="H11" i="10"/>
  <c r="O17" i="9"/>
  <c r="N17" i="9"/>
  <c r="M17" i="9"/>
  <c r="L17" i="9"/>
  <c r="K17" i="9"/>
  <c r="J17" i="9"/>
  <c r="I17" i="9"/>
  <c r="H17" i="9"/>
  <c r="G17" i="9"/>
  <c r="F17" i="9"/>
  <c r="E17" i="9"/>
  <c r="D17" i="9"/>
  <c r="O16" i="9"/>
  <c r="N16" i="9"/>
  <c r="M16" i="9"/>
  <c r="L16" i="9"/>
  <c r="K16" i="9"/>
  <c r="I16" i="9"/>
  <c r="H16" i="9"/>
  <c r="G16" i="9"/>
  <c r="F16" i="9"/>
  <c r="E16" i="9"/>
  <c r="D16" i="9"/>
  <c r="F15" i="9"/>
  <c r="E15" i="9"/>
  <c r="E22" i="9" s="1"/>
  <c r="D15" i="9"/>
  <c r="E13" i="9"/>
  <c r="G22" i="8"/>
  <c r="F22" i="8"/>
  <c r="E22" i="8"/>
  <c r="K18" i="8"/>
  <c r="J18" i="8"/>
  <c r="H18" i="8"/>
  <c r="O16" i="8"/>
  <c r="N16" i="8"/>
  <c r="M16" i="8"/>
  <c r="L16" i="8"/>
  <c r="K16" i="8"/>
  <c r="I16" i="8"/>
  <c r="H16" i="8"/>
  <c r="G16" i="8"/>
  <c r="F16" i="8"/>
  <c r="E16" i="8"/>
  <c r="D16" i="8"/>
  <c r="J9" i="8"/>
  <c r="L18" i="7"/>
  <c r="H18" i="7"/>
  <c r="M17" i="7"/>
  <c r="K17" i="7"/>
  <c r="O16" i="7"/>
  <c r="N16" i="7"/>
  <c r="M16" i="7"/>
  <c r="L16" i="7"/>
  <c r="K16" i="7"/>
  <c r="I16" i="7"/>
  <c r="H16" i="7"/>
  <c r="G16" i="7"/>
  <c r="G22" i="7" s="1"/>
  <c r="F16" i="7"/>
  <c r="F22" i="7" s="1"/>
  <c r="E16" i="7"/>
  <c r="E22" i="7" s="1"/>
  <c r="D16" i="7"/>
  <c r="K11" i="7"/>
  <c r="J11" i="7"/>
  <c r="H11" i="7"/>
  <c r="G20" i="6"/>
  <c r="F20" i="6"/>
  <c r="D20" i="6"/>
  <c r="J18" i="6"/>
  <c r="H18" i="6"/>
  <c r="G13" i="6"/>
  <c r="E13" i="6"/>
  <c r="D13" i="6"/>
  <c r="N9" i="6"/>
  <c r="M9" i="6"/>
  <c r="L9" i="6"/>
  <c r="J9" i="6"/>
  <c r="I9" i="6"/>
  <c r="H9" i="6"/>
  <c r="F23" i="5"/>
  <c r="K11" i="5"/>
  <c r="J11" i="5"/>
  <c r="H11" i="5"/>
  <c r="G21" i="4"/>
  <c r="F21" i="4"/>
  <c r="E21" i="4"/>
  <c r="G12" i="4"/>
  <c r="F12" i="4"/>
  <c r="E12" i="4"/>
  <c r="D12" i="4"/>
  <c r="G21" i="3"/>
  <c r="D21" i="3"/>
  <c r="E21" i="3"/>
  <c r="I29" i="2"/>
  <c r="H29" i="2"/>
  <c r="G29" i="2"/>
  <c r="D23" i="2"/>
  <c r="O17" i="2"/>
  <c r="N17" i="2"/>
  <c r="M17" i="2"/>
  <c r="L17" i="2"/>
  <c r="K17" i="2"/>
  <c r="I17" i="2"/>
  <c r="H17" i="2"/>
  <c r="G17" i="2"/>
  <c r="F17" i="2"/>
  <c r="E17" i="2"/>
  <c r="D17" i="2"/>
  <c r="D24" i="2" s="1"/>
  <c r="F29" i="2" s="1"/>
  <c r="G13" i="2"/>
  <c r="F13" i="2"/>
  <c r="E13" i="2"/>
  <c r="D22" i="9" l="1"/>
  <c r="G22" i="9"/>
</calcChain>
</file>

<file path=xl/sharedStrings.xml><?xml version="1.0" encoding="utf-8"?>
<sst xmlns="http://schemas.openxmlformats.org/spreadsheetml/2006/main" count="915" uniqueCount="132">
  <si>
    <t xml:space="preserve">День: </t>
  </si>
  <si>
    <t>понедельник</t>
  </si>
  <si>
    <t xml:space="preserve">Неделя: </t>
  </si>
  <si>
    <t>первая</t>
  </si>
  <si>
    <t xml:space="preserve">Сезон: </t>
  </si>
  <si>
    <t xml:space="preserve">Возрастная категория: </t>
  </si>
  <si>
    <t>№ рец.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</si>
  <si>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</si>
  <si>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</si>
  <si>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</si>
  <si>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</si>
  <si>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</si>
  <si>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</si>
  <si>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</si>
  <si>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</si>
  <si>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</si>
  <si>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</si>
  <si>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</si>
  <si>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</si>
  <si>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</si>
  <si>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</si>
  <si>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</si>
  <si>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</si>
  <si>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</si>
  <si>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Завтрак</t>
  </si>
  <si>
    <t>Хлеб пшеничный</t>
  </si>
  <si>
    <t>Какао с молоком</t>
  </si>
  <si>
    <t>ИТОГО:</t>
  </si>
  <si>
    <t>Средние показания на день</t>
  </si>
  <si>
    <t>пищевые вещества</t>
  </si>
  <si>
    <t>энергет. ценн. ккал</t>
  </si>
  <si>
    <t>Потребность по СаН ПиН (60-70%)</t>
  </si>
  <si>
    <t>46,2-53,9</t>
  </si>
  <si>
    <t>47,4-55,3</t>
  </si>
  <si>
    <t>201-234,5</t>
  </si>
  <si>
    <t>1410-1645</t>
  </si>
  <si>
    <t>По меню</t>
  </si>
  <si>
    <t>четверг</t>
  </si>
  <si>
    <t>вторая</t>
  </si>
  <si>
    <t xml:space="preserve">Хлеб пшеничный  </t>
  </si>
  <si>
    <t>"УТВЕРЖДАЮ""</t>
  </si>
  <si>
    <r>
      <t xml:space="preserve">                                                              </t>
    </r>
    <r>
      <rPr>
        <b/>
        <sz val="26"/>
        <color theme="1"/>
        <rFont val="Times New Roman"/>
        <family val="1"/>
        <charset val="204"/>
      </rPr>
      <t>МЕНЮ</t>
    </r>
  </si>
  <si>
    <t xml:space="preserve">         Муниципального общеобразовательного учреждения</t>
  </si>
  <si>
    <t>Чай с сахаром</t>
  </si>
  <si>
    <t>Хлеб ржаной</t>
  </si>
  <si>
    <t>вторник</t>
  </si>
  <si>
    <r>
      <t>В</t>
    </r>
    <r>
      <rPr>
        <sz val="11"/>
        <color theme="1"/>
        <rFont val="Calibri"/>
        <family val="2"/>
        <charset val="204"/>
        <scheme val="minor"/>
      </rPr>
      <t>1</t>
    </r>
  </si>
  <si>
    <t>Пюре картофельное</t>
  </si>
  <si>
    <t>среда</t>
  </si>
  <si>
    <t>пятница</t>
  </si>
  <si>
    <t>Жаркое по домашнему</t>
  </si>
  <si>
    <t xml:space="preserve">Макароные изделия отварные </t>
  </si>
  <si>
    <t>Рис отварной</t>
  </si>
  <si>
    <t>Хлеб пшеничный с маслом</t>
  </si>
  <si>
    <t>хлеб пшеничный</t>
  </si>
  <si>
    <t>Каша гречневая молочная жидкая</t>
  </si>
  <si>
    <t>Компот из свежих яблок</t>
  </si>
  <si>
    <t>0.14</t>
  </si>
  <si>
    <t xml:space="preserve">Рыба припущенная  (минтай) </t>
  </si>
  <si>
    <t>Хлеб пшеничный сс маслом</t>
  </si>
  <si>
    <t>Средний показатель за день</t>
  </si>
  <si>
    <t>Котлета, мясная рубленная (полуфабрикат)</t>
  </si>
  <si>
    <t>Яблоки свежие</t>
  </si>
  <si>
    <t>Каша гречневая рассыпчатая</t>
  </si>
  <si>
    <t xml:space="preserve">               Средние показания задень</t>
  </si>
  <si>
    <t>Обед</t>
  </si>
  <si>
    <t>ИТОГО</t>
  </si>
  <si>
    <t>ИТОГО за день:</t>
  </si>
  <si>
    <r>
      <t>ИТОГО</t>
    </r>
    <r>
      <rPr>
        <b/>
        <sz val="9"/>
        <color theme="1"/>
        <rFont val="Calibri"/>
        <family val="2"/>
        <charset val="204"/>
        <scheme val="minor"/>
      </rPr>
      <t xml:space="preserve"> за день:</t>
    </r>
  </si>
  <si>
    <t>Борщ с капустой и картофелем на мясокостном бульоне</t>
  </si>
  <si>
    <t>Сок  фруктовый (яблочный)</t>
  </si>
  <si>
    <r>
      <t xml:space="preserve">ИТОГО </t>
    </r>
    <r>
      <rPr>
        <b/>
        <sz val="9"/>
        <color theme="1"/>
        <rFont val="Calibri"/>
        <family val="2"/>
        <charset val="204"/>
        <scheme val="minor"/>
      </rPr>
      <t>за день:</t>
    </r>
  </si>
  <si>
    <t xml:space="preserve">                            Средние показания на день</t>
  </si>
  <si>
    <t>Суп с макаронными изделиями и картофелем на курином бульоне</t>
  </si>
  <si>
    <t>Сок  фруктовый (абрикосовый)</t>
  </si>
  <si>
    <t>Салат из свеклы отварной с яблоками</t>
  </si>
  <si>
    <t>Щи из свежей капусты с картофелем на мясокостном бульоне</t>
  </si>
  <si>
    <t>Салат из белокачанной капусты с морковью</t>
  </si>
  <si>
    <r>
      <t xml:space="preserve">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   Средние показания на день</t>
    </r>
  </si>
  <si>
    <t>Куриные окорочка отварные с маслом</t>
  </si>
  <si>
    <t xml:space="preserve"> Обед</t>
  </si>
  <si>
    <t>0.07</t>
  </si>
  <si>
    <t>Сыр твёрдый порциями</t>
  </si>
  <si>
    <t>Рыба припущенная  (минтай) с маслом</t>
  </si>
  <si>
    <t>б/н</t>
  </si>
  <si>
    <t>Огурец свежий</t>
  </si>
  <si>
    <t>Конфеты глазированные шоколадом</t>
  </si>
  <si>
    <t xml:space="preserve">            2-го разового питания  ( завтрак, обед)</t>
  </si>
  <si>
    <t>Помидор  свежий</t>
  </si>
  <si>
    <t>Печенье</t>
  </si>
  <si>
    <t>Блины с джемом</t>
  </si>
  <si>
    <t>Каша манная молочная жидкая</t>
  </si>
  <si>
    <t>Салат фруктовый</t>
  </si>
  <si>
    <t>Суп рыбный из консервов</t>
  </si>
  <si>
    <t>Гуляш из птицы</t>
  </si>
  <si>
    <t>14-дневное</t>
  </si>
  <si>
    <t>МЕНЮ</t>
  </si>
  <si>
    <t>летний</t>
  </si>
  <si>
    <t>суббота</t>
  </si>
  <si>
    <t>третья</t>
  </si>
  <si>
    <t>Суп молочный с вермишелью</t>
  </si>
  <si>
    <t xml:space="preserve">                                                                             возраст 12 - 15 лет</t>
  </si>
  <si>
    <t>учащихся 5-9 класса</t>
  </si>
  <si>
    <t xml:space="preserve">                                      Питание -  завтрак, обед.         Всего 6 учащися</t>
  </si>
  <si>
    <t>12-15 лет</t>
  </si>
  <si>
    <t>"СОГЛАСОВАНО"</t>
  </si>
  <si>
    <t>учащихся</t>
  </si>
  <si>
    <t xml:space="preserve">                                              "Литвиновская основная общеобразовательная  школа"</t>
  </si>
  <si>
    <t>Сок  фруктовый яблочный</t>
  </si>
  <si>
    <t xml:space="preserve">Сок  фруктовый </t>
  </si>
  <si>
    <t>Борщ с капустой и картофелем на курином бульоне</t>
  </si>
  <si>
    <t>Рассольник ленинградский с крупой пшеничной на курином бульоне</t>
  </si>
  <si>
    <t>Щи из свежей капусты с картофелем на курином бульоне</t>
  </si>
  <si>
    <t>Груши свежие</t>
  </si>
  <si>
    <t xml:space="preserve">Блинны со сгущёным молоком </t>
  </si>
  <si>
    <t>Каша рассыпчатая гречневая</t>
  </si>
  <si>
    <t xml:space="preserve">Сыр порционный </t>
  </si>
  <si>
    <t>Начальник ЛДП:                              Рощина Е.Н.                                                              Директор:                                 Орлова Р.В.</t>
  </si>
  <si>
    <t>Стоимость питания детей, находящихся в ТЖС - 108,50руб/день, родительская плата - 120руб</t>
  </si>
  <si>
    <t>б/день</t>
  </si>
  <si>
    <t>Всего питаются в ЛДП:</t>
  </si>
  <si>
    <t>Приказ № 6 от 25.02.2025г.</t>
  </si>
  <si>
    <t xml:space="preserve"> Летний сезон             </t>
  </si>
  <si>
    <t xml:space="preserve">Сборник технических нормативов- Сборник рецептур на продукцию для обучающихся во всех образовательных </t>
  </si>
  <si>
    <t>учреждентиях</t>
  </si>
  <si>
    <t>/Под.ред. М.П. Могильного</t>
  </si>
  <si>
    <t xml:space="preserve">   и В.А. Тутельяна, М. 2015г., 544с</t>
  </si>
  <si>
    <t>Овощное рагу с курицей</t>
  </si>
  <si>
    <t xml:space="preserve">          2025-2026 учебный год</t>
  </si>
  <si>
    <t xml:space="preserve">                                                   Лагерь  досуга и отдыха с дневным  пребыванием детей</t>
  </si>
  <si>
    <t>Соколова Н.А.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</si>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</sst>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р_._-;\-* #,##0.00\ _р_._-;_-* &quot;-&quot;??\ _р_._-;_-@_-"/>
    <numFmt numFmtId="164" formatCode="_-* #,##0.00\ _₽_-;\-* #,##0.00\ _₽_-;_-* &quot;-&quot;??\ _₽_-;_-@_-"/>
  </numFmts>
  <fonts count="4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5"/>
      <color theme="1"/>
      <name val="Times New Roman"/>
      <family val="1"/>
      <charset val="204"/>
    </font>
    <font>
      <sz val="25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rgb="FF333333"/>
      <name val="Calibri"/>
      <family val="2"/>
      <charset val="204"/>
      <scheme val="minor"/>
    </font>
    <font>
      <b/>
      <sz val="11"/>
      <color rgb="FF333333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name val="Arial Cyr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sz val="9"/>
      <color rgb="FF333333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8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BFBFB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3" fillId="6" borderId="27" applyNumberFormat="0" applyAlignment="0" applyProtection="0"/>
  </cellStyleXfs>
  <cellXfs count="297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1" fillId="2" borderId="6" xfId="0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top" wrapText="1"/>
      <protection hidden="1"/>
    </xf>
    <xf numFmtId="0" fontId="12" fillId="0" borderId="6" xfId="0" applyFont="1" applyBorder="1" applyAlignment="1" applyProtection="1">
      <alignment vertical="top" wrapText="1"/>
      <protection hidden="1"/>
    </xf>
    <xf numFmtId="164" fontId="13" fillId="0" borderId="6" xfId="1" applyNumberFormat="1" applyFont="1" applyFill="1" applyBorder="1" applyAlignment="1" applyProtection="1">
      <alignment vertical="center" wrapText="1"/>
      <protection hidden="1"/>
    </xf>
    <xf numFmtId="0" fontId="12" fillId="0" borderId="5" xfId="0" applyFont="1" applyBorder="1" applyAlignment="1" applyProtection="1">
      <alignment horizontal="center" vertical="top" wrapText="1"/>
      <protection hidden="1"/>
    </xf>
    <xf numFmtId="0" fontId="11" fillId="3" borderId="6" xfId="0" applyFont="1" applyFill="1" applyBorder="1" applyAlignment="1" applyProtection="1">
      <alignment vertical="top" wrapText="1"/>
      <protection hidden="1"/>
    </xf>
    <xf numFmtId="0" fontId="10" fillId="3" borderId="6" xfId="0" applyFont="1" applyFill="1" applyBorder="1" applyAlignment="1" applyProtection="1">
      <alignment vertical="top" wrapText="1"/>
      <protection hidden="1"/>
    </xf>
    <xf numFmtId="164" fontId="11" fillId="3" borderId="6" xfId="0" applyNumberFormat="1" applyFont="1" applyFill="1" applyBorder="1" applyAlignment="1" applyProtection="1">
      <alignment vertical="center" wrapText="1"/>
      <protection hidden="1"/>
    </xf>
    <xf numFmtId="2" fontId="15" fillId="0" borderId="18" xfId="0" applyNumberFormat="1" applyFont="1" applyBorder="1" applyAlignment="1">
      <alignment horizontal="center" vertical="center" wrapText="1"/>
    </xf>
    <xf numFmtId="2" fontId="15" fillId="0" borderId="18" xfId="0" applyNumberFormat="1" applyFont="1" applyBorder="1" applyAlignment="1">
      <alignment horizontal="center" vertical="center"/>
    </xf>
    <xf numFmtId="2" fontId="15" fillId="0" borderId="21" xfId="0" applyNumberFormat="1" applyFont="1" applyBorder="1" applyAlignment="1">
      <alignment horizontal="center" vertical="center"/>
    </xf>
    <xf numFmtId="2" fontId="16" fillId="0" borderId="18" xfId="0" applyNumberFormat="1" applyFont="1" applyBorder="1" applyAlignment="1">
      <alignment horizontal="center" vertical="center"/>
    </xf>
    <xf numFmtId="164" fontId="11" fillId="3" borderId="6" xfId="0" applyNumberFormat="1" applyFont="1" applyFill="1" applyBorder="1" applyAlignment="1" applyProtection="1">
      <alignment horizontal="justify" vertical="center" wrapText="1"/>
      <protection hidden="1"/>
    </xf>
    <xf numFmtId="0" fontId="4" fillId="0" borderId="0" xfId="0" applyFont="1" applyAlignment="1">
      <alignment horizontal="center"/>
    </xf>
    <xf numFmtId="0" fontId="19" fillId="0" borderId="0" xfId="0" applyFont="1"/>
    <xf numFmtId="0" fontId="8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0" fillId="0" borderId="0" xfId="0" applyFont="1"/>
    <xf numFmtId="0" fontId="21" fillId="0" borderId="0" xfId="0" applyFont="1"/>
    <xf numFmtId="0" fontId="12" fillId="0" borderId="7" xfId="0" applyFont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 applyProtection="1">
      <alignment horizontal="center" vertical="top" wrapText="1"/>
      <protection hidden="1"/>
    </xf>
    <xf numFmtId="0" fontId="3" fillId="3" borderId="2" xfId="0" applyFont="1" applyFill="1" applyBorder="1" applyAlignment="1" applyProtection="1">
      <alignment vertical="top"/>
      <protection hidden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26" fillId="0" borderId="18" xfId="0" applyNumberFormat="1" applyFont="1" applyBorder="1" applyAlignment="1">
      <alignment horizontal="center" vertical="center"/>
    </xf>
    <xf numFmtId="0" fontId="13" fillId="0" borderId="6" xfId="0" applyFont="1" applyBorder="1" applyAlignment="1" applyProtection="1">
      <alignment vertical="top" wrapText="1"/>
      <protection hidden="1"/>
    </xf>
    <xf numFmtId="164" fontId="12" fillId="0" borderId="6" xfId="1" applyNumberFormat="1" applyFont="1" applyFill="1" applyBorder="1" applyAlignment="1" applyProtection="1">
      <alignment horizontal="center" vertical="top" wrapText="1"/>
      <protection hidden="1"/>
    </xf>
    <xf numFmtId="164" fontId="12" fillId="0" borderId="6" xfId="1" applyNumberFormat="1" applyFont="1" applyBorder="1" applyAlignment="1" applyProtection="1">
      <alignment horizontal="center" vertical="top" wrapText="1"/>
      <protection hidden="1"/>
    </xf>
    <xf numFmtId="0" fontId="10" fillId="0" borderId="0" xfId="0" applyFont="1" applyProtection="1">
      <protection hidden="1"/>
    </xf>
    <xf numFmtId="0" fontId="0" fillId="3" borderId="0" xfId="0" applyFill="1"/>
    <xf numFmtId="0" fontId="12" fillId="0" borderId="0" xfId="0" applyFont="1" applyAlignment="1" applyProtection="1">
      <alignment horizontal="center" vertical="top" wrapText="1"/>
      <protection hidden="1"/>
    </xf>
    <xf numFmtId="164" fontId="13" fillId="0" borderId="0" xfId="1" applyNumberFormat="1" applyFont="1" applyFill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vertical="top" wrapText="1"/>
      <protection hidden="1"/>
    </xf>
    <xf numFmtId="164" fontId="3" fillId="3" borderId="6" xfId="0" applyNumberFormat="1" applyFont="1" applyFill="1" applyBorder="1" applyAlignment="1" applyProtection="1">
      <alignment horizontal="justify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0" fillId="3" borderId="6" xfId="0" applyFill="1" applyBorder="1" applyAlignment="1" applyProtection="1">
      <alignment horizontal="justify" vertical="center" wrapText="1"/>
      <protection hidden="1"/>
    </xf>
    <xf numFmtId="0" fontId="24" fillId="0" borderId="0" xfId="0" applyFont="1" applyAlignment="1" applyProtection="1">
      <alignment horizontal="center" vertical="top" wrapText="1"/>
      <protection hidden="1"/>
    </xf>
    <xf numFmtId="164" fontId="25" fillId="0" borderId="0" xfId="1" applyNumberFormat="1" applyFont="1" applyFill="1" applyBorder="1" applyAlignment="1" applyProtection="1">
      <alignment vertical="center" wrapText="1"/>
      <protection hidden="1"/>
    </xf>
    <xf numFmtId="0" fontId="25" fillId="0" borderId="6" xfId="0" applyFont="1" applyBorder="1" applyAlignment="1" applyProtection="1">
      <alignment horizontal="center" vertical="top" wrapText="1"/>
      <protection hidden="1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12" fillId="0" borderId="0" xfId="0" applyFont="1" applyAlignment="1" applyProtection="1">
      <alignment vertical="top" wrapText="1"/>
      <protection hidden="1"/>
    </xf>
    <xf numFmtId="164" fontId="13" fillId="0" borderId="0" xfId="1" applyNumberFormat="1" applyFont="1" applyFill="1" applyBorder="1" applyAlignment="1" applyProtection="1">
      <alignment horizontal="center" vertical="top" wrapText="1"/>
      <protection hidden="1"/>
    </xf>
    <xf numFmtId="164" fontId="12" fillId="0" borderId="6" xfId="1" applyNumberFormat="1" applyFont="1" applyFill="1" applyBorder="1" applyAlignment="1" applyProtection="1">
      <alignment vertical="center" wrapText="1"/>
      <protection hidden="1"/>
    </xf>
    <xf numFmtId="164" fontId="24" fillId="0" borderId="6" xfId="1" applyNumberFormat="1" applyFont="1" applyFill="1" applyBorder="1" applyAlignment="1" applyProtection="1">
      <alignment vertical="center" wrapText="1"/>
      <protection hidden="1"/>
    </xf>
    <xf numFmtId="0" fontId="3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6" xfId="0" applyFont="1" applyBorder="1" applyProtection="1">
      <protection hidden="1"/>
    </xf>
    <xf numFmtId="0" fontId="17" fillId="0" borderId="6" xfId="0" applyFont="1" applyBorder="1" applyAlignment="1" applyProtection="1">
      <alignment vertical="top" wrapText="1"/>
      <protection hidden="1"/>
    </xf>
    <xf numFmtId="164" fontId="29" fillId="0" borderId="6" xfId="1" applyNumberFormat="1" applyFont="1" applyBorder="1" applyAlignment="1" applyProtection="1">
      <alignment vertical="center" wrapText="1"/>
      <protection hidden="1"/>
    </xf>
    <xf numFmtId="164" fontId="30" fillId="0" borderId="6" xfId="1" applyNumberFormat="1" applyFont="1" applyBorder="1" applyAlignment="1" applyProtection="1">
      <alignment vertical="center" wrapText="1"/>
      <protection hidden="1"/>
    </xf>
    <xf numFmtId="164" fontId="30" fillId="0" borderId="6" xfId="1" applyNumberFormat="1" applyFont="1" applyBorder="1" applyAlignment="1" applyProtection="1">
      <alignment horizontal="right" vertical="top" wrapText="1"/>
      <protection hidden="1"/>
    </xf>
    <xf numFmtId="164" fontId="11" fillId="0" borderId="0" xfId="0" applyNumberFormat="1" applyFont="1" applyAlignment="1" applyProtection="1">
      <alignment horizontal="justify" vertical="center" wrapText="1"/>
      <protection hidden="1"/>
    </xf>
    <xf numFmtId="0" fontId="11" fillId="0" borderId="0" xfId="0" applyFont="1" applyAlignment="1" applyProtection="1">
      <alignment vertical="top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164" fontId="12" fillId="0" borderId="6" xfId="1" applyNumberFormat="1" applyFont="1" applyFill="1" applyBorder="1" applyAlignment="1" applyProtection="1">
      <alignment vertical="top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 applyProtection="1">
      <alignment horizontal="center" vertical="top" wrapText="1"/>
      <protection hidden="1"/>
    </xf>
    <xf numFmtId="0" fontId="24" fillId="0" borderId="5" xfId="0" applyFont="1" applyBorder="1" applyAlignment="1" applyProtection="1">
      <alignment horizontal="center" vertical="top" wrapText="1"/>
      <protection hidden="1"/>
    </xf>
    <xf numFmtId="164" fontId="25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25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32" fillId="0" borderId="6" xfId="0" applyFont="1" applyBorder="1" applyAlignment="1">
      <alignment horizontal="center" vertical="center" wrapText="1"/>
    </xf>
    <xf numFmtId="0" fontId="3" fillId="0" borderId="0" xfId="0" applyFont="1"/>
    <xf numFmtId="0" fontId="12" fillId="0" borderId="6" xfId="0" applyFont="1" applyBorder="1"/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12" fillId="0" borderId="0" xfId="0" applyFont="1"/>
    <xf numFmtId="0" fontId="11" fillId="0" borderId="6" xfId="0" applyFont="1" applyBorder="1" applyAlignment="1" applyProtection="1">
      <alignment vertical="top" wrapText="1"/>
      <protection hidden="1"/>
    </xf>
    <xf numFmtId="0" fontId="17" fillId="0" borderId="6" xfId="0" applyFont="1" applyBorder="1" applyAlignment="1" applyProtection="1">
      <alignment horizontal="center" vertical="top" wrapText="1"/>
      <protection hidden="1"/>
    </xf>
    <xf numFmtId="164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11" xfId="0" applyFont="1" applyBorder="1" applyAlignment="1">
      <alignment vertical="center" wrapText="1"/>
    </xf>
    <xf numFmtId="0" fontId="17" fillId="0" borderId="8" xfId="0" applyFont="1" applyBorder="1" applyAlignment="1" applyProtection="1">
      <alignment horizontal="center" vertical="top" wrapText="1"/>
      <protection hidden="1"/>
    </xf>
    <xf numFmtId="0" fontId="17" fillId="0" borderId="0" xfId="0" applyFont="1" applyAlignment="1" applyProtection="1">
      <alignment horizontal="center" vertical="top" wrapText="1"/>
      <protection hidden="1"/>
    </xf>
    <xf numFmtId="0" fontId="12" fillId="3" borderId="6" xfId="0" applyFont="1" applyFill="1" applyBorder="1" applyAlignment="1" applyProtection="1">
      <alignment horizontal="center" vertical="center" wrapText="1"/>
      <protection hidden="1"/>
    </xf>
    <xf numFmtId="164" fontId="10" fillId="3" borderId="6" xfId="0" applyNumberFormat="1" applyFont="1" applyFill="1" applyBorder="1" applyAlignment="1" applyProtection="1">
      <alignment vertical="top" wrapText="1"/>
      <protection hidden="1"/>
    </xf>
    <xf numFmtId="2" fontId="33" fillId="6" borderId="27" xfId="2" applyNumberFormat="1" applyAlignment="1">
      <alignment horizontal="center" vertical="center"/>
    </xf>
    <xf numFmtId="2" fontId="33" fillId="6" borderId="27" xfId="2" applyNumberFormat="1" applyAlignment="1">
      <alignment horizontal="center" vertical="center" wrapText="1"/>
    </xf>
    <xf numFmtId="2" fontId="26" fillId="6" borderId="27" xfId="2" applyNumberFormat="1" applyFont="1" applyAlignment="1">
      <alignment horizontal="center" vertical="center"/>
    </xf>
    <xf numFmtId="164" fontId="12" fillId="0" borderId="6" xfId="1" applyNumberFormat="1" applyFont="1" applyBorder="1" applyAlignment="1" applyProtection="1">
      <alignment vertical="top" wrapText="1"/>
      <protection hidden="1"/>
    </xf>
    <xf numFmtId="2" fontId="26" fillId="6" borderId="27" xfId="2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9" fontId="14" fillId="4" borderId="22" xfId="0" applyNumberFormat="1" applyFont="1" applyFill="1" applyBorder="1" applyAlignment="1">
      <alignment horizontal="center" vertical="center" wrapText="1"/>
    </xf>
    <xf numFmtId="49" fontId="14" fillId="4" borderId="23" xfId="0" applyNumberFormat="1" applyFont="1" applyFill="1" applyBorder="1" applyAlignment="1">
      <alignment horizontal="center" vertical="center" wrapText="1"/>
    </xf>
    <xf numFmtId="2" fontId="15" fillId="0" borderId="26" xfId="0" applyNumberFormat="1" applyFont="1" applyBorder="1" applyAlignment="1">
      <alignment horizontal="center" vertical="center"/>
    </xf>
    <xf numFmtId="0" fontId="3" fillId="0" borderId="21" xfId="0" applyFont="1" applyBorder="1"/>
    <xf numFmtId="0" fontId="3" fillId="0" borderId="20" xfId="0" applyFont="1" applyBorder="1"/>
    <xf numFmtId="0" fontId="3" fillId="0" borderId="25" xfId="0" applyFont="1" applyBorder="1"/>
    <xf numFmtId="0" fontId="35" fillId="0" borderId="0" xfId="0" applyFont="1"/>
    <xf numFmtId="164" fontId="11" fillId="3" borderId="6" xfId="0" applyNumberFormat="1" applyFont="1" applyFill="1" applyBorder="1" applyAlignment="1" applyProtection="1">
      <alignment vertical="top" wrapText="1"/>
      <protection hidden="1"/>
    </xf>
    <xf numFmtId="0" fontId="11" fillId="7" borderId="2" xfId="0" applyFont="1" applyFill="1" applyBorder="1" applyAlignment="1" applyProtection="1">
      <alignment vertical="top" wrapText="1"/>
      <protection hidden="1"/>
    </xf>
    <xf numFmtId="0" fontId="11" fillId="7" borderId="3" xfId="0" applyFont="1" applyFill="1" applyBorder="1" applyAlignment="1" applyProtection="1">
      <alignment vertical="top" wrapText="1"/>
      <protection hidden="1"/>
    </xf>
    <xf numFmtId="164" fontId="11" fillId="7" borderId="3" xfId="0" applyNumberFormat="1" applyFont="1" applyFill="1" applyBorder="1" applyAlignment="1" applyProtection="1">
      <alignment vertical="top" wrapText="1"/>
      <protection hidden="1"/>
    </xf>
    <xf numFmtId="0" fontId="11" fillId="0" borderId="0" xfId="0" applyFont="1" applyAlignment="1">
      <alignment wrapText="1"/>
    </xf>
    <xf numFmtId="0" fontId="12" fillId="5" borderId="6" xfId="0" applyFont="1" applyFill="1" applyBorder="1" applyAlignment="1" applyProtection="1">
      <alignment horizontal="center" vertical="top" wrapText="1"/>
      <protection hidden="1"/>
    </xf>
    <xf numFmtId="0" fontId="12" fillId="5" borderId="6" xfId="0" applyFont="1" applyFill="1" applyBorder="1" applyAlignment="1" applyProtection="1">
      <alignment vertical="top" wrapText="1"/>
      <protection hidden="1"/>
    </xf>
    <xf numFmtId="164" fontId="13" fillId="0" borderId="6" xfId="1" applyNumberFormat="1" applyFont="1" applyBorder="1" applyAlignment="1" applyProtection="1">
      <alignment vertical="center" wrapText="1"/>
      <protection hidden="1"/>
    </xf>
    <xf numFmtId="0" fontId="13" fillId="0" borderId="2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164" fontId="13" fillId="3" borderId="6" xfId="0" applyNumberFormat="1" applyFont="1" applyFill="1" applyBorder="1" applyAlignment="1" applyProtection="1">
      <alignment vertical="top" wrapText="1"/>
      <protection hidden="1"/>
    </xf>
    <xf numFmtId="0" fontId="11" fillId="7" borderId="6" xfId="0" applyFont="1" applyFill="1" applyBorder="1" applyAlignment="1" applyProtection="1">
      <alignment vertical="top" wrapText="1"/>
      <protection hidden="1"/>
    </xf>
    <xf numFmtId="0" fontId="10" fillId="0" borderId="6" xfId="0" applyFont="1" applyBorder="1" applyAlignment="1" applyProtection="1">
      <alignment vertical="top" wrapText="1"/>
      <protection hidden="1"/>
    </xf>
    <xf numFmtId="164" fontId="11" fillId="7" borderId="6" xfId="0" applyNumberFormat="1" applyFont="1" applyFill="1" applyBorder="1" applyAlignment="1" applyProtection="1">
      <alignment horizontal="justify" vertical="center" wrapText="1"/>
      <protection hidden="1"/>
    </xf>
    <xf numFmtId="164" fontId="13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28" xfId="0" applyBorder="1"/>
    <xf numFmtId="0" fontId="0" fillId="0" borderId="30" xfId="0" applyBorder="1"/>
    <xf numFmtId="0" fontId="3" fillId="0" borderId="7" xfId="0" applyFont="1" applyBorder="1"/>
    <xf numFmtId="0" fontId="0" fillId="0" borderId="10" xfId="0" applyBorder="1"/>
    <xf numFmtId="0" fontId="0" fillId="0" borderId="11" xfId="0" applyBorder="1"/>
    <xf numFmtId="0" fontId="0" fillId="0" borderId="32" xfId="0" applyBorder="1"/>
    <xf numFmtId="0" fontId="11" fillId="3" borderId="6" xfId="0" applyFont="1" applyFill="1" applyBorder="1" applyAlignment="1" applyProtection="1">
      <alignment horizontal="justify" vertical="center" wrapText="1"/>
      <protection hidden="1"/>
    </xf>
    <xf numFmtId="2" fontId="3" fillId="0" borderId="34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164" fontId="11" fillId="3" borderId="3" xfId="0" applyNumberFormat="1" applyFont="1" applyFill="1" applyBorder="1" applyAlignment="1" applyProtection="1">
      <alignment vertical="top" wrapText="1"/>
      <protection hidden="1"/>
    </xf>
    <xf numFmtId="0" fontId="17" fillId="0" borderId="3" xfId="0" applyFont="1" applyBorder="1" applyAlignment="1" applyProtection="1">
      <alignment vertical="top" wrapText="1"/>
      <protection hidden="1"/>
    </xf>
    <xf numFmtId="0" fontId="17" fillId="0" borderId="4" xfId="0" applyFont="1" applyBorder="1" applyAlignment="1" applyProtection="1">
      <alignment vertical="top" wrapText="1"/>
      <protection hidden="1"/>
    </xf>
    <xf numFmtId="0" fontId="11" fillId="0" borderId="0" xfId="0" applyFont="1" applyAlignment="1" applyProtection="1">
      <alignment horizontal="justify" vertical="top" wrapText="1"/>
      <protection hidden="1"/>
    </xf>
    <xf numFmtId="0" fontId="11" fillId="3" borderId="6" xfId="0" applyFont="1" applyFill="1" applyBorder="1" applyAlignment="1" applyProtection="1">
      <alignment vertical="top"/>
      <protection hidden="1"/>
    </xf>
    <xf numFmtId="0" fontId="0" fillId="3" borderId="6" xfId="0" applyFill="1" applyBorder="1" applyAlignment="1" applyProtection="1">
      <alignment vertical="top"/>
      <protection hidden="1"/>
    </xf>
    <xf numFmtId="164" fontId="11" fillId="7" borderId="0" xfId="0" applyNumberFormat="1" applyFont="1" applyFill="1" applyAlignment="1" applyProtection="1">
      <alignment horizontal="justify" vertical="center" wrapText="1"/>
      <protection hidden="1"/>
    </xf>
    <xf numFmtId="0" fontId="11" fillId="7" borderId="0" xfId="0" applyFont="1" applyFill="1" applyAlignment="1" applyProtection="1">
      <alignment horizontal="justify" vertical="top" wrapText="1"/>
      <protection hidden="1"/>
    </xf>
    <xf numFmtId="0" fontId="3" fillId="0" borderId="28" xfId="0" applyFont="1" applyBorder="1"/>
    <xf numFmtId="0" fontId="3" fillId="0" borderId="30" xfId="0" applyFont="1" applyBorder="1"/>
    <xf numFmtId="0" fontId="3" fillId="0" borderId="31" xfId="0" applyFont="1" applyBorder="1"/>
    <xf numFmtId="0" fontId="11" fillId="3" borderId="2" xfId="0" applyFont="1" applyFill="1" applyBorder="1" applyAlignment="1" applyProtection="1">
      <alignment vertical="top" wrapText="1"/>
      <protection hidden="1"/>
    </xf>
    <xf numFmtId="0" fontId="11" fillId="3" borderId="3" xfId="0" applyFont="1" applyFill="1" applyBorder="1" applyAlignment="1" applyProtection="1">
      <alignment vertical="top" wrapText="1"/>
      <protection hidden="1"/>
    </xf>
    <xf numFmtId="0" fontId="11" fillId="3" borderId="4" xfId="0" applyFont="1" applyFill="1" applyBorder="1" applyAlignment="1" applyProtection="1">
      <alignment vertical="top" wrapText="1"/>
      <protection hidden="1"/>
    </xf>
    <xf numFmtId="0" fontId="10" fillId="0" borderId="0" xfId="0" applyFont="1" applyAlignment="1" applyProtection="1">
      <alignment wrapText="1"/>
      <protection hidden="1"/>
    </xf>
    <xf numFmtId="0" fontId="10" fillId="3" borderId="6" xfId="0" applyFont="1" applyFill="1" applyBorder="1" applyAlignment="1" applyProtection="1">
      <alignment vertical="center" wrapText="1"/>
      <protection hidden="1"/>
    </xf>
    <xf numFmtId="0" fontId="10" fillId="3" borderId="6" xfId="0" applyFont="1" applyFill="1" applyBorder="1" applyAlignment="1" applyProtection="1">
      <alignment horizontal="justify" vertical="center" wrapText="1"/>
      <protection hidden="1"/>
    </xf>
    <xf numFmtId="164" fontId="2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0" fillId="5" borderId="0" xfId="0" applyFill="1"/>
    <xf numFmtId="0" fontId="10" fillId="5" borderId="0" xfId="0" applyFont="1" applyFill="1" applyProtection="1">
      <protection hidden="1"/>
    </xf>
    <xf numFmtId="0" fontId="11" fillId="3" borderId="1" xfId="0" applyFont="1" applyFill="1" applyBorder="1" applyAlignment="1" applyProtection="1">
      <alignment vertical="top" wrapText="1"/>
      <protection hidden="1"/>
    </xf>
    <xf numFmtId="0" fontId="10" fillId="3" borderId="1" xfId="0" applyFont="1" applyFill="1" applyBorder="1" applyAlignment="1" applyProtection="1">
      <alignment vertical="top" wrapText="1"/>
      <protection hidden="1"/>
    </xf>
    <xf numFmtId="164" fontId="11" fillId="3" borderId="1" xfId="0" applyNumberFormat="1" applyFont="1" applyFill="1" applyBorder="1" applyAlignment="1" applyProtection="1">
      <alignment vertical="top" wrapText="1"/>
      <protection hidden="1"/>
    </xf>
    <xf numFmtId="0" fontId="11" fillId="3" borderId="1" xfId="0" applyFont="1" applyFill="1" applyBorder="1" applyAlignment="1" applyProtection="1">
      <alignment horizontal="justify" vertical="center" wrapText="1"/>
      <protection hidden="1"/>
    </xf>
    <xf numFmtId="0" fontId="11" fillId="5" borderId="0" xfId="0" applyFont="1" applyFill="1" applyAlignment="1" applyProtection="1">
      <alignment vertical="top" wrapText="1"/>
      <protection hidden="1"/>
    </xf>
    <xf numFmtId="0" fontId="10" fillId="5" borderId="0" xfId="0" applyFont="1" applyFill="1" applyAlignment="1" applyProtection="1">
      <alignment vertical="top" wrapText="1"/>
      <protection hidden="1"/>
    </xf>
    <xf numFmtId="164" fontId="11" fillId="5" borderId="0" xfId="0" applyNumberFormat="1" applyFont="1" applyFill="1" applyAlignment="1" applyProtection="1">
      <alignment vertical="top" wrapText="1"/>
      <protection hidden="1"/>
    </xf>
    <xf numFmtId="0" fontId="11" fillId="5" borderId="0" xfId="0" applyFont="1" applyFill="1" applyAlignment="1" applyProtection="1">
      <alignment horizontal="justify" vertical="center" wrapText="1"/>
      <protection hidden="1"/>
    </xf>
    <xf numFmtId="16" fontId="21" fillId="0" borderId="0" xfId="0" applyNumberFormat="1" applyFont="1"/>
    <xf numFmtId="164" fontId="12" fillId="3" borderId="6" xfId="0" applyNumberFormat="1" applyFont="1" applyFill="1" applyBorder="1" applyAlignment="1" applyProtection="1">
      <alignment vertical="top" wrapText="1"/>
      <protection hidden="1"/>
    </xf>
    <xf numFmtId="0" fontId="38" fillId="0" borderId="0" xfId="0" applyFont="1"/>
    <xf numFmtId="0" fontId="0" fillId="0" borderId="0" xfId="0" applyAlignment="1">
      <alignment wrapText="1"/>
    </xf>
    <xf numFmtId="164" fontId="24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3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4" fontId="2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40" fillId="0" borderId="0" xfId="0" applyFont="1"/>
    <xf numFmtId="0" fontId="41" fillId="0" borderId="0" xfId="0" applyFont="1"/>
    <xf numFmtId="2" fontId="42" fillId="0" borderId="18" xfId="0" applyNumberFormat="1" applyFont="1" applyBorder="1" applyAlignment="1">
      <alignment horizontal="center" vertical="center" wrapText="1"/>
    </xf>
    <xf numFmtId="0" fontId="34" fillId="0" borderId="2" xfId="0" applyFont="1" applyBorder="1" applyAlignment="1" applyProtection="1">
      <alignment vertical="top" wrapText="1"/>
      <protection hidden="1"/>
    </xf>
    <xf numFmtId="17" fontId="12" fillId="0" borderId="6" xfId="1" applyNumberFormat="1" applyFont="1" applyFill="1" applyBorder="1" applyAlignment="1" applyProtection="1">
      <alignment vertical="center" wrapText="1"/>
      <protection hidden="1"/>
    </xf>
    <xf numFmtId="0" fontId="43" fillId="5" borderId="6" xfId="0" applyFont="1" applyFill="1" applyBorder="1" applyAlignment="1" applyProtection="1">
      <alignment vertical="top" wrapText="1"/>
      <protection hidden="1"/>
    </xf>
    <xf numFmtId="0" fontId="43" fillId="0" borderId="6" xfId="0" applyFont="1" applyBorder="1" applyAlignment="1" applyProtection="1">
      <alignment vertical="top" wrapText="1"/>
      <protection hidden="1"/>
    </xf>
    <xf numFmtId="0" fontId="43" fillId="0" borderId="6" xfId="0" applyFont="1" applyBorder="1" applyAlignment="1" applyProtection="1">
      <alignment horizontal="center" vertical="top" wrapText="1"/>
      <protection hidden="1"/>
    </xf>
    <xf numFmtId="164" fontId="11" fillId="7" borderId="6" xfId="0" applyNumberFormat="1" applyFont="1" applyFill="1" applyBorder="1" applyAlignment="1" applyProtection="1">
      <alignment vertical="top" wrapText="1"/>
      <protection hidden="1"/>
    </xf>
    <xf numFmtId="0" fontId="44" fillId="0" borderId="6" xfId="0" applyFont="1" applyBorder="1" applyAlignment="1" applyProtection="1">
      <alignment vertical="top" wrapText="1"/>
      <protection hidden="1"/>
    </xf>
    <xf numFmtId="2" fontId="42" fillId="0" borderId="33" xfId="0" applyNumberFormat="1" applyFont="1" applyBorder="1" applyAlignment="1">
      <alignment horizontal="center" vertical="center" wrapText="1"/>
    </xf>
    <xf numFmtId="2" fontId="42" fillId="0" borderId="18" xfId="0" applyNumberFormat="1" applyFont="1" applyBorder="1" applyAlignment="1">
      <alignment horizontal="center" vertical="center"/>
    </xf>
    <xf numFmtId="2" fontId="42" fillId="0" borderId="21" xfId="0" applyNumberFormat="1" applyFont="1" applyBorder="1" applyAlignment="1">
      <alignment horizontal="center" vertical="center"/>
    </xf>
    <xf numFmtId="164" fontId="42" fillId="0" borderId="6" xfId="0" applyNumberFormat="1" applyFont="1" applyBorder="1" applyAlignment="1" applyProtection="1">
      <alignment vertical="top" wrapText="1"/>
      <protection hidden="1"/>
    </xf>
    <xf numFmtId="0" fontId="46" fillId="0" borderId="0" xfId="0" applyFont="1" applyAlignment="1">
      <alignment horizontal="justify" vertical="center"/>
    </xf>
    <xf numFmtId="0" fontId="47" fillId="0" borderId="0" xfId="0" applyFont="1" applyAlignment="1">
      <alignment wrapText="1"/>
    </xf>
    <xf numFmtId="0" fontId="48" fillId="0" borderId="0" xfId="0" applyFont="1" applyAlignment="1">
      <alignment horizontal="justify" vertical="center"/>
    </xf>
    <xf numFmtId="2" fontId="33" fillId="3" borderId="27" xfId="2" applyNumberFormat="1" applyFill="1" applyAlignment="1">
      <alignment horizontal="center" vertical="center" wrapText="1"/>
    </xf>
    <xf numFmtId="0" fontId="27" fillId="3" borderId="0" xfId="0" applyFont="1" applyFill="1" applyAlignment="1">
      <alignment horizontal="justify" vertical="center"/>
    </xf>
    <xf numFmtId="0" fontId="10" fillId="3" borderId="0" xfId="0" applyFont="1" applyFill="1" applyAlignment="1">
      <alignment wrapText="1"/>
    </xf>
    <xf numFmtId="0" fontId="11" fillId="0" borderId="6" xfId="0" applyFont="1" applyBorder="1" applyAlignment="1" applyProtection="1">
      <alignment horizontal="center" vertical="top" wrapText="1"/>
      <protection hidden="1"/>
    </xf>
    <xf numFmtId="0" fontId="10" fillId="0" borderId="6" xfId="0" applyFont="1" applyBorder="1" applyAlignment="1" applyProtection="1">
      <alignment horizontal="center" vertical="top" wrapText="1"/>
      <protection hidden="1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11" fillId="0" borderId="1" xfId="0" applyFont="1" applyBorder="1" applyAlignment="1" applyProtection="1">
      <alignment horizontal="center" vertical="top" wrapText="1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164" fontId="24" fillId="0" borderId="10" xfId="1" applyNumberFormat="1" applyFont="1" applyFill="1" applyBorder="1" applyAlignment="1" applyProtection="1">
      <alignment horizontal="center" vertical="center" wrapText="1"/>
      <protection hidden="1"/>
    </xf>
    <xf numFmtId="164" fontId="24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left" vertical="top" wrapText="1"/>
      <protection hidden="1"/>
    </xf>
    <xf numFmtId="0" fontId="17" fillId="0" borderId="3" xfId="0" applyFont="1" applyBorder="1" applyAlignment="1" applyProtection="1">
      <alignment horizontal="center" vertical="top" wrapText="1"/>
      <protection hidden="1"/>
    </xf>
    <xf numFmtId="0" fontId="17" fillId="0" borderId="2" xfId="0" applyFont="1" applyBorder="1" applyAlignment="1" applyProtection="1">
      <alignment horizontal="center" vertical="top" wrapText="1"/>
      <protection hidden="1"/>
    </xf>
    <xf numFmtId="0" fontId="17" fillId="0" borderId="4" xfId="0" applyFont="1" applyBorder="1" applyAlignment="1" applyProtection="1">
      <alignment horizontal="center" vertical="top" wrapText="1"/>
      <protection hidden="1"/>
    </xf>
    <xf numFmtId="0" fontId="20" fillId="0" borderId="0" xfId="0" applyFont="1" applyAlignment="1">
      <alignment horizontal="center"/>
    </xf>
    <xf numFmtId="0" fontId="3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23" fillId="0" borderId="0" xfId="0" applyFont="1" applyAlignment="1">
      <alignment horizontal="center"/>
    </xf>
    <xf numFmtId="0" fontId="3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top" wrapText="1"/>
      <protection hidden="1"/>
    </xf>
    <xf numFmtId="0" fontId="10" fillId="0" borderId="6" xfId="0" applyFont="1" applyBorder="1" applyAlignment="1" applyProtection="1">
      <alignment horizontal="center" vertical="top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49" fontId="14" fillId="4" borderId="22" xfId="0" applyNumberFormat="1" applyFont="1" applyFill="1" applyBorder="1" applyAlignment="1">
      <alignment horizontal="center" vertical="center" wrapText="1"/>
    </xf>
    <xf numFmtId="49" fontId="14" fillId="4" borderId="2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 applyProtection="1">
      <alignment horizontal="center" vertical="top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2" fontId="15" fillId="0" borderId="15" xfId="0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2" fontId="15" fillId="0" borderId="17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4" fillId="0" borderId="1" xfId="0" applyFont="1" applyBorder="1" applyAlignment="1" applyProtection="1">
      <alignment horizontal="center" vertical="top" wrapText="1"/>
      <protection hidden="1"/>
    </xf>
    <xf numFmtId="0" fontId="24" fillId="0" borderId="6" xfId="0" applyFont="1" applyBorder="1" applyAlignment="1" applyProtection="1">
      <alignment horizontal="center" vertical="top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26" fillId="4" borderId="22" xfId="0" applyNumberFormat="1" applyFont="1" applyFill="1" applyBorder="1" applyAlignment="1">
      <alignment horizontal="center" vertical="center" wrapText="1"/>
    </xf>
    <xf numFmtId="49" fontId="26" fillId="4" borderId="23" xfId="0" applyNumberFormat="1" applyFont="1" applyFill="1" applyBorder="1" applyAlignment="1">
      <alignment horizontal="center" vertical="center" wrapText="1"/>
    </xf>
    <xf numFmtId="49" fontId="26" fillId="4" borderId="26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 applyProtection="1">
      <alignment horizontal="center" vertical="top" wrapText="1"/>
      <protection hidden="1"/>
    </xf>
    <xf numFmtId="49" fontId="26" fillId="4" borderId="7" xfId="0" applyNumberFormat="1" applyFont="1" applyFill="1" applyBorder="1" applyAlignment="1">
      <alignment horizontal="center" vertical="center" wrapText="1"/>
    </xf>
    <xf numFmtId="49" fontId="26" fillId="4" borderId="28" xfId="0" applyNumberFormat="1" applyFont="1" applyFill="1" applyBorder="1" applyAlignment="1">
      <alignment horizontal="center" vertical="center" wrapText="1"/>
    </xf>
    <xf numFmtId="49" fontId="26" fillId="4" borderId="30" xfId="0" applyNumberFormat="1" applyFont="1" applyFill="1" applyBorder="1" applyAlignment="1">
      <alignment horizontal="center" vertical="center" wrapText="1"/>
    </xf>
    <xf numFmtId="49" fontId="26" fillId="4" borderId="31" xfId="0" applyNumberFormat="1" applyFont="1" applyFill="1" applyBorder="1" applyAlignment="1">
      <alignment horizontal="center" vertical="center" wrapText="1"/>
    </xf>
    <xf numFmtId="49" fontId="26" fillId="4" borderId="20" xfId="0" applyNumberFormat="1" applyFont="1" applyFill="1" applyBorder="1" applyAlignment="1">
      <alignment horizontal="center" vertical="center" wrapText="1"/>
    </xf>
    <xf numFmtId="49" fontId="26" fillId="4" borderId="25" xfId="0" applyNumberFormat="1" applyFont="1" applyFill="1" applyBorder="1" applyAlignment="1">
      <alignment horizontal="center" vertical="center" wrapText="1"/>
    </xf>
    <xf numFmtId="49" fontId="31" fillId="0" borderId="22" xfId="0" applyNumberFormat="1" applyFont="1" applyBorder="1" applyAlignment="1">
      <alignment horizontal="center" vertical="center" wrapText="1"/>
    </xf>
    <xf numFmtId="49" fontId="31" fillId="0" borderId="23" xfId="0" applyNumberFormat="1" applyFont="1" applyBorder="1" applyAlignment="1">
      <alignment horizontal="center" vertical="center" wrapText="1"/>
    </xf>
    <xf numFmtId="49" fontId="31" fillId="0" borderId="26" xfId="0" applyNumberFormat="1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0" fillId="0" borderId="6" xfId="0" applyBorder="1" applyAlignment="1" applyProtection="1">
      <alignment horizontal="center" vertical="top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top" wrapText="1"/>
      <protection hidden="1"/>
    </xf>
    <xf numFmtId="0" fontId="17" fillId="0" borderId="28" xfId="0" applyFont="1" applyBorder="1" applyAlignment="1" applyProtection="1">
      <alignment horizontal="center" vertical="top" wrapText="1"/>
      <protection hidden="1"/>
    </xf>
    <xf numFmtId="0" fontId="17" fillId="0" borderId="4" xfId="0" applyFont="1" applyBorder="1" applyAlignment="1" applyProtection="1">
      <alignment horizontal="center" vertical="top" wrapText="1"/>
      <protection hidden="1"/>
    </xf>
    <xf numFmtId="49" fontId="26" fillId="4" borderId="13" xfId="0" applyNumberFormat="1" applyFont="1" applyFill="1" applyBorder="1" applyAlignment="1">
      <alignment horizontal="center" vertical="center" wrapText="1"/>
    </xf>
    <xf numFmtId="49" fontId="26" fillId="4" borderId="14" xfId="0" applyNumberFormat="1" applyFont="1" applyFill="1" applyBorder="1" applyAlignment="1">
      <alignment horizontal="center" vertical="center" wrapText="1"/>
    </xf>
    <xf numFmtId="49" fontId="26" fillId="4" borderId="24" xfId="0" applyNumberFormat="1" applyFont="1" applyFill="1" applyBorder="1" applyAlignment="1">
      <alignment horizontal="center" vertical="center" wrapText="1"/>
    </xf>
    <xf numFmtId="49" fontId="26" fillId="4" borderId="19" xfId="0" applyNumberFormat="1" applyFont="1" applyFill="1" applyBorder="1" applyAlignment="1">
      <alignment horizontal="center" vertical="center" wrapText="1"/>
    </xf>
    <xf numFmtId="2" fontId="3" fillId="0" borderId="35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0" fontId="34" fillId="0" borderId="2" xfId="0" applyFont="1" applyBorder="1" applyAlignment="1" applyProtection="1">
      <alignment horizontal="center" vertical="top" wrapText="1"/>
      <protection hidden="1"/>
    </xf>
    <xf numFmtId="0" fontId="34" fillId="0" borderId="3" xfId="0" applyFont="1" applyBorder="1" applyAlignment="1" applyProtection="1">
      <alignment horizontal="center" vertical="top" wrapText="1"/>
      <protection hidden="1"/>
    </xf>
    <xf numFmtId="0" fontId="34" fillId="0" borderId="4" xfId="0" applyFont="1" applyBorder="1" applyAlignment="1" applyProtection="1">
      <alignment horizontal="center" vertical="top" wrapText="1"/>
      <protection hidden="1"/>
    </xf>
    <xf numFmtId="49" fontId="14" fillId="4" borderId="13" xfId="0" applyNumberFormat="1" applyFont="1" applyFill="1" applyBorder="1" applyAlignment="1">
      <alignment horizontal="center" vertical="center" wrapText="1"/>
    </xf>
    <xf numFmtId="49" fontId="14" fillId="4" borderId="14" xfId="0" applyNumberFormat="1" applyFont="1" applyFill="1" applyBorder="1" applyAlignment="1">
      <alignment horizontal="center" vertical="center" wrapText="1"/>
    </xf>
    <xf numFmtId="49" fontId="14" fillId="4" borderId="24" xfId="0" applyNumberFormat="1" applyFont="1" applyFill="1" applyBorder="1" applyAlignment="1">
      <alignment horizontal="center" vertical="center" wrapText="1"/>
    </xf>
    <xf numFmtId="49" fontId="14" fillId="4" borderId="19" xfId="0" applyNumberFormat="1" applyFont="1" applyFill="1" applyBorder="1" applyAlignment="1">
      <alignment horizontal="center" vertical="center" wrapText="1"/>
    </xf>
    <xf numFmtId="49" fontId="14" fillId="4" borderId="20" xfId="0" applyNumberFormat="1" applyFont="1" applyFill="1" applyBorder="1" applyAlignment="1">
      <alignment horizontal="center" vertical="center" wrapText="1"/>
    </xf>
    <xf numFmtId="49" fontId="14" fillId="4" borderId="25" xfId="0" applyNumberFormat="1" applyFont="1" applyFill="1" applyBorder="1" applyAlignment="1">
      <alignment horizontal="center" vertical="center" wrapText="1"/>
    </xf>
    <xf numFmtId="2" fontId="15" fillId="0" borderId="22" xfId="0" applyNumberFormat="1" applyFont="1" applyBorder="1" applyAlignment="1">
      <alignment horizontal="center" vertical="center"/>
    </xf>
    <xf numFmtId="2" fontId="15" fillId="0" borderId="23" xfId="0" applyNumberFormat="1" applyFont="1" applyBorder="1" applyAlignment="1">
      <alignment horizontal="center" vertical="center"/>
    </xf>
    <xf numFmtId="2" fontId="15" fillId="0" borderId="26" xfId="0" applyNumberFormat="1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top" wrapText="1"/>
      <protection hidden="1"/>
    </xf>
    <xf numFmtId="0" fontId="18" fillId="0" borderId="6" xfId="0" applyFont="1" applyBorder="1" applyAlignment="1" applyProtection="1">
      <alignment horizontal="center" vertical="top" wrapText="1"/>
      <protection hidden="1"/>
    </xf>
    <xf numFmtId="49" fontId="45" fillId="4" borderId="13" xfId="0" applyNumberFormat="1" applyFont="1" applyFill="1" applyBorder="1" applyAlignment="1">
      <alignment horizontal="center" vertical="center" wrapText="1"/>
    </xf>
    <xf numFmtId="49" fontId="45" fillId="4" borderId="14" xfId="0" applyNumberFormat="1" applyFont="1" applyFill="1" applyBorder="1" applyAlignment="1">
      <alignment horizontal="center" vertical="center" wrapText="1"/>
    </xf>
    <xf numFmtId="49" fontId="45" fillId="4" borderId="24" xfId="0" applyNumberFormat="1" applyFont="1" applyFill="1" applyBorder="1" applyAlignment="1">
      <alignment horizontal="center" vertical="center" wrapText="1"/>
    </xf>
    <xf numFmtId="49" fontId="45" fillId="4" borderId="19" xfId="0" applyNumberFormat="1" applyFont="1" applyFill="1" applyBorder="1" applyAlignment="1">
      <alignment horizontal="center" vertical="center" wrapText="1"/>
    </xf>
    <xf numFmtId="49" fontId="45" fillId="4" borderId="20" xfId="0" applyNumberFormat="1" applyFont="1" applyFill="1" applyBorder="1" applyAlignment="1">
      <alignment horizontal="center" vertical="center" wrapText="1"/>
    </xf>
    <xf numFmtId="49" fontId="45" fillId="4" borderId="25" xfId="0" applyNumberFormat="1" applyFont="1" applyFill="1" applyBorder="1" applyAlignment="1">
      <alignment horizontal="center" vertical="center" wrapText="1"/>
    </xf>
    <xf numFmtId="2" fontId="42" fillId="0" borderId="38" xfId="0" applyNumberFormat="1" applyFont="1" applyBorder="1" applyAlignment="1">
      <alignment horizontal="center" vertical="center"/>
    </xf>
    <xf numFmtId="2" fontId="42" fillId="0" borderId="39" xfId="0" applyNumberFormat="1" applyFont="1" applyBorder="1" applyAlignment="1">
      <alignment horizontal="center" vertical="center"/>
    </xf>
    <xf numFmtId="2" fontId="42" fillId="0" borderId="40" xfId="0" applyNumberFormat="1" applyFont="1" applyBorder="1" applyAlignment="1">
      <alignment horizontal="center" vertical="center"/>
    </xf>
    <xf numFmtId="49" fontId="45" fillId="4" borderId="22" xfId="0" applyNumberFormat="1" applyFont="1" applyFill="1" applyBorder="1" applyAlignment="1">
      <alignment horizontal="center" vertical="center" wrapText="1"/>
    </xf>
    <xf numFmtId="49" fontId="45" fillId="4" borderId="23" xfId="0" applyNumberFormat="1" applyFont="1" applyFill="1" applyBorder="1" applyAlignment="1">
      <alignment horizontal="center" vertical="center" wrapText="1"/>
    </xf>
    <xf numFmtId="49" fontId="14" fillId="4" borderId="26" xfId="0" applyNumberFormat="1" applyFont="1" applyFill="1" applyBorder="1" applyAlignment="1">
      <alignment horizontal="center" vertical="center" wrapText="1"/>
    </xf>
    <xf numFmtId="49" fontId="14" fillId="4" borderId="36" xfId="0" applyNumberFormat="1" applyFont="1" applyFill="1" applyBorder="1" applyAlignment="1">
      <alignment horizontal="center" vertical="center" wrapText="1"/>
    </xf>
    <xf numFmtId="49" fontId="14" fillId="4" borderId="37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</cellXfs>
  <cellStyles count="3">
    <cellStyle name="Контрольная ячейка" xfId="2" builtinId="23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"/>
  <sheetViews>
    <sheetView zoomScale="60" zoomScaleNormal="60" workbookViewId="0">
      <selection activeCell="A7" sqref="A7:O7"/>
    </sheetView>
  </sheetViews>
  <sheetFormatPr defaultRowHeight="15" x14ac:dyDescent="0.25"/>
  <cols>
    <col min="1" max="2" width="10.5703125" customWidth="1"/>
    <col min="4" max="4" width="9.140625" customWidth="1"/>
    <col min="9" max="9" width="9.140625" customWidth="1"/>
    <col min="10" max="10" width="11" customWidth="1"/>
    <col min="11" max="11" width="10.85546875" customWidth="1"/>
    <col min="15" max="15" width="11.5703125" customWidth="1"/>
  </cols>
  <sheetData>
    <row r="1" spans="1:27" ht="30" customHeight="1" x14ac:dyDescent="0.5">
      <c r="A1" s="24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7" ht="32.25" x14ac:dyDescent="0.5">
      <c r="A2" s="25"/>
      <c r="B2" s="2" t="s">
        <v>105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6" t="s">
        <v>40</v>
      </c>
    </row>
    <row r="3" spans="1:27" s="28" customFormat="1" ht="26.25" x14ac:dyDescent="0.4">
      <c r="B3" s="29" t="s">
        <v>117</v>
      </c>
      <c r="F3" s="27"/>
      <c r="P3" s="29"/>
      <c r="Q3" s="29"/>
      <c r="R3" s="29"/>
      <c r="AA3" s="29"/>
    </row>
    <row r="4" spans="1:27" ht="34.5" x14ac:dyDescent="0.45">
      <c r="E4" s="26" t="s">
        <v>41</v>
      </c>
      <c r="F4" s="174" t="s">
        <v>95</v>
      </c>
      <c r="G4" s="175"/>
      <c r="H4" s="175"/>
      <c r="J4" s="174" t="s">
        <v>96</v>
      </c>
      <c r="P4" s="25" t="s">
        <v>121</v>
      </c>
      <c r="Q4" s="2"/>
      <c r="R4" s="2"/>
    </row>
    <row r="5" spans="1:27" ht="23.25" x14ac:dyDescent="0.35">
      <c r="B5" s="25" t="s">
        <v>130</v>
      </c>
      <c r="P5" s="2"/>
      <c r="Q5" s="2"/>
      <c r="R5" s="2"/>
    </row>
    <row r="6" spans="1:27" ht="21" x14ac:dyDescent="0.35">
      <c r="A6" s="210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"/>
      <c r="Q6" s="2"/>
      <c r="R6" s="2"/>
    </row>
    <row r="7" spans="1:27" ht="33" x14ac:dyDescent="0.45">
      <c r="A7" s="212" t="s">
        <v>87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"/>
      <c r="Q7" s="2"/>
      <c r="R7" s="2"/>
    </row>
    <row r="8" spans="1:27" ht="21" x14ac:dyDescent="0.35">
      <c r="A8" s="210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"/>
      <c r="Q8" s="2"/>
      <c r="R8" s="2"/>
    </row>
    <row r="9" spans="1:27" ht="21" x14ac:dyDescent="0.35">
      <c r="A9" s="210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"/>
      <c r="Q9" s="2"/>
      <c r="R9" s="2"/>
    </row>
    <row r="10" spans="1:27" ht="24.75" customHeight="1" x14ac:dyDescent="0.35">
      <c r="A10" s="30"/>
      <c r="B10" s="4"/>
      <c r="C10" s="4"/>
      <c r="D10" s="4"/>
      <c r="E10" s="4"/>
      <c r="F10" s="4"/>
      <c r="G10" s="4"/>
      <c r="H10" s="168"/>
      <c r="I10" s="168" t="s">
        <v>102</v>
      </c>
      <c r="J10" s="4"/>
      <c r="K10" s="166"/>
      <c r="L10" s="4"/>
      <c r="M10" s="4"/>
      <c r="N10" s="4"/>
      <c r="O10" s="4"/>
      <c r="P10" s="2"/>
      <c r="Q10" s="2"/>
      <c r="R10" s="2"/>
    </row>
    <row r="11" spans="1:27" s="214" customFormat="1" ht="25.5" customHeight="1" x14ac:dyDescent="0.35">
      <c r="A11" s="213" t="s">
        <v>101</v>
      </c>
    </row>
    <row r="12" spans="1:27" s="172" customFormat="1" ht="25.5" customHeight="1" x14ac:dyDescent="0.35">
      <c r="A12" s="171"/>
    </row>
    <row r="13" spans="1:27" s="206" customFormat="1" ht="21" customHeight="1" x14ac:dyDescent="0.25">
      <c r="A13" s="206" t="s">
        <v>129</v>
      </c>
    </row>
    <row r="14" spans="1:27" ht="25.5" x14ac:dyDescent="0.35">
      <c r="A14" s="5"/>
      <c r="B14" s="4"/>
      <c r="C14" s="4"/>
      <c r="D14" s="4"/>
      <c r="E14" s="30" t="s">
        <v>42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2"/>
      <c r="Q14" s="2"/>
      <c r="R14" s="2"/>
    </row>
    <row r="15" spans="1:27" ht="21" x14ac:dyDescent="0.35">
      <c r="A15" s="207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"/>
      <c r="Q15" s="2"/>
      <c r="R15" s="2"/>
    </row>
    <row r="16" spans="1:27" ht="25.5" x14ac:dyDescent="0.35">
      <c r="A16" s="209" t="s">
        <v>107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"/>
      <c r="Q16" s="2"/>
      <c r="R16" s="2"/>
      <c r="T16" s="1"/>
    </row>
    <row r="17" spans="1:20" ht="21" x14ac:dyDescent="0.35">
      <c r="A17" s="207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</row>
    <row r="18" spans="1:20" ht="25.5" x14ac:dyDescent="0.35">
      <c r="A18" s="209" t="s">
        <v>122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</row>
    <row r="19" spans="1:20" ht="21" x14ac:dyDescent="0.3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20" ht="25.5" x14ac:dyDescent="0.35">
      <c r="A20" s="209" t="s">
        <v>128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</row>
    <row r="21" spans="1:20" ht="21" x14ac:dyDescent="0.35">
      <c r="A21" s="207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</row>
    <row r="22" spans="1:20" s="29" customFormat="1" ht="26.25" x14ac:dyDescent="0.4">
      <c r="A22" s="29" t="s">
        <v>103</v>
      </c>
      <c r="D22" s="29" t="s">
        <v>120</v>
      </c>
      <c r="K22" s="29">
        <v>6</v>
      </c>
      <c r="L22" s="29" t="s">
        <v>106</v>
      </c>
    </row>
    <row r="23" spans="1:20" s="29" customFormat="1" ht="26.25" x14ac:dyDescent="0.4">
      <c r="D23" s="29" t="s">
        <v>118</v>
      </c>
      <c r="K23" s="205"/>
      <c r="T23" s="29" t="s">
        <v>119</v>
      </c>
    </row>
    <row r="24" spans="1:20" s="29" customFormat="1" ht="26.25" x14ac:dyDescent="0.4"/>
    <row r="25" spans="1:20" s="29" customFormat="1" ht="26.25" x14ac:dyDescent="0.4">
      <c r="B25" s="29" t="s">
        <v>123</v>
      </c>
    </row>
    <row r="26" spans="1:20" s="29" customFormat="1" ht="24" customHeight="1" x14ac:dyDescent="0.4">
      <c r="B26" s="29" t="s">
        <v>124</v>
      </c>
      <c r="E26" s="29" t="s">
        <v>125</v>
      </c>
      <c r="J26" s="29" t="s">
        <v>126</v>
      </c>
    </row>
    <row r="29" spans="1:20" ht="26.25" x14ac:dyDescent="0.4">
      <c r="B29" s="29"/>
    </row>
  </sheetData>
  <mergeCells count="11">
    <mergeCell ref="A6:O6"/>
    <mergeCell ref="A7:O7"/>
    <mergeCell ref="A8:O8"/>
    <mergeCell ref="A9:O9"/>
    <mergeCell ref="A20:O20"/>
    <mergeCell ref="A11:XFD11"/>
    <mergeCell ref="A21:O21"/>
    <mergeCell ref="A15:O15"/>
    <mergeCell ref="A16:O16"/>
    <mergeCell ref="A17:O17"/>
    <mergeCell ref="A18:O18"/>
  </mergeCells>
  <pageMargins left="0.25" right="0.25" top="0.75" bottom="0.75" header="0.3" footer="0.3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7"/>
  <sheetViews>
    <sheetView workbookViewId="0">
      <selection activeCell="B1" sqref="B1"/>
    </sheetView>
  </sheetViews>
  <sheetFormatPr defaultRowHeight="15" x14ac:dyDescent="0.25"/>
  <cols>
    <col min="1" max="1" width="13.28515625" customWidth="1"/>
    <col min="2" max="2" width="18.5703125" customWidth="1"/>
    <col min="3" max="3" width="10.140625" customWidth="1"/>
    <col min="7" max="7" width="13.5703125" customWidth="1"/>
    <col min="9" max="9" width="11.7109375" customWidth="1"/>
    <col min="11" max="11" width="10.7109375" customWidth="1"/>
  </cols>
  <sheetData>
    <row r="1" spans="1:28" x14ac:dyDescent="0.25">
      <c r="A1" s="8" t="s">
        <v>0</v>
      </c>
      <c r="B1" s="9" t="s">
        <v>37</v>
      </c>
    </row>
    <row r="2" spans="1:28" x14ac:dyDescent="0.25">
      <c r="A2" s="8" t="s">
        <v>2</v>
      </c>
      <c r="B2" s="9" t="s">
        <v>38</v>
      </c>
    </row>
    <row r="3" spans="1:28" ht="16.5" customHeight="1" x14ac:dyDescent="0.25">
      <c r="A3" s="8" t="s">
        <v>4</v>
      </c>
      <c r="B3" s="9" t="s">
        <v>97</v>
      </c>
    </row>
    <row r="4" spans="1:28" ht="25.5" x14ac:dyDescent="0.25">
      <c r="A4" s="8" t="s">
        <v>5</v>
      </c>
      <c r="B4" s="9" t="s">
        <v>104</v>
      </c>
    </row>
    <row r="5" spans="1:28" ht="24" customHeight="1" x14ac:dyDescent="0.25">
      <c r="A5" s="75" t="s">
        <v>6</v>
      </c>
      <c r="B5" s="75" t="s">
        <v>7</v>
      </c>
      <c r="C5" s="75" t="s">
        <v>8</v>
      </c>
      <c r="D5" s="72" t="s">
        <v>9</v>
      </c>
      <c r="E5" s="73"/>
      <c r="F5" s="74"/>
      <c r="G5" s="75" t="s">
        <v>10</v>
      </c>
      <c r="H5" s="72" t="s">
        <v>11</v>
      </c>
      <c r="I5" s="73"/>
      <c r="J5" s="73"/>
      <c r="K5" s="74"/>
      <c r="L5" s="72" t="s">
        <v>12</v>
      </c>
      <c r="M5" s="73"/>
      <c r="N5" s="73"/>
      <c r="O5" s="74"/>
    </row>
    <row r="6" spans="1:28" x14ac:dyDescent="0.25">
      <c r="A6" s="76"/>
      <c r="B6" s="77"/>
      <c r="C6" s="78"/>
      <c r="D6" s="11" t="s">
        <v>13</v>
      </c>
      <c r="E6" s="11" t="s">
        <v>14</v>
      </c>
      <c r="F6" s="11" t="s">
        <v>15</v>
      </c>
      <c r="G6" s="76"/>
      <c r="H6" s="11" t="s">
        <v>16</v>
      </c>
      <c r="I6" s="11" t="s">
        <v>17</v>
      </c>
      <c r="J6" s="11" t="s">
        <v>18</v>
      </c>
      <c r="K6" s="11" t="s">
        <v>19</v>
      </c>
      <c r="L6" s="11" t="s">
        <v>20</v>
      </c>
      <c r="M6" s="11" t="s">
        <v>21</v>
      </c>
      <c r="N6" s="11" t="s">
        <v>22</v>
      </c>
      <c r="O6" s="11" t="s">
        <v>23</v>
      </c>
    </row>
    <row r="7" spans="1:28" s="92" customFormat="1" ht="18.75" customHeight="1" x14ac:dyDescent="0.25">
      <c r="A7" s="95"/>
      <c r="B7" s="96"/>
      <c r="C7" s="96"/>
      <c r="D7" s="96"/>
      <c r="E7" s="96"/>
      <c r="F7" s="96"/>
      <c r="G7" s="96" t="s">
        <v>24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</row>
    <row r="8" spans="1:28" s="43" customFormat="1" ht="27.75" customHeight="1" x14ac:dyDescent="0.2">
      <c r="A8" s="12">
        <v>66</v>
      </c>
      <c r="B8" s="13" t="s">
        <v>55</v>
      </c>
      <c r="C8" s="12">
        <v>200</v>
      </c>
      <c r="D8" s="59">
        <v>6.98</v>
      </c>
      <c r="E8" s="59">
        <v>10.42</v>
      </c>
      <c r="F8" s="59">
        <v>25</v>
      </c>
      <c r="G8" s="59">
        <v>222.38</v>
      </c>
      <c r="H8" s="59">
        <v>0.1</v>
      </c>
      <c r="I8" s="59">
        <v>0.9</v>
      </c>
      <c r="J8" s="59"/>
      <c r="K8" s="59"/>
      <c r="L8" s="59">
        <v>184.48</v>
      </c>
      <c r="M8" s="59"/>
      <c r="N8" s="59"/>
      <c r="O8" s="59">
        <v>1.5</v>
      </c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</row>
    <row r="9" spans="1:28" ht="25.5" x14ac:dyDescent="0.25">
      <c r="A9" s="12">
        <v>100</v>
      </c>
      <c r="B9" s="12" t="s">
        <v>82</v>
      </c>
      <c r="C9" s="12">
        <v>15</v>
      </c>
      <c r="D9" s="41">
        <v>3.9</v>
      </c>
      <c r="E9" s="41">
        <v>4.0199999999999996</v>
      </c>
      <c r="F9" s="41">
        <v>0</v>
      </c>
      <c r="G9" s="41">
        <v>52.8</v>
      </c>
      <c r="H9" s="41">
        <v>4.4999999999999997E-3</v>
      </c>
      <c r="I9" s="41">
        <v>42</v>
      </c>
      <c r="J9" s="41"/>
      <c r="K9" s="41"/>
      <c r="L9" s="41">
        <v>156</v>
      </c>
      <c r="M9" s="41"/>
      <c r="N9" s="41"/>
      <c r="O9" s="41">
        <v>0.18</v>
      </c>
    </row>
    <row r="10" spans="1:28" ht="24.75" customHeight="1" x14ac:dyDescent="0.25">
      <c r="A10" s="12">
        <v>2</v>
      </c>
      <c r="B10" s="12" t="s">
        <v>53</v>
      </c>
      <c r="C10" s="12">
        <v>25</v>
      </c>
      <c r="D10" s="41">
        <v>3.7</v>
      </c>
      <c r="E10" s="41">
        <v>8.5</v>
      </c>
      <c r="F10" s="41">
        <v>26.25</v>
      </c>
      <c r="G10" s="41">
        <v>155</v>
      </c>
      <c r="H10" s="41"/>
      <c r="I10" s="41"/>
      <c r="J10" s="41"/>
      <c r="K10" s="41"/>
      <c r="L10" s="41">
        <v>8.4</v>
      </c>
      <c r="M10" s="41"/>
      <c r="N10" s="41">
        <v>4.2</v>
      </c>
      <c r="O10" s="41">
        <v>0.35</v>
      </c>
    </row>
    <row r="11" spans="1:28" x14ac:dyDescent="0.25">
      <c r="A11" s="31">
        <v>376</v>
      </c>
      <c r="B11" s="13" t="s">
        <v>43</v>
      </c>
      <c r="C11" s="12">
        <v>200</v>
      </c>
      <c r="D11" s="93">
        <v>7.0000000000000007E-2</v>
      </c>
      <c r="E11" s="59">
        <v>0.02</v>
      </c>
      <c r="F11" s="59">
        <v>15</v>
      </c>
      <c r="G11" s="59">
        <v>60</v>
      </c>
      <c r="H11" s="59">
        <f>0.01/5</f>
        <v>2E-3</v>
      </c>
      <c r="I11" s="59">
        <v>0.09</v>
      </c>
      <c r="J11" s="59">
        <f>0</f>
        <v>0</v>
      </c>
      <c r="K11" s="59">
        <f>0</f>
        <v>0</v>
      </c>
      <c r="L11" s="59">
        <v>22.2</v>
      </c>
      <c r="M11" s="59"/>
      <c r="N11" s="59">
        <v>2.8</v>
      </c>
      <c r="O11" s="59">
        <v>0.56000000000000005</v>
      </c>
    </row>
    <row r="12" spans="1:28" ht="17.25" customHeight="1" x14ac:dyDescent="0.25">
      <c r="A12" s="12">
        <v>493</v>
      </c>
      <c r="B12" s="12" t="s">
        <v>44</v>
      </c>
      <c r="C12" s="12">
        <v>30</v>
      </c>
      <c r="D12" s="41">
        <v>1.98</v>
      </c>
      <c r="E12" s="41">
        <v>0.36</v>
      </c>
      <c r="F12" s="41">
        <v>36</v>
      </c>
      <c r="G12" s="71">
        <v>54.3</v>
      </c>
      <c r="H12" s="41">
        <v>0.21</v>
      </c>
      <c r="I12" s="41">
        <v>0.09</v>
      </c>
      <c r="J12" s="41"/>
      <c r="K12" s="41"/>
      <c r="L12" s="41">
        <v>40.5</v>
      </c>
      <c r="M12" s="41"/>
      <c r="N12" s="41"/>
      <c r="O12" s="41">
        <v>0.12</v>
      </c>
    </row>
    <row r="13" spans="1:28" x14ac:dyDescent="0.25">
      <c r="A13" s="16" t="s">
        <v>27</v>
      </c>
      <c r="B13" s="17"/>
      <c r="C13" s="17"/>
      <c r="D13" s="23">
        <v>16.63</v>
      </c>
      <c r="E13" s="23">
        <v>23.32</v>
      </c>
      <c r="F13" s="23">
        <v>102.25</v>
      </c>
      <c r="G13" s="23">
        <v>544.48</v>
      </c>
      <c r="H13" s="23"/>
      <c r="I13" s="23"/>
      <c r="J13" s="23"/>
      <c r="K13" s="23"/>
      <c r="L13" s="23"/>
      <c r="M13" s="23"/>
      <c r="N13" s="23"/>
      <c r="O13" s="23"/>
    </row>
    <row r="14" spans="1:28" s="43" customFormat="1" ht="16.149999999999999" customHeight="1" x14ac:dyDescent="0.2">
      <c r="A14" s="280" t="s">
        <v>80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</row>
    <row r="15" spans="1:28" ht="38.25" x14ac:dyDescent="0.25">
      <c r="A15" s="12">
        <v>54</v>
      </c>
      <c r="B15" s="13" t="s">
        <v>75</v>
      </c>
      <c r="C15" s="12">
        <v>100</v>
      </c>
      <c r="D15" s="14">
        <f>1.9</f>
        <v>1.9</v>
      </c>
      <c r="E15" s="14">
        <v>6.08</v>
      </c>
      <c r="F15" s="14">
        <v>11.2</v>
      </c>
      <c r="G15" s="14">
        <v>103.9</v>
      </c>
      <c r="H15" s="14">
        <v>0.02</v>
      </c>
      <c r="I15" s="14">
        <v>6.44</v>
      </c>
      <c r="J15" s="14"/>
      <c r="K15" s="14">
        <v>10.6</v>
      </c>
      <c r="L15" s="14">
        <v>29.27</v>
      </c>
      <c r="M15" s="14">
        <v>31.8</v>
      </c>
      <c r="N15" s="14">
        <v>16.829999999999998</v>
      </c>
      <c r="O15" s="14">
        <v>1.48</v>
      </c>
    </row>
    <row r="16" spans="1:28" s="43" customFormat="1" ht="25.5" customHeight="1" x14ac:dyDescent="0.2">
      <c r="A16" s="12">
        <v>112</v>
      </c>
      <c r="B16" s="13" t="s">
        <v>73</v>
      </c>
      <c r="C16" s="12">
        <v>250</v>
      </c>
      <c r="D16" s="14">
        <f>10.27/4+0.8</f>
        <v>3.3674999999999997</v>
      </c>
      <c r="E16" s="14">
        <f>11.12/4+0.2</f>
        <v>2.98</v>
      </c>
      <c r="F16" s="14">
        <f>62.75/4</f>
        <v>15.6875</v>
      </c>
      <c r="G16" s="14">
        <f>436/4+5+30</f>
        <v>144</v>
      </c>
      <c r="H16" s="14">
        <f>0.37/4</f>
        <v>9.2499999999999999E-2</v>
      </c>
      <c r="I16" s="14">
        <f>24.3/4</f>
        <v>6.0750000000000002</v>
      </c>
      <c r="J16" s="14"/>
      <c r="K16" s="14">
        <f>5.8/4</f>
        <v>1.45</v>
      </c>
      <c r="L16" s="14">
        <f>118/4+2</f>
        <v>31.5</v>
      </c>
      <c r="M16" s="14">
        <f>230.9/4</f>
        <v>57.725000000000001</v>
      </c>
      <c r="N16" s="14">
        <f>95.2/4</f>
        <v>23.8</v>
      </c>
      <c r="O16" s="14">
        <f>4/4</f>
        <v>1</v>
      </c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</row>
    <row r="17" spans="1:15" ht="27" customHeight="1" x14ac:dyDescent="0.25">
      <c r="A17" s="12">
        <v>145</v>
      </c>
      <c r="B17" s="12" t="s">
        <v>127</v>
      </c>
      <c r="C17" s="12">
        <v>200</v>
      </c>
      <c r="D17" s="41">
        <v>26.3</v>
      </c>
      <c r="E17" s="41">
        <v>17.899999999999999</v>
      </c>
      <c r="F17" s="41">
        <v>45.76</v>
      </c>
      <c r="G17" s="41">
        <v>399</v>
      </c>
      <c r="H17" s="41"/>
      <c r="I17" s="41">
        <v>43.5</v>
      </c>
      <c r="J17" s="41"/>
      <c r="K17" s="41"/>
      <c r="L17" s="41">
        <v>41.42</v>
      </c>
      <c r="M17" s="41"/>
      <c r="N17" s="41">
        <v>66</v>
      </c>
      <c r="O17" s="41">
        <v>2.4</v>
      </c>
    </row>
    <row r="18" spans="1:15" ht="25.5" x14ac:dyDescent="0.25">
      <c r="A18" s="12">
        <v>389</v>
      </c>
      <c r="B18" s="13" t="s">
        <v>70</v>
      </c>
      <c r="C18" s="120">
        <v>200</v>
      </c>
      <c r="D18" s="121">
        <f>1</f>
        <v>1</v>
      </c>
      <c r="E18" s="120">
        <v>0</v>
      </c>
      <c r="F18" s="121">
        <f>101/5</f>
        <v>20.2</v>
      </c>
      <c r="G18" s="120">
        <f>424/5</f>
        <v>84.8</v>
      </c>
      <c r="H18" s="121">
        <f>0.11/5</f>
        <v>2.1999999999999999E-2</v>
      </c>
      <c r="I18" s="120">
        <f>30/5</f>
        <v>6</v>
      </c>
      <c r="J18" s="121">
        <v>0</v>
      </c>
      <c r="K18" s="120">
        <f>1/5</f>
        <v>0.2</v>
      </c>
      <c r="L18" s="121">
        <f>70/5</f>
        <v>14</v>
      </c>
      <c r="M18" s="120">
        <f>70/5</f>
        <v>14</v>
      </c>
      <c r="N18" s="121">
        <f>40/5</f>
        <v>8</v>
      </c>
      <c r="O18" s="122">
        <f>14/5</f>
        <v>2.8</v>
      </c>
    </row>
    <row r="19" spans="1:15" ht="17.25" customHeight="1" x14ac:dyDescent="0.25">
      <c r="A19" s="12">
        <v>493</v>
      </c>
      <c r="B19" s="12" t="s">
        <v>44</v>
      </c>
      <c r="C19" s="12">
        <v>33.299999999999997</v>
      </c>
      <c r="D19" s="41">
        <v>2.1978</v>
      </c>
      <c r="E19" s="41">
        <v>0.39960000000000001</v>
      </c>
      <c r="F19" s="41">
        <v>0.4</v>
      </c>
      <c r="G19" s="71">
        <v>60.273000000000003</v>
      </c>
      <c r="H19" s="41">
        <v>8.9999999999999993E-3</v>
      </c>
      <c r="I19" s="41">
        <v>0.15</v>
      </c>
      <c r="J19" s="41"/>
      <c r="K19" s="41"/>
      <c r="L19" s="41">
        <v>40.5</v>
      </c>
      <c r="M19" s="41"/>
      <c r="N19" s="41"/>
      <c r="O19" s="41">
        <v>0.12</v>
      </c>
    </row>
    <row r="20" spans="1:15" x14ac:dyDescent="0.25">
      <c r="A20" s="12">
        <v>502</v>
      </c>
      <c r="B20" s="12" t="s">
        <v>25</v>
      </c>
      <c r="C20" s="12">
        <v>50</v>
      </c>
      <c r="D20" s="41">
        <v>3.7</v>
      </c>
      <c r="E20" s="41">
        <v>1.45</v>
      </c>
      <c r="F20" s="41">
        <v>25.7</v>
      </c>
      <c r="G20" s="41">
        <v>125</v>
      </c>
      <c r="H20" s="41">
        <v>0.04</v>
      </c>
      <c r="I20" s="41"/>
      <c r="J20" s="41"/>
      <c r="K20" s="41">
        <v>0.52</v>
      </c>
      <c r="L20" s="41">
        <v>9.1999999999999993</v>
      </c>
      <c r="M20" s="41">
        <v>34.799999999999997</v>
      </c>
      <c r="N20" s="41">
        <v>13.2</v>
      </c>
      <c r="O20" s="41">
        <v>0.44</v>
      </c>
    </row>
    <row r="21" spans="1:15" s="43" customFormat="1" ht="16.149999999999999" customHeight="1" x14ac:dyDescent="0.2">
      <c r="A21" s="16" t="s">
        <v>27</v>
      </c>
      <c r="B21" s="16"/>
      <c r="C21" s="16"/>
      <c r="D21" s="23">
        <f>SUM(D15:D20)</f>
        <v>38.465300000000006</v>
      </c>
      <c r="E21" s="23">
        <v>33.409999999999997</v>
      </c>
      <c r="F21" s="23">
        <v>75.8</v>
      </c>
      <c r="G21" s="23">
        <f>SUM(G15:G20)</f>
        <v>916.97299999999996</v>
      </c>
      <c r="H21" s="23"/>
      <c r="I21" s="23"/>
      <c r="J21" s="23"/>
      <c r="K21" s="23"/>
      <c r="L21" s="23"/>
      <c r="M21" s="23"/>
      <c r="N21" s="23"/>
      <c r="O21" s="23"/>
    </row>
    <row r="22" spans="1:15" s="43" customFormat="1" ht="16.149999999999999" customHeight="1" x14ac:dyDescent="0.2">
      <c r="A22" s="16" t="s">
        <v>71</v>
      </c>
      <c r="B22" s="17"/>
      <c r="C22" s="17"/>
      <c r="D22" s="112">
        <v>63.56</v>
      </c>
      <c r="E22" s="112">
        <v>56.73</v>
      </c>
      <c r="F22" s="112">
        <v>178.05</v>
      </c>
      <c r="G22" s="112">
        <v>1573.38</v>
      </c>
      <c r="H22" s="23"/>
      <c r="I22" s="23"/>
      <c r="J22" s="23"/>
      <c r="K22" s="23"/>
      <c r="L22" s="23"/>
      <c r="M22" s="23"/>
      <c r="N22" s="23"/>
      <c r="O22" s="23"/>
    </row>
    <row r="23" spans="1:15" ht="15.75" thickBot="1" x14ac:dyDescent="0.3"/>
    <row r="24" spans="1:15" ht="27" customHeight="1" thickBot="1" x14ac:dyDescent="0.3">
      <c r="B24" s="271" t="s">
        <v>28</v>
      </c>
      <c r="C24" s="272"/>
      <c r="D24" s="272"/>
      <c r="E24" s="294"/>
      <c r="F24" s="278" t="s">
        <v>29</v>
      </c>
      <c r="G24" s="278"/>
      <c r="H24" s="279"/>
      <c r="I24" s="19" t="s">
        <v>30</v>
      </c>
      <c r="K24" s="8" t="s">
        <v>0</v>
      </c>
      <c r="L24" s="9" t="s">
        <v>48</v>
      </c>
    </row>
    <row r="25" spans="1:15" ht="15.75" thickBot="1" x14ac:dyDescent="0.3">
      <c r="B25" s="274"/>
      <c r="C25" s="275"/>
      <c r="D25" s="275"/>
      <c r="E25" s="295"/>
      <c r="F25" s="107" t="s">
        <v>13</v>
      </c>
      <c r="G25" s="20" t="s">
        <v>14</v>
      </c>
      <c r="H25" s="20" t="s">
        <v>15</v>
      </c>
      <c r="I25" s="21"/>
      <c r="K25" s="8" t="s">
        <v>2</v>
      </c>
      <c r="L25" s="9" t="s">
        <v>38</v>
      </c>
    </row>
    <row r="26" spans="1:15" ht="27" customHeight="1" thickBot="1" x14ac:dyDescent="0.3">
      <c r="B26" s="224" t="s">
        <v>31</v>
      </c>
      <c r="C26" s="225"/>
      <c r="D26" s="225"/>
      <c r="E26" s="293"/>
      <c r="F26" s="20" t="s">
        <v>32</v>
      </c>
      <c r="G26" s="20" t="s">
        <v>33</v>
      </c>
      <c r="H26" s="20" t="s">
        <v>34</v>
      </c>
      <c r="I26" s="20" t="s">
        <v>35</v>
      </c>
      <c r="K26" s="8" t="s">
        <v>4</v>
      </c>
      <c r="L26" s="9" t="s">
        <v>97</v>
      </c>
    </row>
    <row r="27" spans="1:15" ht="27" customHeight="1" thickBot="1" x14ac:dyDescent="0.3">
      <c r="B27" s="105" t="s">
        <v>36</v>
      </c>
      <c r="C27" s="106"/>
      <c r="D27" s="106"/>
      <c r="E27" s="106"/>
      <c r="F27" s="22">
        <v>63.56</v>
      </c>
      <c r="G27" s="22">
        <v>56.73</v>
      </c>
      <c r="H27" s="22">
        <v>178.05</v>
      </c>
      <c r="I27" s="22">
        <v>1578.38</v>
      </c>
      <c r="K27" s="8" t="s">
        <v>5</v>
      </c>
      <c r="L27" s="9" t="s">
        <v>104</v>
      </c>
    </row>
  </sheetData>
  <mergeCells count="4">
    <mergeCell ref="A14:O14"/>
    <mergeCell ref="B26:E26"/>
    <mergeCell ref="B24:E25"/>
    <mergeCell ref="F24:H24"/>
  </mergeCells>
  <pageMargins left="0.25" right="0.25" top="0.75" bottom="0.75" header="0.3" footer="0.3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workbookViewId="0">
      <selection activeCell="B1" sqref="B1"/>
    </sheetView>
  </sheetViews>
  <sheetFormatPr defaultRowHeight="15" x14ac:dyDescent="0.25"/>
  <cols>
    <col min="1" max="1" width="13.28515625" customWidth="1"/>
    <col min="2" max="2" width="19.28515625" customWidth="1"/>
    <col min="3" max="3" width="10.5703125" customWidth="1"/>
    <col min="7" max="7" width="14.7109375" customWidth="1"/>
    <col min="9" max="9" width="12.7109375" customWidth="1"/>
    <col min="11" max="11" width="10.7109375" customWidth="1"/>
  </cols>
  <sheetData>
    <row r="1" spans="1:27" x14ac:dyDescent="0.25">
      <c r="A1" s="8" t="s">
        <v>0</v>
      </c>
      <c r="B1" s="9" t="s">
        <v>49</v>
      </c>
    </row>
    <row r="2" spans="1:27" x14ac:dyDescent="0.25">
      <c r="A2" s="8" t="s">
        <v>2</v>
      </c>
      <c r="B2" s="9" t="s">
        <v>38</v>
      </c>
    </row>
    <row r="3" spans="1:27" ht="15" customHeight="1" x14ac:dyDescent="0.25">
      <c r="A3" s="8" t="s">
        <v>4</v>
      </c>
      <c r="B3" s="9" t="s">
        <v>97</v>
      </c>
    </row>
    <row r="4" spans="1:27" ht="27.75" customHeight="1" x14ac:dyDescent="0.25">
      <c r="A4" s="8" t="s">
        <v>5</v>
      </c>
      <c r="B4" s="9" t="s">
        <v>104</v>
      </c>
    </row>
    <row r="5" spans="1:27" x14ac:dyDescent="0.25">
      <c r="A5" s="220" t="s">
        <v>6</v>
      </c>
      <c r="B5" s="220" t="s">
        <v>7</v>
      </c>
      <c r="C5" s="220" t="s">
        <v>8</v>
      </c>
      <c r="D5" s="215" t="s">
        <v>9</v>
      </c>
      <c r="E5" s="216"/>
      <c r="F5" s="217"/>
      <c r="G5" s="220" t="s">
        <v>10</v>
      </c>
      <c r="H5" s="215" t="s">
        <v>11</v>
      </c>
      <c r="I5" s="216"/>
      <c r="J5" s="216"/>
      <c r="K5" s="217"/>
      <c r="L5" s="215" t="s">
        <v>12</v>
      </c>
      <c r="M5" s="216"/>
      <c r="N5" s="216"/>
      <c r="O5" s="217"/>
    </row>
    <row r="6" spans="1:27" x14ac:dyDescent="0.25">
      <c r="A6" s="221"/>
      <c r="B6" s="222"/>
      <c r="C6" s="223"/>
      <c r="D6" s="11" t="s">
        <v>13</v>
      </c>
      <c r="E6" s="11" t="s">
        <v>14</v>
      </c>
      <c r="F6" s="11" t="s">
        <v>15</v>
      </c>
      <c r="G6" s="221"/>
      <c r="H6" s="11" t="s">
        <v>16</v>
      </c>
      <c r="I6" s="11" t="s">
        <v>17</v>
      </c>
      <c r="J6" s="11" t="s">
        <v>18</v>
      </c>
      <c r="K6" s="11" t="s">
        <v>19</v>
      </c>
      <c r="L6" s="11" t="s">
        <v>20</v>
      </c>
      <c r="M6" s="11" t="s">
        <v>21</v>
      </c>
      <c r="N6" s="11" t="s">
        <v>22</v>
      </c>
      <c r="O6" s="11" t="s">
        <v>23</v>
      </c>
    </row>
    <row r="7" spans="1:27" ht="24" customHeight="1" x14ac:dyDescent="0.25">
      <c r="A7" s="63"/>
      <c r="B7" s="64"/>
      <c r="C7" s="64"/>
      <c r="D7" s="64"/>
      <c r="E7" s="64"/>
      <c r="F7" s="64"/>
      <c r="G7" s="64" t="s">
        <v>24</v>
      </c>
      <c r="H7" s="64"/>
      <c r="I7" s="64"/>
      <c r="J7" s="64"/>
      <c r="K7" s="64"/>
      <c r="L7" s="64"/>
      <c r="M7" s="64"/>
      <c r="N7" s="64"/>
      <c r="O7" s="64"/>
    </row>
    <row r="8" spans="1:27" x14ac:dyDescent="0.25">
      <c r="A8" s="12">
        <v>14</v>
      </c>
      <c r="B8" s="13" t="s">
        <v>92</v>
      </c>
      <c r="C8" s="12">
        <v>100</v>
      </c>
      <c r="D8" s="66">
        <v>0.56000000000000005</v>
      </c>
      <c r="E8" s="66">
        <v>0.24</v>
      </c>
      <c r="F8" s="66">
        <v>10.5</v>
      </c>
      <c r="G8" s="67">
        <v>47.6</v>
      </c>
      <c r="H8" s="65"/>
      <c r="I8" s="65"/>
      <c r="J8" s="65"/>
      <c r="K8" s="65"/>
      <c r="L8" s="65"/>
      <c r="M8" s="65"/>
      <c r="N8" s="65"/>
      <c r="O8" s="65"/>
    </row>
    <row r="9" spans="1:27" x14ac:dyDescent="0.25">
      <c r="A9" s="12" t="s">
        <v>84</v>
      </c>
      <c r="B9" s="13" t="s">
        <v>85</v>
      </c>
      <c r="C9" s="12">
        <v>35</v>
      </c>
      <c r="D9" s="59">
        <v>0.105</v>
      </c>
      <c r="E9" s="59">
        <v>0</v>
      </c>
      <c r="F9" s="59">
        <v>0.315</v>
      </c>
      <c r="G9" s="59">
        <v>1.7150000000000001</v>
      </c>
      <c r="H9" s="59"/>
      <c r="I9" s="59">
        <v>1.2250000000000001</v>
      </c>
      <c r="J9" s="59"/>
      <c r="K9" s="59"/>
      <c r="L9" s="59">
        <v>2.8</v>
      </c>
      <c r="M9" s="59"/>
      <c r="N9" s="59"/>
      <c r="O9" s="59">
        <v>0.105</v>
      </c>
    </row>
    <row r="10" spans="1:27" x14ac:dyDescent="0.25">
      <c r="A10" s="12">
        <v>382</v>
      </c>
      <c r="B10" s="13" t="s">
        <v>26</v>
      </c>
      <c r="C10" s="12">
        <v>200</v>
      </c>
      <c r="D10" s="59">
        <v>4.08</v>
      </c>
      <c r="E10" s="59">
        <v>3.54</v>
      </c>
      <c r="F10" s="59">
        <v>17.579999999999998</v>
      </c>
      <c r="G10" s="59">
        <v>118.6</v>
      </c>
      <c r="H10" s="59">
        <f>0.28/10*2</f>
        <v>5.6000000000000008E-2</v>
      </c>
      <c r="I10" s="59">
        <f>7.94/10*2</f>
        <v>1.5880000000000001</v>
      </c>
      <c r="J10" s="59">
        <f>122/10*2</f>
        <v>24.4</v>
      </c>
      <c r="K10" s="59"/>
      <c r="L10" s="59">
        <f>761.1/10*2</f>
        <v>152.22</v>
      </c>
      <c r="M10" s="59">
        <f>622.8/10*2</f>
        <v>124.55999999999999</v>
      </c>
      <c r="N10" s="59">
        <f>106.7/10*2</f>
        <v>21.34</v>
      </c>
      <c r="O10" s="59">
        <v>4.0599999999999996</v>
      </c>
    </row>
    <row r="11" spans="1:27" ht="24.75" customHeight="1" x14ac:dyDescent="0.25">
      <c r="A11" s="12">
        <v>2</v>
      </c>
      <c r="B11" s="12" t="s">
        <v>59</v>
      </c>
      <c r="C11" s="12">
        <v>60</v>
      </c>
      <c r="D11" s="41">
        <v>3.7</v>
      </c>
      <c r="E11" s="41">
        <v>8.5</v>
      </c>
      <c r="F11" s="41">
        <v>26.25</v>
      </c>
      <c r="G11" s="41">
        <v>155</v>
      </c>
      <c r="H11" s="41"/>
      <c r="I11" s="41"/>
      <c r="J11" s="41"/>
      <c r="K11" s="41"/>
      <c r="L11" s="41">
        <v>8.4</v>
      </c>
      <c r="M11" s="41"/>
      <c r="N11" s="41">
        <v>4.2</v>
      </c>
      <c r="O11" s="41">
        <v>0.35</v>
      </c>
    </row>
    <row r="12" spans="1:27" s="169" customFormat="1" ht="17.25" customHeight="1" x14ac:dyDescent="0.25">
      <c r="A12" s="12" t="s">
        <v>84</v>
      </c>
      <c r="B12" s="12" t="s">
        <v>86</v>
      </c>
      <c r="C12" s="12">
        <v>40</v>
      </c>
      <c r="D12" s="41"/>
      <c r="E12" s="41"/>
      <c r="F12" s="41"/>
      <c r="G12" s="71"/>
      <c r="H12" s="41"/>
      <c r="I12" s="41"/>
      <c r="J12" s="41"/>
      <c r="K12" s="41"/>
      <c r="L12" s="41"/>
      <c r="M12" s="41"/>
      <c r="N12" s="41"/>
      <c r="O12" s="41"/>
    </row>
    <row r="13" spans="1:27" s="43" customFormat="1" ht="16.149999999999999" customHeight="1" x14ac:dyDescent="0.2">
      <c r="A13" s="16" t="s">
        <v>27</v>
      </c>
      <c r="B13" s="17"/>
      <c r="C13" s="17"/>
      <c r="D13" s="23">
        <v>8.4499999999999993</v>
      </c>
      <c r="E13" s="23">
        <f>SUM(E7:E12)</f>
        <v>12.280000000000001</v>
      </c>
      <c r="F13" s="23">
        <f>SUM(F7:F12)</f>
        <v>54.644999999999996</v>
      </c>
      <c r="G13" s="23">
        <f>SUM(G7:G12)</f>
        <v>322.91499999999996</v>
      </c>
      <c r="H13" s="23"/>
      <c r="I13" s="23"/>
      <c r="J13" s="23"/>
      <c r="K13" s="23"/>
      <c r="L13" s="23"/>
      <c r="M13" s="23"/>
      <c r="N13" s="23"/>
      <c r="O13" s="23"/>
    </row>
    <row r="14" spans="1:27" s="43" customFormat="1" ht="18.75" x14ac:dyDescent="0.2">
      <c r="A14" s="280" t="s">
        <v>65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152"/>
    </row>
    <row r="15" spans="1:27" ht="38.25" x14ac:dyDescent="0.25">
      <c r="A15" s="12">
        <v>45</v>
      </c>
      <c r="B15" s="13" t="s">
        <v>77</v>
      </c>
      <c r="C15" s="12">
        <v>100</v>
      </c>
      <c r="D15" s="14">
        <f>13.12/10</f>
        <v>1.3119999999999998</v>
      </c>
      <c r="E15" s="14">
        <f>32.49/10</f>
        <v>3.2490000000000001</v>
      </c>
      <c r="F15" s="14">
        <f>6.5</f>
        <v>6.5</v>
      </c>
      <c r="G15" s="14">
        <v>60.4</v>
      </c>
      <c r="H15" s="14">
        <v>0.02</v>
      </c>
      <c r="I15" s="14">
        <v>17.010000000000002</v>
      </c>
      <c r="J15" s="14"/>
      <c r="K15" s="14">
        <v>8.39</v>
      </c>
      <c r="L15" s="14">
        <v>24.97</v>
      </c>
      <c r="M15" s="14">
        <v>28.3</v>
      </c>
      <c r="N15" s="14">
        <v>15.09</v>
      </c>
      <c r="O15" s="14">
        <v>0.47</v>
      </c>
    </row>
    <row r="16" spans="1:27" s="43" customFormat="1" ht="25.5" customHeight="1" x14ac:dyDescent="0.2">
      <c r="A16" s="12">
        <v>44</v>
      </c>
      <c r="B16" s="13" t="s">
        <v>93</v>
      </c>
      <c r="C16" s="12">
        <v>250</v>
      </c>
      <c r="D16" s="14">
        <v>4.07</v>
      </c>
      <c r="E16" s="14">
        <v>1.04</v>
      </c>
      <c r="F16" s="14">
        <v>6.66</v>
      </c>
      <c r="G16" s="14">
        <v>60.34</v>
      </c>
      <c r="H16" s="14"/>
      <c r="I16" s="14"/>
      <c r="J16" s="14"/>
      <c r="K16" s="14"/>
      <c r="L16" s="14"/>
      <c r="M16" s="14"/>
      <c r="N16" s="14"/>
      <c r="O16" s="14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</row>
    <row r="17" spans="1:15" ht="38.25" x14ac:dyDescent="0.25">
      <c r="A17" s="12">
        <v>306</v>
      </c>
      <c r="B17" s="13" t="s">
        <v>61</v>
      </c>
      <c r="C17" s="12">
        <v>80</v>
      </c>
      <c r="D17" s="59">
        <v>12.88</v>
      </c>
      <c r="E17" s="59">
        <v>10.48</v>
      </c>
      <c r="F17" s="59">
        <v>5.28</v>
      </c>
      <c r="G17" s="59">
        <v>167.2</v>
      </c>
      <c r="H17" s="59"/>
      <c r="I17" s="59"/>
      <c r="J17" s="59"/>
      <c r="K17" s="59"/>
      <c r="L17" s="59"/>
      <c r="M17" s="59"/>
      <c r="N17" s="59"/>
      <c r="O17" s="59"/>
    </row>
    <row r="18" spans="1:15" s="32" customFormat="1" ht="16.5" customHeight="1" x14ac:dyDescent="0.25">
      <c r="A18" s="12">
        <v>202</v>
      </c>
      <c r="B18" s="12" t="s">
        <v>51</v>
      </c>
      <c r="C18" s="12">
        <v>180</v>
      </c>
      <c r="D18" s="42">
        <v>6.57</v>
      </c>
      <c r="E18" s="42">
        <v>5.0039999999999996</v>
      </c>
      <c r="F18" s="42">
        <v>39.96</v>
      </c>
      <c r="G18" s="102">
        <v>235.566</v>
      </c>
      <c r="H18" s="42">
        <v>7.1999999999999995E-2</v>
      </c>
      <c r="I18" s="42"/>
      <c r="J18" s="42"/>
      <c r="K18" s="42">
        <v>0.96900000000000008</v>
      </c>
      <c r="L18" s="42">
        <v>11.178000000000001</v>
      </c>
      <c r="M18" s="42"/>
      <c r="N18" s="42">
        <v>21.12</v>
      </c>
      <c r="O18" s="42">
        <v>0.88200000000000001</v>
      </c>
    </row>
    <row r="19" spans="1:15" ht="25.5" x14ac:dyDescent="0.25">
      <c r="A19" s="12">
        <v>389</v>
      </c>
      <c r="B19" s="13" t="s">
        <v>74</v>
      </c>
      <c r="C19" s="120">
        <v>200</v>
      </c>
      <c r="D19" s="121">
        <f>1</f>
        <v>1</v>
      </c>
      <c r="E19" s="120">
        <v>0</v>
      </c>
      <c r="F19" s="121">
        <f>101/5</f>
        <v>20.2</v>
      </c>
      <c r="G19" s="120">
        <f>424/5</f>
        <v>84.8</v>
      </c>
      <c r="H19" s="121">
        <f>0.11/5</f>
        <v>2.1999999999999999E-2</v>
      </c>
      <c r="I19" s="120">
        <f>30/5</f>
        <v>6</v>
      </c>
      <c r="J19" s="121">
        <v>0</v>
      </c>
      <c r="K19" s="120">
        <f>1/5</f>
        <v>0.2</v>
      </c>
      <c r="L19" s="121">
        <f>70/5</f>
        <v>14</v>
      </c>
      <c r="M19" s="120">
        <f>70/5</f>
        <v>14</v>
      </c>
      <c r="N19" s="121">
        <f>40/5</f>
        <v>8</v>
      </c>
      <c r="O19" s="122">
        <f>14/5</f>
        <v>2.8</v>
      </c>
    </row>
    <row r="20" spans="1:15" ht="17.25" customHeight="1" x14ac:dyDescent="0.25">
      <c r="A20" s="12">
        <v>493</v>
      </c>
      <c r="B20" s="12" t="s">
        <v>44</v>
      </c>
      <c r="C20" s="12">
        <v>33.299999999999997</v>
      </c>
      <c r="D20" s="41">
        <v>2.1978</v>
      </c>
      <c r="E20" s="41">
        <v>0.39960000000000001</v>
      </c>
      <c r="F20" s="41">
        <v>0.4</v>
      </c>
      <c r="G20" s="71">
        <v>60.273000000000003</v>
      </c>
      <c r="H20" s="41">
        <v>8.9999999999999993E-3</v>
      </c>
      <c r="I20" s="41">
        <v>0.15</v>
      </c>
      <c r="J20" s="41"/>
      <c r="K20" s="41"/>
      <c r="L20" s="41">
        <v>40.5</v>
      </c>
      <c r="M20" s="41"/>
      <c r="N20" s="41"/>
      <c r="O20" s="41">
        <v>0.12</v>
      </c>
    </row>
    <row r="21" spans="1:15" ht="17.25" customHeight="1" x14ac:dyDescent="0.25">
      <c r="A21" s="12">
        <v>609</v>
      </c>
      <c r="B21" s="12" t="s">
        <v>89</v>
      </c>
      <c r="C21" s="12">
        <v>60</v>
      </c>
      <c r="D21" s="41">
        <v>2.4500000000000002</v>
      </c>
      <c r="E21" s="41">
        <v>2.6</v>
      </c>
      <c r="F21" s="41">
        <v>20</v>
      </c>
      <c r="G21" s="71">
        <v>108.21</v>
      </c>
      <c r="H21" s="41"/>
      <c r="I21" s="41"/>
      <c r="J21" s="41"/>
      <c r="K21" s="41"/>
      <c r="L21" s="41"/>
      <c r="M21" s="41"/>
      <c r="N21" s="41"/>
      <c r="O21" s="41"/>
    </row>
    <row r="22" spans="1:15" s="43" customFormat="1" ht="16.149999999999999" customHeight="1" x14ac:dyDescent="0.2">
      <c r="A22" s="16" t="s">
        <v>27</v>
      </c>
      <c r="B22" s="17"/>
      <c r="C22" s="17"/>
      <c r="D22" s="23">
        <f>SUM(D15:D21)</f>
        <v>30.479800000000001</v>
      </c>
      <c r="E22" s="23">
        <f>SUM(E15:E21)</f>
        <v>22.772600000000001</v>
      </c>
      <c r="F22" s="23">
        <f>SUM(F15:F21)</f>
        <v>99.000000000000014</v>
      </c>
      <c r="G22" s="23">
        <f>SUM(G15:G21)</f>
        <v>776.78899999999999</v>
      </c>
      <c r="H22" s="23"/>
      <c r="I22" s="23"/>
      <c r="J22" s="23"/>
      <c r="K22" s="23"/>
      <c r="L22" s="23"/>
      <c r="M22" s="23"/>
      <c r="N22" s="23"/>
      <c r="O22" s="23"/>
    </row>
    <row r="23" spans="1:15" s="43" customFormat="1" ht="16.149999999999999" customHeight="1" x14ac:dyDescent="0.2">
      <c r="A23" s="16" t="s">
        <v>67</v>
      </c>
      <c r="B23" s="17"/>
      <c r="C23" s="17"/>
      <c r="D23" s="112">
        <v>34.840000000000003</v>
      </c>
      <c r="E23" s="112">
        <v>38.450000000000003</v>
      </c>
      <c r="F23" s="112">
        <v>141</v>
      </c>
      <c r="G23" s="112">
        <v>1113.78</v>
      </c>
      <c r="H23" s="135"/>
      <c r="I23" s="135"/>
      <c r="J23" s="135"/>
      <c r="K23" s="135"/>
      <c r="L23" s="135"/>
      <c r="M23" s="153"/>
      <c r="N23" s="153"/>
      <c r="O23" s="154"/>
    </row>
    <row r="24" spans="1:15" ht="15.75" thickBot="1" x14ac:dyDescent="0.3"/>
    <row r="25" spans="1:15" ht="30" customHeight="1" thickBot="1" x14ac:dyDescent="0.3">
      <c r="B25" s="271" t="s">
        <v>28</v>
      </c>
      <c r="C25" s="272"/>
      <c r="D25" s="272"/>
      <c r="E25" s="273"/>
      <c r="F25" s="277" t="s">
        <v>29</v>
      </c>
      <c r="G25" s="278"/>
      <c r="H25" s="279"/>
      <c r="I25" s="19" t="s">
        <v>30</v>
      </c>
      <c r="K25" s="8" t="s">
        <v>0</v>
      </c>
      <c r="L25" s="9" t="s">
        <v>37</v>
      </c>
    </row>
    <row r="26" spans="1:15" ht="15.75" thickBot="1" x14ac:dyDescent="0.3">
      <c r="B26" s="274"/>
      <c r="C26" s="275"/>
      <c r="D26" s="275"/>
      <c r="E26" s="276"/>
      <c r="F26" s="20" t="s">
        <v>13</v>
      </c>
      <c r="G26" s="20" t="s">
        <v>14</v>
      </c>
      <c r="H26" s="20" t="s">
        <v>15</v>
      </c>
      <c r="I26" s="21"/>
      <c r="K26" s="8" t="s">
        <v>2</v>
      </c>
      <c r="L26" s="9" t="s">
        <v>38</v>
      </c>
    </row>
    <row r="27" spans="1:15" ht="27" customHeight="1" thickBot="1" x14ac:dyDescent="0.3">
      <c r="B27" s="224" t="s">
        <v>31</v>
      </c>
      <c r="C27" s="225"/>
      <c r="D27" s="225"/>
      <c r="E27" s="225"/>
      <c r="F27" s="20" t="s">
        <v>32</v>
      </c>
      <c r="G27" s="20" t="s">
        <v>33</v>
      </c>
      <c r="H27" s="20" t="s">
        <v>34</v>
      </c>
      <c r="I27" s="20" t="s">
        <v>35</v>
      </c>
      <c r="K27" s="8" t="s">
        <v>4</v>
      </c>
      <c r="L27" s="9" t="s">
        <v>97</v>
      </c>
    </row>
    <row r="28" spans="1:15" ht="26.25" thickBot="1" x14ac:dyDescent="0.3">
      <c r="B28" s="224" t="s">
        <v>36</v>
      </c>
      <c r="C28" s="225"/>
      <c r="D28" s="225"/>
      <c r="E28" s="225"/>
      <c r="F28" s="22">
        <v>33.729999999999997</v>
      </c>
      <c r="G28" s="22">
        <v>32.01</v>
      </c>
      <c r="H28" s="22">
        <v>141</v>
      </c>
      <c r="I28" s="22">
        <v>1113.78</v>
      </c>
      <c r="K28" s="8" t="s">
        <v>5</v>
      </c>
      <c r="L28" s="9" t="s">
        <v>104</v>
      </c>
    </row>
  </sheetData>
  <mergeCells count="12">
    <mergeCell ref="L5:O5"/>
    <mergeCell ref="H5:K5"/>
    <mergeCell ref="A5:A6"/>
    <mergeCell ref="B5:B6"/>
    <mergeCell ref="C5:C6"/>
    <mergeCell ref="D5:F5"/>
    <mergeCell ref="G5:G6"/>
    <mergeCell ref="B25:E26"/>
    <mergeCell ref="F25:H25"/>
    <mergeCell ref="B27:E27"/>
    <mergeCell ref="B28:E28"/>
    <mergeCell ref="A14:O14"/>
  </mergeCells>
  <pageMargins left="0.25" right="0.25" top="0.75" bottom="0.75" header="0.3" footer="0.3"/>
  <pageSetup paperSize="9"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>
      <selection activeCell="B1" sqref="B1"/>
    </sheetView>
  </sheetViews>
  <sheetFormatPr defaultRowHeight="15" x14ac:dyDescent="0.25"/>
  <cols>
    <col min="2" max="2" width="21.140625" customWidth="1"/>
    <col min="7" max="7" width="12.7109375" customWidth="1"/>
    <col min="8" max="8" width="11.5703125" customWidth="1"/>
    <col min="11" max="11" width="10" customWidth="1"/>
    <col min="12" max="12" width="9.7109375" customWidth="1"/>
  </cols>
  <sheetData>
    <row r="1" spans="1:15" ht="16.5" customHeight="1" x14ac:dyDescent="0.25">
      <c r="A1" s="55" t="s">
        <v>0</v>
      </c>
      <c r="B1" s="9" t="s">
        <v>1</v>
      </c>
    </row>
    <row r="2" spans="1:15" ht="13.5" customHeight="1" x14ac:dyDescent="0.25">
      <c r="A2" s="55" t="s">
        <v>2</v>
      </c>
      <c r="B2" s="9" t="s">
        <v>38</v>
      </c>
    </row>
    <row r="3" spans="1:15" ht="13.5" customHeight="1" x14ac:dyDescent="0.25">
      <c r="A3" s="55" t="s">
        <v>4</v>
      </c>
      <c r="B3" s="9" t="s">
        <v>97</v>
      </c>
    </row>
    <row r="4" spans="1:15" ht="30.75" customHeight="1" x14ac:dyDescent="0.25">
      <c r="A4" s="55" t="s">
        <v>5</v>
      </c>
      <c r="B4" s="9" t="s">
        <v>104</v>
      </c>
    </row>
    <row r="5" spans="1:15" x14ac:dyDescent="0.25">
      <c r="A5" s="220" t="s">
        <v>6</v>
      </c>
      <c r="B5" s="220" t="s">
        <v>7</v>
      </c>
      <c r="C5" s="220" t="s">
        <v>8</v>
      </c>
      <c r="D5" s="235" t="s">
        <v>9</v>
      </c>
      <c r="E5" s="236"/>
      <c r="F5" s="237"/>
      <c r="G5" s="220" t="s">
        <v>10</v>
      </c>
      <c r="H5" s="235" t="s">
        <v>11</v>
      </c>
      <c r="I5" s="236"/>
      <c r="J5" s="236"/>
      <c r="K5" s="237"/>
      <c r="L5" s="235" t="s">
        <v>12</v>
      </c>
      <c r="M5" s="236"/>
      <c r="N5" s="236"/>
      <c r="O5" s="237"/>
    </row>
    <row r="6" spans="1:15" ht="26.25" customHeight="1" x14ac:dyDescent="0.25">
      <c r="A6" s="221"/>
      <c r="B6" s="222"/>
      <c r="C6" s="223"/>
      <c r="D6" s="33" t="s">
        <v>13</v>
      </c>
      <c r="E6" s="33" t="s">
        <v>14</v>
      </c>
      <c r="F6" s="33" t="s">
        <v>15</v>
      </c>
      <c r="G6" s="221"/>
      <c r="H6" s="33" t="s">
        <v>46</v>
      </c>
      <c r="I6" s="33" t="s">
        <v>17</v>
      </c>
      <c r="J6" s="33" t="s">
        <v>18</v>
      </c>
      <c r="K6" s="33" t="s">
        <v>19</v>
      </c>
      <c r="L6" s="33" t="s">
        <v>20</v>
      </c>
      <c r="M6" s="33" t="s">
        <v>21</v>
      </c>
      <c r="N6" s="33" t="s">
        <v>22</v>
      </c>
      <c r="O6" s="33" t="s">
        <v>23</v>
      </c>
    </row>
    <row r="7" spans="1:15" x14ac:dyDescent="0.25">
      <c r="A7" s="233" t="s">
        <v>24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</row>
    <row r="8" spans="1:15" ht="29.25" customHeight="1" x14ac:dyDescent="0.25">
      <c r="A8" s="12">
        <v>1252</v>
      </c>
      <c r="B8" s="12" t="s">
        <v>90</v>
      </c>
      <c r="C8" s="12">
        <v>100</v>
      </c>
      <c r="D8" s="41">
        <v>4.78</v>
      </c>
      <c r="E8" s="41">
        <v>2.9</v>
      </c>
      <c r="F8" s="41">
        <v>27.03</v>
      </c>
      <c r="G8" s="71">
        <v>287.25</v>
      </c>
      <c r="H8" s="41"/>
      <c r="I8" s="41"/>
      <c r="J8" s="41"/>
      <c r="K8" s="41"/>
      <c r="L8" s="41"/>
      <c r="M8" s="41"/>
      <c r="N8" s="41"/>
      <c r="O8" s="41"/>
    </row>
    <row r="9" spans="1:15" x14ac:dyDescent="0.25">
      <c r="A9" s="31">
        <v>376</v>
      </c>
      <c r="B9" s="13" t="s">
        <v>43</v>
      </c>
      <c r="C9" s="12">
        <v>200</v>
      </c>
      <c r="D9" s="59">
        <v>7.0000000000000007E-2</v>
      </c>
      <c r="E9" s="59">
        <v>0.02</v>
      </c>
      <c r="F9" s="59">
        <v>15</v>
      </c>
      <c r="G9" s="59">
        <v>60</v>
      </c>
      <c r="H9" s="59">
        <f>0.01/5</f>
        <v>2E-3</v>
      </c>
      <c r="I9" s="59">
        <v>0.03</v>
      </c>
      <c r="J9" s="59">
        <f>0</f>
        <v>0</v>
      </c>
      <c r="K9" s="59">
        <f>0</f>
        <v>0</v>
      </c>
      <c r="L9" s="59">
        <v>11.1</v>
      </c>
      <c r="M9" s="59">
        <f>82.4/5</f>
        <v>16.48</v>
      </c>
      <c r="N9" s="59">
        <v>1.4</v>
      </c>
      <c r="O9" s="59">
        <v>0.28000000000000003</v>
      </c>
    </row>
    <row r="10" spans="1:15" ht="25.5" x14ac:dyDescent="0.25">
      <c r="A10" s="12">
        <v>100</v>
      </c>
      <c r="B10" s="12" t="s">
        <v>82</v>
      </c>
      <c r="C10" s="12">
        <v>15</v>
      </c>
      <c r="D10" s="41">
        <v>3.9</v>
      </c>
      <c r="E10" s="41">
        <v>4.0199999999999996</v>
      </c>
      <c r="F10" s="41">
        <v>0</v>
      </c>
      <c r="G10" s="41">
        <v>52.8</v>
      </c>
      <c r="H10" s="41">
        <v>4.4999999999999997E-3</v>
      </c>
      <c r="I10" s="41">
        <v>42</v>
      </c>
      <c r="J10" s="41"/>
      <c r="K10" s="41"/>
      <c r="L10" s="41">
        <v>156</v>
      </c>
      <c r="M10" s="41"/>
      <c r="N10" s="41"/>
      <c r="O10" s="41">
        <v>0.18</v>
      </c>
    </row>
    <row r="11" spans="1:15" ht="24.75" customHeight="1" x14ac:dyDescent="0.25">
      <c r="A11" s="12">
        <v>2</v>
      </c>
      <c r="B11" s="12" t="s">
        <v>53</v>
      </c>
      <c r="C11" s="12">
        <v>25</v>
      </c>
      <c r="D11" s="41">
        <v>3.7</v>
      </c>
      <c r="E11" s="41">
        <v>8.5</v>
      </c>
      <c r="F11" s="41">
        <v>26.25</v>
      </c>
      <c r="G11" s="41">
        <v>155</v>
      </c>
      <c r="H11" s="41"/>
      <c r="I11" s="41"/>
      <c r="J11" s="41"/>
      <c r="K11" s="41"/>
      <c r="L11" s="41">
        <v>8.4</v>
      </c>
      <c r="M11" s="41"/>
      <c r="N11" s="41">
        <v>4.2</v>
      </c>
      <c r="O11" s="41">
        <v>0.35</v>
      </c>
    </row>
    <row r="12" spans="1:15" s="169" customFormat="1" ht="17.25" customHeight="1" thickBot="1" x14ac:dyDescent="0.3">
      <c r="A12" s="12" t="s">
        <v>84</v>
      </c>
      <c r="B12" s="12" t="s">
        <v>86</v>
      </c>
      <c r="C12" s="12">
        <v>40</v>
      </c>
      <c r="D12" s="41">
        <v>2.56</v>
      </c>
      <c r="E12" s="41">
        <v>13.84</v>
      </c>
      <c r="F12" s="41">
        <v>22</v>
      </c>
      <c r="G12" s="71">
        <v>217.32</v>
      </c>
      <c r="H12" s="41">
        <v>8.0000000000000002E-3</v>
      </c>
      <c r="I12" s="41">
        <v>0</v>
      </c>
      <c r="J12" s="41"/>
      <c r="K12" s="41"/>
      <c r="L12" s="41">
        <v>2</v>
      </c>
      <c r="M12" s="41"/>
      <c r="N12" s="41">
        <v>4</v>
      </c>
      <c r="O12" s="41">
        <v>0.56000000000000005</v>
      </c>
    </row>
    <row r="13" spans="1:15" ht="16.5" thickTop="1" thickBot="1" x14ac:dyDescent="0.3">
      <c r="A13" s="35" t="s">
        <v>27</v>
      </c>
      <c r="B13" s="35"/>
      <c r="C13" s="35"/>
      <c r="D13" s="35">
        <v>15.01</v>
      </c>
      <c r="E13" s="35">
        <v>29.28</v>
      </c>
      <c r="F13" s="101">
        <v>90.28</v>
      </c>
      <c r="G13" s="103">
        <v>772.37</v>
      </c>
      <c r="H13" s="99"/>
      <c r="I13" s="100"/>
      <c r="K13" s="55"/>
      <c r="L13" s="9"/>
    </row>
    <row r="14" spans="1:15" s="32" customFormat="1" ht="19.5" thickTop="1" x14ac:dyDescent="0.25">
      <c r="A14" s="241" t="s">
        <v>65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</row>
    <row r="15" spans="1:15" x14ac:dyDescent="0.25">
      <c r="A15" s="12" t="s">
        <v>84</v>
      </c>
      <c r="B15" s="13" t="s">
        <v>85</v>
      </c>
      <c r="C15" s="12">
        <v>35</v>
      </c>
      <c r="D15" s="59">
        <v>0.105</v>
      </c>
      <c r="E15" s="59">
        <v>0</v>
      </c>
      <c r="F15" s="59">
        <v>0.315</v>
      </c>
      <c r="G15" s="59">
        <v>1.7150000000000001</v>
      </c>
      <c r="H15" s="59"/>
      <c r="I15" s="59">
        <v>1.2250000000000001</v>
      </c>
      <c r="J15" s="59"/>
      <c r="K15" s="59"/>
      <c r="L15" s="59">
        <v>2.8</v>
      </c>
      <c r="M15" s="59"/>
      <c r="N15" s="59"/>
      <c r="O15" s="59">
        <v>0.105</v>
      </c>
    </row>
    <row r="16" spans="1:15" s="32" customFormat="1" ht="38.25" x14ac:dyDescent="0.25">
      <c r="A16" s="117">
        <v>82</v>
      </c>
      <c r="B16" s="118" t="s">
        <v>69</v>
      </c>
      <c r="C16" s="117">
        <v>250</v>
      </c>
      <c r="D16" s="119">
        <f>(7.21/4)+0.8</f>
        <v>2.6025</v>
      </c>
      <c r="E16" s="119">
        <f>(19.68/4)+0.2</f>
        <v>5.12</v>
      </c>
      <c r="F16" s="119">
        <f>43.73/4</f>
        <v>10.932499999999999</v>
      </c>
      <c r="G16" s="119">
        <f>(415/4)+5+30</f>
        <v>138.75</v>
      </c>
      <c r="H16" s="119">
        <f>0.2/4</f>
        <v>0.05</v>
      </c>
      <c r="I16" s="119">
        <f>42.7/4</f>
        <v>10.675000000000001</v>
      </c>
      <c r="J16" s="119"/>
      <c r="K16" s="119">
        <f>9.6/4</f>
        <v>2.4</v>
      </c>
      <c r="L16" s="119">
        <f>(198.9/4)+2</f>
        <v>51.725000000000001</v>
      </c>
      <c r="M16" s="119">
        <f>218.4/4</f>
        <v>54.6</v>
      </c>
      <c r="N16" s="119">
        <f>104.5/4</f>
        <v>26.125</v>
      </c>
      <c r="O16" s="119">
        <f>4.9/4</f>
        <v>1.2250000000000001</v>
      </c>
    </row>
    <row r="17" spans="1:15" ht="29.25" customHeight="1" x14ac:dyDescent="0.25">
      <c r="A17" s="12">
        <v>77</v>
      </c>
      <c r="B17" s="12" t="s">
        <v>83</v>
      </c>
      <c r="C17" s="12">
        <v>110</v>
      </c>
      <c r="D17" s="41">
        <v>17.12</v>
      </c>
      <c r="E17" s="41">
        <v>8.2200000000000006</v>
      </c>
      <c r="F17" s="41">
        <v>0.92</v>
      </c>
      <c r="G17" s="71">
        <v>146</v>
      </c>
      <c r="H17" s="41"/>
      <c r="I17" s="41">
        <v>0.84</v>
      </c>
      <c r="J17" s="41"/>
      <c r="K17" s="41"/>
      <c r="L17" s="41">
        <v>15.46</v>
      </c>
      <c r="M17" s="41"/>
      <c r="N17" s="41">
        <v>45.84</v>
      </c>
      <c r="O17" s="41">
        <v>0.9</v>
      </c>
    </row>
    <row r="18" spans="1:15" s="32" customFormat="1" x14ac:dyDescent="0.25">
      <c r="A18" s="12">
        <v>174</v>
      </c>
      <c r="B18" s="12" t="s">
        <v>47</v>
      </c>
      <c r="C18" s="12">
        <v>200</v>
      </c>
      <c r="D18" s="42">
        <v>3.18</v>
      </c>
      <c r="E18" s="42">
        <v>6.46</v>
      </c>
      <c r="F18" s="42">
        <v>18.28</v>
      </c>
      <c r="G18" s="102">
        <v>165.98</v>
      </c>
      <c r="H18" s="42">
        <v>0.14000000000000001</v>
      </c>
      <c r="I18" s="42">
        <v>17.509799999999998</v>
      </c>
      <c r="J18" s="42"/>
      <c r="K18" s="42"/>
      <c r="L18" s="42">
        <v>46.627800000000001</v>
      </c>
      <c r="M18" s="42"/>
      <c r="N18" s="42"/>
      <c r="O18" s="42">
        <v>1.036</v>
      </c>
    </row>
    <row r="19" spans="1:15" ht="25.5" x14ac:dyDescent="0.25">
      <c r="A19" s="12">
        <v>389</v>
      </c>
      <c r="B19" s="13" t="s">
        <v>70</v>
      </c>
      <c r="C19" s="120">
        <v>200</v>
      </c>
      <c r="D19" s="121">
        <f>1</f>
        <v>1</v>
      </c>
      <c r="E19" s="120">
        <v>0</v>
      </c>
      <c r="F19" s="121">
        <f>101/5</f>
        <v>20.2</v>
      </c>
      <c r="G19" s="120">
        <f>424/5</f>
        <v>84.8</v>
      </c>
      <c r="H19" s="121">
        <f>0.11/5</f>
        <v>2.1999999999999999E-2</v>
      </c>
      <c r="I19" s="120">
        <f>30/5</f>
        <v>6</v>
      </c>
      <c r="J19" s="121">
        <v>0</v>
      </c>
      <c r="K19" s="120">
        <f>1/5</f>
        <v>0.2</v>
      </c>
      <c r="L19" s="121">
        <f>70/5</f>
        <v>14</v>
      </c>
      <c r="M19" s="120">
        <f>70/5</f>
        <v>14</v>
      </c>
      <c r="N19" s="121">
        <f>40/5</f>
        <v>8</v>
      </c>
      <c r="O19" s="122">
        <f>14/5</f>
        <v>2.8</v>
      </c>
    </row>
    <row r="20" spans="1:15" s="85" customFormat="1" ht="14.25" customHeight="1" x14ac:dyDescent="0.25">
      <c r="A20" s="79">
        <v>502</v>
      </c>
      <c r="B20" s="91" t="s">
        <v>39</v>
      </c>
      <c r="C20" s="84">
        <v>50</v>
      </c>
      <c r="D20" s="128">
        <v>3.7</v>
      </c>
      <c r="E20" s="127">
        <v>1.45</v>
      </c>
      <c r="F20" s="93">
        <v>25.7</v>
      </c>
      <c r="G20" s="59">
        <v>125</v>
      </c>
      <c r="H20" s="93">
        <v>0.03</v>
      </c>
      <c r="I20" s="93">
        <v>0</v>
      </c>
      <c r="J20" s="93"/>
      <c r="K20" s="93"/>
      <c r="L20" s="93">
        <v>18.5</v>
      </c>
      <c r="M20" s="93">
        <v>0</v>
      </c>
      <c r="N20" s="93">
        <v>0</v>
      </c>
      <c r="O20" s="93">
        <v>0.5</v>
      </c>
    </row>
    <row r="21" spans="1:15" ht="17.25" customHeight="1" x14ac:dyDescent="0.25">
      <c r="A21" s="12">
        <v>493</v>
      </c>
      <c r="B21" s="12" t="s">
        <v>44</v>
      </c>
      <c r="C21" s="12">
        <v>33.299999999999997</v>
      </c>
      <c r="D21" s="41">
        <v>2.1978</v>
      </c>
      <c r="E21" s="41">
        <v>0.39960000000000001</v>
      </c>
      <c r="F21" s="41">
        <v>0.4</v>
      </c>
      <c r="G21" s="71">
        <v>60.273000000000003</v>
      </c>
      <c r="H21" s="41">
        <v>8.9999999999999993E-3</v>
      </c>
      <c r="I21" s="41">
        <v>0.15</v>
      </c>
      <c r="J21" s="41"/>
      <c r="K21" s="41"/>
      <c r="L21" s="41">
        <v>40.5</v>
      </c>
      <c r="M21" s="41"/>
      <c r="N21" s="41"/>
      <c r="O21" s="41">
        <v>0.12</v>
      </c>
    </row>
    <row r="22" spans="1:15" s="32" customFormat="1" x14ac:dyDescent="0.25">
      <c r="A22" s="16" t="s">
        <v>27</v>
      </c>
      <c r="B22" s="17"/>
      <c r="C22" s="17"/>
      <c r="D22" s="123">
        <v>27.71</v>
      </c>
      <c r="E22" s="123">
        <f>SUM(E15:E21)</f>
        <v>21.6496</v>
      </c>
      <c r="F22" s="123">
        <v>76.75</v>
      </c>
      <c r="G22" s="167">
        <f>SUM(G15:G21)</f>
        <v>722.51800000000003</v>
      </c>
      <c r="H22" s="98"/>
      <c r="I22" s="98"/>
      <c r="J22" s="98"/>
      <c r="K22" s="98"/>
      <c r="L22" s="98"/>
      <c r="M22" s="98"/>
      <c r="N22" s="98"/>
      <c r="O22" s="98"/>
    </row>
    <row r="23" spans="1:15" s="32" customFormat="1" ht="18.75" customHeight="1" x14ac:dyDescent="0.25">
      <c r="A23" s="124" t="s">
        <v>71</v>
      </c>
      <c r="B23" s="125"/>
      <c r="C23" s="125"/>
      <c r="D23" s="115">
        <v>60.75</v>
      </c>
      <c r="E23" s="115">
        <v>50.93</v>
      </c>
      <c r="F23" s="115">
        <v>167.03</v>
      </c>
      <c r="G23" s="115">
        <v>1494.89</v>
      </c>
      <c r="H23" s="126"/>
      <c r="I23" s="126"/>
      <c r="J23" s="126"/>
      <c r="K23" s="126"/>
      <c r="L23" s="126"/>
      <c r="M23" s="126"/>
      <c r="N23" s="126"/>
      <c r="O23" s="126"/>
    </row>
    <row r="24" spans="1:15" ht="15.75" thickBot="1" x14ac:dyDescent="0.3"/>
    <row r="25" spans="1:15" ht="39" thickBot="1" x14ac:dyDescent="0.3">
      <c r="A25" s="10"/>
      <c r="B25" s="242" t="s">
        <v>60</v>
      </c>
      <c r="C25" s="243"/>
      <c r="D25" s="243"/>
      <c r="E25" s="244"/>
      <c r="F25" s="229" t="s">
        <v>29</v>
      </c>
      <c r="G25" s="230"/>
      <c r="H25" s="231"/>
      <c r="I25" s="19" t="s">
        <v>30</v>
      </c>
      <c r="J25" s="10"/>
      <c r="K25" s="56" t="s">
        <v>0</v>
      </c>
      <c r="L25" s="232" t="s">
        <v>49</v>
      </c>
      <c r="M25" s="232"/>
    </row>
    <row r="26" spans="1:15" ht="20.25" customHeight="1" thickBot="1" x14ac:dyDescent="0.3">
      <c r="B26" s="245"/>
      <c r="C26" s="246"/>
      <c r="D26" s="246"/>
      <c r="E26" s="247"/>
      <c r="F26" s="37" t="s">
        <v>13</v>
      </c>
      <c r="G26" s="37" t="s">
        <v>14</v>
      </c>
      <c r="H26" s="37" t="s">
        <v>15</v>
      </c>
      <c r="I26" s="38"/>
      <c r="K26" s="55" t="s">
        <v>2</v>
      </c>
      <c r="L26" s="116" t="s">
        <v>38</v>
      </c>
    </row>
    <row r="27" spans="1:15" ht="15.75" thickBot="1" x14ac:dyDescent="0.3">
      <c r="B27" s="238" t="s">
        <v>31</v>
      </c>
      <c r="C27" s="239"/>
      <c r="D27" s="239"/>
      <c r="E27" s="240"/>
      <c r="F27" s="37" t="s">
        <v>32</v>
      </c>
      <c r="G27" s="37" t="s">
        <v>33</v>
      </c>
      <c r="H27" s="37" t="s">
        <v>34</v>
      </c>
      <c r="I27" s="37" t="s">
        <v>35</v>
      </c>
      <c r="K27" s="55" t="s">
        <v>4</v>
      </c>
      <c r="L27" s="9" t="s">
        <v>97</v>
      </c>
    </row>
    <row r="28" spans="1:15" ht="26.25" thickBot="1" x14ac:dyDescent="0.3">
      <c r="B28" s="238" t="s">
        <v>36</v>
      </c>
      <c r="C28" s="239"/>
      <c r="D28" s="239"/>
      <c r="E28" s="240"/>
      <c r="F28" s="39">
        <v>60.75</v>
      </c>
      <c r="G28" s="39">
        <v>50.93</v>
      </c>
      <c r="H28" s="39">
        <v>167.03</v>
      </c>
      <c r="I28" s="39">
        <v>1494.89</v>
      </c>
      <c r="K28" s="55" t="s">
        <v>5</v>
      </c>
      <c r="L28" s="9" t="s">
        <v>104</v>
      </c>
    </row>
  </sheetData>
  <mergeCells count="14">
    <mergeCell ref="B25:E26"/>
    <mergeCell ref="F25:H25"/>
    <mergeCell ref="L25:M25"/>
    <mergeCell ref="B27:E27"/>
    <mergeCell ref="B28:E28"/>
    <mergeCell ref="H5:K5"/>
    <mergeCell ref="L5:O5"/>
    <mergeCell ref="A7:O7"/>
    <mergeCell ref="A14:O14"/>
    <mergeCell ref="A5:A6"/>
    <mergeCell ref="B5:B6"/>
    <mergeCell ref="C5:C6"/>
    <mergeCell ref="D5:F5"/>
    <mergeCell ref="G5:G6"/>
  </mergeCells>
  <pageMargins left="0.7" right="0.7" top="0.75" bottom="0.75" header="0.3" footer="0.3"/>
  <pageSetup paperSize="9" scale="8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>
      <selection activeCell="B1" sqref="B1"/>
    </sheetView>
  </sheetViews>
  <sheetFormatPr defaultRowHeight="15" x14ac:dyDescent="0.25"/>
  <cols>
    <col min="2" max="2" width="11.5703125" customWidth="1"/>
    <col min="7" max="7" width="9.5703125" bestFit="1" customWidth="1"/>
    <col min="11" max="11" width="10.28515625" customWidth="1"/>
    <col min="12" max="12" width="9.7109375" customWidth="1"/>
  </cols>
  <sheetData>
    <row r="1" spans="1:15" ht="16.5" customHeight="1" x14ac:dyDescent="0.25">
      <c r="A1" s="55" t="s">
        <v>0</v>
      </c>
      <c r="B1" s="9" t="s">
        <v>45</v>
      </c>
    </row>
    <row r="2" spans="1:15" ht="13.5" customHeight="1" x14ac:dyDescent="0.25">
      <c r="A2" s="55" t="s">
        <v>2</v>
      </c>
      <c r="B2" s="9" t="s">
        <v>38</v>
      </c>
    </row>
    <row r="3" spans="1:15" ht="13.5" customHeight="1" x14ac:dyDescent="0.25">
      <c r="A3" s="55" t="s">
        <v>4</v>
      </c>
      <c r="B3" s="9" t="s">
        <v>97</v>
      </c>
    </row>
    <row r="4" spans="1:15" ht="39" customHeight="1" x14ac:dyDescent="0.25">
      <c r="A4" s="55" t="s">
        <v>5</v>
      </c>
      <c r="B4" s="9" t="s">
        <v>104</v>
      </c>
    </row>
    <row r="5" spans="1:15" x14ac:dyDescent="0.25">
      <c r="A5" s="220" t="s">
        <v>6</v>
      </c>
      <c r="B5" s="220" t="s">
        <v>7</v>
      </c>
      <c r="C5" s="220" t="s">
        <v>8</v>
      </c>
      <c r="D5" s="235" t="s">
        <v>9</v>
      </c>
      <c r="E5" s="236"/>
      <c r="F5" s="237"/>
      <c r="G5" s="220" t="s">
        <v>10</v>
      </c>
      <c r="H5" s="235" t="s">
        <v>11</v>
      </c>
      <c r="I5" s="236"/>
      <c r="J5" s="236"/>
      <c r="K5" s="237"/>
      <c r="L5" s="235" t="s">
        <v>12</v>
      </c>
      <c r="M5" s="236"/>
      <c r="N5" s="236"/>
      <c r="O5" s="237"/>
    </row>
    <row r="6" spans="1:15" ht="31.5" customHeight="1" x14ac:dyDescent="0.25">
      <c r="A6" s="221"/>
      <c r="B6" s="222"/>
      <c r="C6" s="223"/>
      <c r="D6" s="33" t="s">
        <v>13</v>
      </c>
      <c r="E6" s="33" t="s">
        <v>14</v>
      </c>
      <c r="F6" s="33" t="s">
        <v>15</v>
      </c>
      <c r="G6" s="221"/>
      <c r="H6" s="33" t="s">
        <v>46</v>
      </c>
      <c r="I6" s="33" t="s">
        <v>17</v>
      </c>
      <c r="J6" s="33" t="s">
        <v>18</v>
      </c>
      <c r="K6" s="33" t="s">
        <v>19</v>
      </c>
      <c r="L6" s="33" t="s">
        <v>20</v>
      </c>
      <c r="M6" s="33" t="s">
        <v>21</v>
      </c>
      <c r="N6" s="33" t="s">
        <v>22</v>
      </c>
      <c r="O6" s="33" t="s">
        <v>23</v>
      </c>
    </row>
    <row r="7" spans="1:15" x14ac:dyDescent="0.25">
      <c r="A7" s="233" t="s">
        <v>24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</row>
    <row r="8" spans="1:15" ht="36" customHeight="1" x14ac:dyDescent="0.25">
      <c r="A8" s="12">
        <v>93</v>
      </c>
      <c r="B8" s="181" t="s">
        <v>100</v>
      </c>
      <c r="C8" s="12">
        <v>200</v>
      </c>
      <c r="D8" s="41">
        <v>5.75</v>
      </c>
      <c r="E8" s="41">
        <v>5.21</v>
      </c>
      <c r="F8" s="41">
        <v>18.84</v>
      </c>
      <c r="G8" s="71">
        <v>145.19999999999999</v>
      </c>
      <c r="H8" s="41">
        <v>0.09</v>
      </c>
      <c r="I8" s="41">
        <v>0.91</v>
      </c>
      <c r="J8" s="41">
        <v>30.6</v>
      </c>
      <c r="K8" s="41"/>
      <c r="L8" s="41">
        <v>161.62</v>
      </c>
      <c r="M8" s="41">
        <v>137.97999999999999</v>
      </c>
      <c r="N8" s="41">
        <v>24.14</v>
      </c>
      <c r="O8" s="41">
        <v>0.51</v>
      </c>
    </row>
    <row r="9" spans="1:15" ht="14.25" customHeight="1" x14ac:dyDescent="0.25">
      <c r="A9" s="31">
        <v>376</v>
      </c>
      <c r="B9" s="180" t="s">
        <v>43</v>
      </c>
      <c r="C9" s="12">
        <v>200</v>
      </c>
      <c r="D9" s="59">
        <v>7.0000000000000007E-2</v>
      </c>
      <c r="E9" s="59">
        <v>0.02</v>
      </c>
      <c r="F9" s="59">
        <v>15</v>
      </c>
      <c r="G9" s="59">
        <v>60</v>
      </c>
      <c r="H9" s="59">
        <f>0.01/5</f>
        <v>2E-3</v>
      </c>
      <c r="I9" s="59">
        <v>0.03</v>
      </c>
      <c r="J9" s="59">
        <f>0</f>
        <v>0</v>
      </c>
      <c r="K9" s="59">
        <f>0</f>
        <v>0</v>
      </c>
      <c r="L9" s="59">
        <v>11.1</v>
      </c>
      <c r="M9" s="59">
        <f>82.4/5</f>
        <v>16.48</v>
      </c>
      <c r="N9" s="59">
        <v>1.4</v>
      </c>
      <c r="O9" s="59">
        <v>0.28000000000000003</v>
      </c>
    </row>
    <row r="10" spans="1:15" ht="26.25" customHeight="1" x14ac:dyDescent="0.25">
      <c r="A10" s="12">
        <v>100</v>
      </c>
      <c r="B10" s="181" t="s">
        <v>82</v>
      </c>
      <c r="C10" s="12">
        <v>15</v>
      </c>
      <c r="D10" s="41">
        <v>3.9</v>
      </c>
      <c r="E10" s="41">
        <v>4.0199999999999996</v>
      </c>
      <c r="F10" s="41">
        <v>0</v>
      </c>
      <c r="G10" s="41">
        <v>52.8</v>
      </c>
      <c r="H10" s="41">
        <v>4.4999999999999997E-3</v>
      </c>
      <c r="I10" s="41">
        <v>42</v>
      </c>
      <c r="J10" s="41"/>
      <c r="K10" s="41"/>
      <c r="L10" s="41">
        <v>156</v>
      </c>
      <c r="M10" s="41"/>
      <c r="N10" s="41"/>
      <c r="O10" s="41">
        <v>0.18</v>
      </c>
    </row>
    <row r="11" spans="1:15" ht="24.75" customHeight="1" x14ac:dyDescent="0.25">
      <c r="A11" s="12">
        <v>2</v>
      </c>
      <c r="B11" s="181" t="s">
        <v>53</v>
      </c>
      <c r="C11" s="12">
        <v>25</v>
      </c>
      <c r="D11" s="41">
        <v>3.7</v>
      </c>
      <c r="E11" s="41">
        <v>8.5</v>
      </c>
      <c r="F11" s="41">
        <v>26.25</v>
      </c>
      <c r="G11" s="41">
        <v>155</v>
      </c>
      <c r="H11" s="41"/>
      <c r="I11" s="41"/>
      <c r="J11" s="41"/>
      <c r="K11" s="41"/>
      <c r="L11" s="41">
        <v>8.4</v>
      </c>
      <c r="M11" s="41"/>
      <c r="N11" s="41">
        <v>4.2</v>
      </c>
      <c r="O11" s="41">
        <v>0.35</v>
      </c>
    </row>
    <row r="12" spans="1:15" s="169" customFormat="1" ht="17.25" customHeight="1" thickBot="1" x14ac:dyDescent="0.3">
      <c r="A12" s="12" t="s">
        <v>84</v>
      </c>
      <c r="B12" s="12" t="s">
        <v>86</v>
      </c>
      <c r="C12" s="12">
        <v>40</v>
      </c>
      <c r="D12" s="41">
        <v>2.56</v>
      </c>
      <c r="E12" s="41">
        <v>13.84</v>
      </c>
      <c r="F12" s="41">
        <v>22</v>
      </c>
      <c r="G12" s="71">
        <v>217.32</v>
      </c>
      <c r="H12" s="41">
        <v>8.0000000000000002E-3</v>
      </c>
      <c r="I12" s="41">
        <v>0</v>
      </c>
      <c r="J12" s="41"/>
      <c r="K12" s="41"/>
      <c r="L12" s="41">
        <v>2</v>
      </c>
      <c r="M12" s="41"/>
      <c r="N12" s="41">
        <v>4</v>
      </c>
      <c r="O12" s="41">
        <v>0.56000000000000005</v>
      </c>
    </row>
    <row r="13" spans="1:15" ht="16.5" thickTop="1" thickBot="1" x14ac:dyDescent="0.3">
      <c r="A13" s="35" t="s">
        <v>27</v>
      </c>
      <c r="B13" s="35"/>
      <c r="C13" s="35"/>
      <c r="D13" s="35">
        <v>15.01</v>
      </c>
      <c r="E13" s="35">
        <v>29.28</v>
      </c>
      <c r="F13" s="101">
        <v>90.28</v>
      </c>
      <c r="G13" s="103">
        <v>772.37</v>
      </c>
      <c r="H13" s="99"/>
      <c r="I13" s="191"/>
      <c r="J13" s="44"/>
      <c r="K13" s="192"/>
      <c r="L13" s="193"/>
      <c r="M13" s="44"/>
      <c r="N13" s="44"/>
      <c r="O13" s="44"/>
    </row>
    <row r="14" spans="1:15" s="32" customFormat="1" ht="19.5" thickTop="1" x14ac:dyDescent="0.25">
      <c r="A14" s="241" t="s">
        <v>65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</row>
    <row r="15" spans="1:15" ht="25.5" x14ac:dyDescent="0.25">
      <c r="A15" s="12" t="s">
        <v>84</v>
      </c>
      <c r="B15" s="13" t="s">
        <v>85</v>
      </c>
      <c r="C15" s="12">
        <v>35</v>
      </c>
      <c r="D15" s="59">
        <v>0.105</v>
      </c>
      <c r="E15" s="59">
        <v>0</v>
      </c>
      <c r="F15" s="59">
        <v>0.315</v>
      </c>
      <c r="G15" s="59">
        <v>1.7150000000000001</v>
      </c>
      <c r="H15" s="59"/>
      <c r="I15" s="59">
        <v>1.2250000000000001</v>
      </c>
      <c r="J15" s="59"/>
      <c r="K15" s="59"/>
      <c r="L15" s="59">
        <v>2.8</v>
      </c>
      <c r="M15" s="59"/>
      <c r="N15" s="59"/>
      <c r="O15" s="59">
        <v>0.105</v>
      </c>
    </row>
    <row r="16" spans="1:15" ht="66.75" customHeight="1" x14ac:dyDescent="0.25">
      <c r="A16" s="12">
        <v>112</v>
      </c>
      <c r="B16" s="183" t="s">
        <v>73</v>
      </c>
      <c r="C16" s="12">
        <v>250</v>
      </c>
      <c r="D16" s="59">
        <v>3.3674999999999997</v>
      </c>
      <c r="E16" s="59">
        <v>2.98</v>
      </c>
      <c r="F16" s="59">
        <v>15.6875</v>
      </c>
      <c r="G16" s="59">
        <v>144</v>
      </c>
      <c r="H16" s="59">
        <v>9.2499999999999999E-2</v>
      </c>
      <c r="I16" s="59">
        <v>6.0750000000000002</v>
      </c>
      <c r="J16" s="59"/>
      <c r="K16" s="59">
        <v>1.45</v>
      </c>
      <c r="L16" s="59">
        <v>31.5</v>
      </c>
      <c r="M16" s="59">
        <v>57.725000000000001</v>
      </c>
      <c r="N16" s="59">
        <v>23.8</v>
      </c>
      <c r="O16" s="59">
        <v>1</v>
      </c>
    </row>
    <row r="17" spans="1:15" s="32" customFormat="1" ht="49.5" customHeight="1" x14ac:dyDescent="0.25">
      <c r="A17" s="117">
        <v>288</v>
      </c>
      <c r="B17" s="179" t="s">
        <v>79</v>
      </c>
      <c r="C17" s="117">
        <v>110</v>
      </c>
      <c r="D17" s="119">
        <v>23.46</v>
      </c>
      <c r="E17" s="119">
        <v>25.82</v>
      </c>
      <c r="F17" s="119">
        <v>0.5</v>
      </c>
      <c r="G17" s="119">
        <v>328</v>
      </c>
      <c r="H17" s="119">
        <v>0.04</v>
      </c>
      <c r="I17" s="119">
        <v>23.5</v>
      </c>
      <c r="J17" s="119">
        <v>96.2</v>
      </c>
      <c r="K17" s="119">
        <v>0.42</v>
      </c>
      <c r="L17" s="119">
        <v>56</v>
      </c>
      <c r="M17" s="119">
        <v>167.1</v>
      </c>
      <c r="N17" s="119">
        <v>20.28</v>
      </c>
      <c r="O17" s="119">
        <v>1.82</v>
      </c>
    </row>
    <row r="18" spans="1:15" s="32" customFormat="1" ht="33.75" customHeight="1" x14ac:dyDescent="0.25">
      <c r="A18" s="12">
        <v>302</v>
      </c>
      <c r="B18" s="181" t="s">
        <v>63</v>
      </c>
      <c r="C18" s="12">
        <v>150</v>
      </c>
      <c r="D18" s="42">
        <v>8.5980000000000008</v>
      </c>
      <c r="E18" s="42">
        <v>6.0929999999999991</v>
      </c>
      <c r="F18" s="42">
        <v>38.641500000000008</v>
      </c>
      <c r="G18" s="102">
        <v>243.75</v>
      </c>
      <c r="H18" s="42">
        <v>0.20849999999999999</v>
      </c>
      <c r="I18" s="42"/>
      <c r="J18" s="42"/>
      <c r="K18" s="42">
        <v>0.60750000000000004</v>
      </c>
      <c r="L18" s="42">
        <v>14.82</v>
      </c>
      <c r="M18" s="42">
        <v>203.92500000000001</v>
      </c>
      <c r="N18" s="42">
        <v>135.82499999999999</v>
      </c>
      <c r="O18" s="42">
        <v>4.5599999999999996</v>
      </c>
    </row>
    <row r="19" spans="1:15" ht="33.75" customHeight="1" x14ac:dyDescent="0.25">
      <c r="A19" s="12">
        <v>389</v>
      </c>
      <c r="B19" s="180" t="s">
        <v>70</v>
      </c>
      <c r="C19" s="120">
        <v>200</v>
      </c>
      <c r="D19" s="121">
        <f>1</f>
        <v>1</v>
      </c>
      <c r="E19" s="120">
        <v>0</v>
      </c>
      <c r="F19" s="121">
        <f>101/5</f>
        <v>20.2</v>
      </c>
      <c r="G19" s="120">
        <f>424/5</f>
        <v>84.8</v>
      </c>
      <c r="H19" s="121">
        <f>0.11/5</f>
        <v>2.1999999999999999E-2</v>
      </c>
      <c r="I19" s="120">
        <f>30/5</f>
        <v>6</v>
      </c>
      <c r="J19" s="121">
        <v>0</v>
      </c>
      <c r="K19" s="120">
        <f>1/5</f>
        <v>0.2</v>
      </c>
      <c r="L19" s="121">
        <f>70/5</f>
        <v>14</v>
      </c>
      <c r="M19" s="120">
        <f>70/5</f>
        <v>14</v>
      </c>
      <c r="N19" s="121">
        <f>40/5</f>
        <v>8</v>
      </c>
      <c r="O19" s="122">
        <f>14/5</f>
        <v>2.8</v>
      </c>
    </row>
    <row r="20" spans="1:15" s="85" customFormat="1" ht="14.25" customHeight="1" x14ac:dyDescent="0.25">
      <c r="A20" s="79">
        <v>502</v>
      </c>
      <c r="B20" s="91" t="s">
        <v>39</v>
      </c>
      <c r="C20" s="84">
        <v>50</v>
      </c>
      <c r="D20" s="128">
        <v>3.7</v>
      </c>
      <c r="E20" s="127">
        <v>1.45</v>
      </c>
      <c r="F20" s="93">
        <v>25.7</v>
      </c>
      <c r="G20" s="59">
        <v>125</v>
      </c>
      <c r="H20" s="93">
        <v>0.03</v>
      </c>
      <c r="I20" s="93">
        <v>0</v>
      </c>
      <c r="J20" s="93"/>
      <c r="K20" s="93"/>
      <c r="L20" s="93">
        <v>18.5</v>
      </c>
      <c r="M20" s="93">
        <v>0</v>
      </c>
      <c r="N20" s="93">
        <v>0</v>
      </c>
      <c r="O20" s="93">
        <v>0.5</v>
      </c>
    </row>
    <row r="21" spans="1:15" ht="17.25" customHeight="1" x14ac:dyDescent="0.25">
      <c r="A21" s="12">
        <v>493</v>
      </c>
      <c r="B21" s="12" t="s">
        <v>44</v>
      </c>
      <c r="C21" s="12">
        <v>33.299999999999997</v>
      </c>
      <c r="D21" s="41">
        <v>2.1978</v>
      </c>
      <c r="E21" s="41">
        <v>0.39960000000000001</v>
      </c>
      <c r="F21" s="41">
        <v>0.4</v>
      </c>
      <c r="G21" s="71">
        <v>60.273000000000003</v>
      </c>
      <c r="H21" s="41">
        <v>8.9999999999999993E-3</v>
      </c>
      <c r="I21" s="41">
        <v>0.15</v>
      </c>
      <c r="J21" s="41"/>
      <c r="K21" s="41"/>
      <c r="L21" s="41">
        <v>40.5</v>
      </c>
      <c r="M21" s="41"/>
      <c r="N21" s="41"/>
      <c r="O21" s="41">
        <v>0.12</v>
      </c>
    </row>
    <row r="22" spans="1:15" s="32" customFormat="1" x14ac:dyDescent="0.25">
      <c r="A22" s="16" t="s">
        <v>27</v>
      </c>
      <c r="B22" s="17"/>
      <c r="C22" s="17"/>
      <c r="D22" s="123">
        <f>SUM(D15:D21)</f>
        <v>42.428300000000007</v>
      </c>
      <c r="E22" s="123">
        <f>SUM(E15:E21)</f>
        <v>36.742600000000003</v>
      </c>
      <c r="F22" s="123">
        <v>67.12</v>
      </c>
      <c r="G22" s="167">
        <f>SUM(G15:G21)</f>
        <v>987.53800000000001</v>
      </c>
      <c r="H22" s="98"/>
      <c r="I22" s="98"/>
      <c r="J22" s="98"/>
      <c r="K22" s="98"/>
      <c r="L22" s="98"/>
      <c r="M22" s="98"/>
      <c r="N22" s="98"/>
      <c r="O22" s="98"/>
    </row>
    <row r="23" spans="1:15" s="32" customFormat="1" ht="18.75" customHeight="1" x14ac:dyDescent="0.25">
      <c r="A23" s="124" t="s">
        <v>71</v>
      </c>
      <c r="B23" s="125"/>
      <c r="C23" s="125"/>
      <c r="D23" s="182">
        <v>44.92</v>
      </c>
      <c r="E23" s="182">
        <v>50.93</v>
      </c>
      <c r="F23" s="182">
        <v>157.4</v>
      </c>
      <c r="G23" s="115">
        <v>1494.89</v>
      </c>
      <c r="H23" s="126"/>
      <c r="I23" s="126"/>
      <c r="J23" s="126"/>
      <c r="K23" s="126"/>
      <c r="L23" s="126"/>
      <c r="M23" s="126"/>
      <c r="N23" s="126"/>
      <c r="O23" s="126"/>
    </row>
    <row r="24" spans="1:15" ht="15.75" thickBot="1" x14ac:dyDescent="0.3"/>
    <row r="25" spans="1:15" ht="39" thickBot="1" x14ac:dyDescent="0.3">
      <c r="A25" s="10"/>
      <c r="B25" s="242" t="s">
        <v>60</v>
      </c>
      <c r="C25" s="243"/>
      <c r="D25" s="243"/>
      <c r="E25" s="244"/>
      <c r="F25" s="229" t="s">
        <v>29</v>
      </c>
      <c r="G25" s="230"/>
      <c r="H25" s="231"/>
      <c r="I25" s="19" t="s">
        <v>30</v>
      </c>
      <c r="J25" s="10"/>
      <c r="K25" s="56" t="s">
        <v>0</v>
      </c>
      <c r="L25" s="232" t="s">
        <v>98</v>
      </c>
      <c r="M25" s="296"/>
    </row>
    <row r="26" spans="1:15" ht="20.25" customHeight="1" thickBot="1" x14ac:dyDescent="0.3">
      <c r="B26" s="245"/>
      <c r="C26" s="246"/>
      <c r="D26" s="246"/>
      <c r="E26" s="247"/>
      <c r="F26" s="37" t="s">
        <v>13</v>
      </c>
      <c r="G26" s="37" t="s">
        <v>14</v>
      </c>
      <c r="H26" s="37" t="s">
        <v>15</v>
      </c>
      <c r="I26" s="38"/>
      <c r="K26" s="55" t="s">
        <v>2</v>
      </c>
      <c r="L26" s="9" t="s">
        <v>38</v>
      </c>
    </row>
    <row r="27" spans="1:15" ht="15.75" thickBot="1" x14ac:dyDescent="0.3">
      <c r="B27" s="238" t="s">
        <v>31</v>
      </c>
      <c r="C27" s="239"/>
      <c r="D27" s="239"/>
      <c r="E27" s="240"/>
      <c r="F27" s="37" t="s">
        <v>32</v>
      </c>
      <c r="G27" s="37" t="s">
        <v>33</v>
      </c>
      <c r="H27" s="37" t="s">
        <v>34</v>
      </c>
      <c r="I27" s="37" t="s">
        <v>35</v>
      </c>
      <c r="K27" s="55" t="s">
        <v>4</v>
      </c>
      <c r="L27" s="9" t="s">
        <v>97</v>
      </c>
    </row>
    <row r="28" spans="1:15" ht="26.25" thickBot="1" x14ac:dyDescent="0.3">
      <c r="B28" s="238" t="s">
        <v>36</v>
      </c>
      <c r="C28" s="239"/>
      <c r="D28" s="239"/>
      <c r="E28" s="240"/>
      <c r="F28" s="39">
        <v>44.95</v>
      </c>
      <c r="G28" s="39">
        <v>50.93</v>
      </c>
      <c r="H28" s="39">
        <v>157.4</v>
      </c>
      <c r="I28" s="39">
        <v>1494.89</v>
      </c>
      <c r="K28" s="55" t="s">
        <v>5</v>
      </c>
      <c r="L28" s="9" t="s">
        <v>104</v>
      </c>
    </row>
  </sheetData>
  <mergeCells count="14">
    <mergeCell ref="B27:E27"/>
    <mergeCell ref="B28:E28"/>
    <mergeCell ref="L5:O5"/>
    <mergeCell ref="A7:O7"/>
    <mergeCell ref="A14:O14"/>
    <mergeCell ref="B25:E26"/>
    <mergeCell ref="F25:H25"/>
    <mergeCell ref="L25:M25"/>
    <mergeCell ref="A5:A6"/>
    <mergeCell ref="B5:B6"/>
    <mergeCell ref="C5:C6"/>
    <mergeCell ref="D5:F5"/>
    <mergeCell ref="G5:G6"/>
    <mergeCell ref="H5:K5"/>
  </mergeCells>
  <pageMargins left="0.7" right="0.7" top="0.75" bottom="0.75" header="0.3" footer="0.3"/>
  <pageSetup paperSize="9" scale="7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workbookViewId="0">
      <selection activeCell="B1" sqref="B1"/>
    </sheetView>
  </sheetViews>
  <sheetFormatPr defaultRowHeight="15" x14ac:dyDescent="0.25"/>
  <cols>
    <col min="2" max="2" width="11.42578125" customWidth="1"/>
    <col min="7" max="7" width="9.5703125" bestFit="1" customWidth="1"/>
    <col min="12" max="12" width="10" customWidth="1"/>
    <col min="13" max="13" width="8.7109375" customWidth="1"/>
  </cols>
  <sheetData>
    <row r="1" spans="1:27" ht="12.75" customHeight="1" x14ac:dyDescent="0.25">
      <c r="A1" s="8" t="s">
        <v>0</v>
      </c>
      <c r="B1" s="9" t="s">
        <v>48</v>
      </c>
    </row>
    <row r="2" spans="1:27" x14ac:dyDescent="0.25">
      <c r="A2" s="8" t="s">
        <v>2</v>
      </c>
      <c r="B2" s="9" t="s">
        <v>99</v>
      </c>
    </row>
    <row r="3" spans="1:27" ht="15" customHeight="1" x14ac:dyDescent="0.25">
      <c r="A3" s="8" t="s">
        <v>4</v>
      </c>
      <c r="B3" s="9" t="s">
        <v>97</v>
      </c>
    </row>
    <row r="4" spans="1:27" ht="27.75" customHeight="1" x14ac:dyDescent="0.25">
      <c r="A4" s="8" t="s">
        <v>5</v>
      </c>
      <c r="B4" s="9" t="s">
        <v>104</v>
      </c>
    </row>
    <row r="5" spans="1:27" x14ac:dyDescent="0.25">
      <c r="A5" s="220" t="s">
        <v>6</v>
      </c>
      <c r="B5" s="220" t="s">
        <v>7</v>
      </c>
      <c r="C5" s="220" t="s">
        <v>8</v>
      </c>
      <c r="D5" s="215" t="s">
        <v>9</v>
      </c>
      <c r="E5" s="216"/>
      <c r="F5" s="217"/>
      <c r="G5" s="220" t="s">
        <v>10</v>
      </c>
      <c r="H5" s="215" t="s">
        <v>11</v>
      </c>
      <c r="I5" s="216"/>
      <c r="J5" s="216"/>
      <c r="K5" s="217"/>
      <c r="L5" s="215" t="s">
        <v>12</v>
      </c>
      <c r="M5" s="216"/>
      <c r="N5" s="216"/>
      <c r="O5" s="217"/>
    </row>
    <row r="6" spans="1:27" ht="26.25" customHeight="1" x14ac:dyDescent="0.25">
      <c r="A6" s="221"/>
      <c r="B6" s="222"/>
      <c r="C6" s="223"/>
      <c r="D6" s="11" t="s">
        <v>13</v>
      </c>
      <c r="E6" s="11" t="s">
        <v>14</v>
      </c>
      <c r="F6" s="11" t="s">
        <v>15</v>
      </c>
      <c r="G6" s="221"/>
      <c r="H6" s="11" t="s">
        <v>16</v>
      </c>
      <c r="I6" s="11" t="s">
        <v>17</v>
      </c>
      <c r="J6" s="11" t="s">
        <v>18</v>
      </c>
      <c r="K6" s="11" t="s">
        <v>19</v>
      </c>
      <c r="L6" s="11" t="s">
        <v>20</v>
      </c>
      <c r="M6" s="11" t="s">
        <v>21</v>
      </c>
      <c r="N6" s="11" t="s">
        <v>22</v>
      </c>
      <c r="O6" s="11" t="s">
        <v>23</v>
      </c>
    </row>
    <row r="7" spans="1:27" ht="18.75" x14ac:dyDescent="0.25">
      <c r="A7" s="280" t="s">
        <v>24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</row>
    <row r="8" spans="1:27" s="43" customFormat="1" ht="48" customHeight="1" x14ac:dyDescent="0.2">
      <c r="A8" s="12">
        <v>66</v>
      </c>
      <c r="B8" s="13" t="s">
        <v>55</v>
      </c>
      <c r="C8" s="12">
        <v>200</v>
      </c>
      <c r="D8" s="59">
        <v>6.98</v>
      </c>
      <c r="E8" s="59">
        <v>10.42</v>
      </c>
      <c r="F8" s="59">
        <v>25</v>
      </c>
      <c r="G8" s="59">
        <v>222.38</v>
      </c>
      <c r="H8" s="59">
        <v>0.1</v>
      </c>
      <c r="I8" s="59">
        <v>0.9</v>
      </c>
      <c r="J8" s="59"/>
      <c r="K8" s="59"/>
      <c r="L8" s="59">
        <v>184.48</v>
      </c>
      <c r="M8" s="59"/>
      <c r="N8" s="59"/>
      <c r="O8" s="59">
        <v>1.5</v>
      </c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</row>
    <row r="9" spans="1:27" ht="39" customHeight="1" x14ac:dyDescent="0.25">
      <c r="A9" s="12">
        <v>100</v>
      </c>
      <c r="B9" s="12" t="s">
        <v>82</v>
      </c>
      <c r="C9" s="12">
        <v>15</v>
      </c>
      <c r="D9" s="41">
        <v>3.9</v>
      </c>
      <c r="E9" s="41">
        <v>4.0199999999999996</v>
      </c>
      <c r="F9" s="41">
        <v>0</v>
      </c>
      <c r="G9" s="41">
        <v>52.8</v>
      </c>
      <c r="H9" s="41">
        <v>4.4999999999999997E-3</v>
      </c>
      <c r="I9" s="41">
        <v>42</v>
      </c>
      <c r="J9" s="41"/>
      <c r="K9" s="41"/>
      <c r="L9" s="41">
        <v>156</v>
      </c>
      <c r="M9" s="41"/>
      <c r="N9" s="41"/>
      <c r="O9" s="41">
        <v>0.18</v>
      </c>
    </row>
    <row r="10" spans="1:27" ht="25.5" x14ac:dyDescent="0.25">
      <c r="A10" s="81">
        <v>502</v>
      </c>
      <c r="B10" s="40" t="s">
        <v>54</v>
      </c>
      <c r="C10" s="54">
        <v>50</v>
      </c>
      <c r="D10" s="155">
        <v>3.7</v>
      </c>
      <c r="E10" s="155">
        <v>1.45</v>
      </c>
      <c r="F10" s="155">
        <v>25.7</v>
      </c>
      <c r="G10" s="155">
        <v>125</v>
      </c>
      <c r="H10" s="82"/>
      <c r="I10" s="82"/>
      <c r="J10" s="82"/>
      <c r="K10" s="82"/>
      <c r="L10" s="82"/>
      <c r="M10" s="82"/>
      <c r="N10" s="82"/>
      <c r="O10" s="83"/>
    </row>
    <row r="11" spans="1:27" ht="25.5" x14ac:dyDescent="0.25">
      <c r="A11" s="31">
        <v>376</v>
      </c>
      <c r="B11" s="13" t="s">
        <v>43</v>
      </c>
      <c r="C11" s="12">
        <v>200</v>
      </c>
      <c r="D11" s="93" t="s">
        <v>81</v>
      </c>
      <c r="E11" s="59">
        <v>0.02</v>
      </c>
      <c r="F11" s="59">
        <v>15</v>
      </c>
      <c r="G11" s="59">
        <v>60</v>
      </c>
      <c r="H11" s="59">
        <f>0.01/5</f>
        <v>2E-3</v>
      </c>
      <c r="I11" s="59">
        <v>0.09</v>
      </c>
      <c r="J11" s="59">
        <f>0</f>
        <v>0</v>
      </c>
      <c r="K11" s="59">
        <f>0</f>
        <v>0</v>
      </c>
      <c r="L11" s="59">
        <v>22.2</v>
      </c>
      <c r="M11" s="59"/>
      <c r="N11" s="59">
        <v>2.8</v>
      </c>
      <c r="O11" s="59">
        <v>0.56000000000000005</v>
      </c>
    </row>
    <row r="12" spans="1:27" ht="16.5" customHeight="1" x14ac:dyDescent="0.25">
      <c r="A12" s="12">
        <v>338</v>
      </c>
      <c r="B12" s="13" t="s">
        <v>62</v>
      </c>
      <c r="C12" s="12">
        <v>100</v>
      </c>
      <c r="D12" s="41">
        <v>0.4</v>
      </c>
      <c r="E12" s="41">
        <v>0.4</v>
      </c>
      <c r="F12" s="41">
        <v>9.8000000000000007</v>
      </c>
      <c r="G12" s="41">
        <v>47</v>
      </c>
      <c r="H12" s="41"/>
      <c r="I12" s="41">
        <v>10</v>
      </c>
      <c r="J12" s="41"/>
      <c r="K12" s="41"/>
      <c r="L12" s="41">
        <v>16</v>
      </c>
      <c r="M12" s="41"/>
      <c r="N12" s="41">
        <v>9</v>
      </c>
      <c r="O12" s="41">
        <v>2.2000000000000002</v>
      </c>
    </row>
    <row r="13" spans="1:27" s="43" customFormat="1" ht="16.149999999999999" customHeight="1" x14ac:dyDescent="0.2">
      <c r="A13" s="16" t="s">
        <v>27</v>
      </c>
      <c r="B13" s="17"/>
      <c r="C13" s="17"/>
      <c r="D13" s="23">
        <v>15.3</v>
      </c>
      <c r="E13" s="23">
        <v>19.64</v>
      </c>
      <c r="F13" s="23">
        <v>62.805</v>
      </c>
      <c r="G13" s="23">
        <v>571.64</v>
      </c>
      <c r="H13" s="23"/>
      <c r="I13" s="23"/>
      <c r="J13" s="23"/>
      <c r="K13" s="23"/>
      <c r="L13" s="23"/>
      <c r="M13" s="23"/>
      <c r="N13" s="23"/>
      <c r="O13" s="23"/>
      <c r="S13" s="68"/>
      <c r="T13" s="69"/>
      <c r="U13" s="69"/>
      <c r="V13" s="69"/>
      <c r="W13" s="70"/>
      <c r="X13" s="70"/>
      <c r="Y13" s="70"/>
      <c r="Z13" s="70"/>
      <c r="AA13" s="70"/>
    </row>
    <row r="14" spans="1:27" s="43" customFormat="1" ht="16.5" customHeight="1" x14ac:dyDescent="0.2">
      <c r="A14" s="258" t="s">
        <v>65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60"/>
    </row>
    <row r="15" spans="1:27" ht="25.5" x14ac:dyDescent="0.25">
      <c r="A15" s="12" t="s">
        <v>84</v>
      </c>
      <c r="B15" s="13" t="s">
        <v>85</v>
      </c>
      <c r="C15" s="12">
        <v>35</v>
      </c>
      <c r="D15" s="59">
        <v>0.105</v>
      </c>
      <c r="E15" s="59">
        <v>0</v>
      </c>
      <c r="F15" s="59">
        <v>0.315</v>
      </c>
      <c r="G15" s="59">
        <v>1.7150000000000001</v>
      </c>
      <c r="H15" s="59"/>
      <c r="I15" s="59">
        <v>1.2250000000000001</v>
      </c>
      <c r="J15" s="59"/>
      <c r="K15" s="59"/>
      <c r="L15" s="59">
        <v>2.8</v>
      </c>
      <c r="M15" s="59"/>
      <c r="N15" s="59"/>
      <c r="O15" s="59">
        <v>0.105</v>
      </c>
    </row>
    <row r="16" spans="1:27" s="43" customFormat="1" ht="66" customHeight="1" x14ac:dyDescent="0.2">
      <c r="A16" s="12">
        <v>112</v>
      </c>
      <c r="B16" s="183" t="s">
        <v>73</v>
      </c>
      <c r="C16" s="12">
        <v>250</v>
      </c>
      <c r="D16" s="14">
        <f>10.27/4+0.8</f>
        <v>3.3674999999999997</v>
      </c>
      <c r="E16" s="14">
        <f>11.12/4+0.2</f>
        <v>2.98</v>
      </c>
      <c r="F16" s="14">
        <f>62.75/4</f>
        <v>15.6875</v>
      </c>
      <c r="G16" s="14">
        <f>436/4+5+30</f>
        <v>144</v>
      </c>
      <c r="H16" s="14">
        <f>0.37/4</f>
        <v>9.2499999999999999E-2</v>
      </c>
      <c r="I16" s="14">
        <f>24.3/4</f>
        <v>6.0750000000000002</v>
      </c>
      <c r="J16" s="14"/>
      <c r="K16" s="14">
        <f>5.8/4</f>
        <v>1.45</v>
      </c>
      <c r="L16" s="14">
        <f>118/4+2</f>
        <v>31.5</v>
      </c>
      <c r="M16" s="14">
        <f>230.9/4</f>
        <v>57.725000000000001</v>
      </c>
      <c r="N16" s="14">
        <f>95.2/4</f>
        <v>23.8</v>
      </c>
      <c r="O16" s="14">
        <f>4/4</f>
        <v>1</v>
      </c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</row>
    <row r="17" spans="1:15" ht="27" customHeight="1" x14ac:dyDescent="0.25">
      <c r="A17" s="12">
        <v>306</v>
      </c>
      <c r="B17" s="12" t="s">
        <v>61</v>
      </c>
      <c r="C17" s="12">
        <v>80</v>
      </c>
      <c r="D17" s="41">
        <v>12.88</v>
      </c>
      <c r="E17" s="41">
        <v>10.48</v>
      </c>
      <c r="F17" s="41">
        <v>5.28</v>
      </c>
      <c r="G17" s="71">
        <v>167.2</v>
      </c>
      <c r="H17" s="41"/>
      <c r="I17" s="41"/>
      <c r="J17" s="41"/>
      <c r="K17" s="41"/>
      <c r="L17" s="41"/>
      <c r="M17" s="41"/>
      <c r="N17" s="41"/>
      <c r="O17" s="41"/>
    </row>
    <row r="18" spans="1:15" ht="25.5" x14ac:dyDescent="0.25">
      <c r="A18" s="12">
        <v>304</v>
      </c>
      <c r="B18" s="13" t="s">
        <v>52</v>
      </c>
      <c r="C18" s="12">
        <v>150</v>
      </c>
      <c r="D18" s="14">
        <f>24.34/20*3</f>
        <v>3.6510000000000002</v>
      </c>
      <c r="E18" s="14">
        <f>35.83/20*3</f>
        <v>5.3744999999999994</v>
      </c>
      <c r="F18" s="14">
        <f>244.56/20*3</f>
        <v>36.683999999999997</v>
      </c>
      <c r="G18" s="14">
        <f>1398/20*3</f>
        <v>209.70000000000002</v>
      </c>
      <c r="H18" s="14">
        <f>0.17/20*3</f>
        <v>2.5500000000000002E-2</v>
      </c>
      <c r="I18" s="14"/>
      <c r="J18" s="14"/>
      <c r="K18" s="14">
        <f>1.88/20*3</f>
        <v>0.28200000000000003</v>
      </c>
      <c r="L18" s="14">
        <f>9.1/20*3</f>
        <v>1.3649999999999998</v>
      </c>
      <c r="M18" s="14">
        <f>406.3/20*3</f>
        <v>60.945000000000007</v>
      </c>
      <c r="N18" s="14">
        <f>108.9/20*3</f>
        <v>16.335000000000001</v>
      </c>
      <c r="O18" s="14">
        <f>3.51/20*3</f>
        <v>0.52649999999999997</v>
      </c>
    </row>
    <row r="19" spans="1:15" ht="36" x14ac:dyDescent="0.25">
      <c r="A19" s="12">
        <v>389</v>
      </c>
      <c r="B19" s="180" t="s">
        <v>108</v>
      </c>
      <c r="C19" s="120">
        <v>200</v>
      </c>
      <c r="D19" s="121">
        <f>1</f>
        <v>1</v>
      </c>
      <c r="E19" s="120">
        <v>0</v>
      </c>
      <c r="F19" s="121">
        <f>101/5</f>
        <v>20.2</v>
      </c>
      <c r="G19" s="120">
        <f>424/5</f>
        <v>84.8</v>
      </c>
      <c r="H19" s="121">
        <f>0.11/5</f>
        <v>2.1999999999999999E-2</v>
      </c>
      <c r="I19" s="120">
        <f>30/5</f>
        <v>6</v>
      </c>
      <c r="J19" s="121">
        <v>0</v>
      </c>
      <c r="K19" s="120">
        <f>1/5</f>
        <v>0.2</v>
      </c>
      <c r="L19" s="121">
        <f>70/5</f>
        <v>14</v>
      </c>
      <c r="M19" s="120">
        <f>70/5</f>
        <v>14</v>
      </c>
      <c r="N19" s="121">
        <f>40/5</f>
        <v>8</v>
      </c>
      <c r="O19" s="122">
        <f>14/5</f>
        <v>2.8</v>
      </c>
    </row>
    <row r="20" spans="1:15" ht="25.5" x14ac:dyDescent="0.25">
      <c r="A20" s="12">
        <v>502</v>
      </c>
      <c r="B20" s="12" t="s">
        <v>25</v>
      </c>
      <c r="C20" s="12">
        <v>50</v>
      </c>
      <c r="D20" s="41">
        <v>3.7</v>
      </c>
      <c r="E20" s="41">
        <v>1.45</v>
      </c>
      <c r="F20" s="41">
        <v>25.7</v>
      </c>
      <c r="G20" s="71">
        <v>125</v>
      </c>
      <c r="H20" s="41">
        <v>0.04</v>
      </c>
      <c r="I20" s="41"/>
      <c r="J20" s="41"/>
      <c r="K20" s="41">
        <v>0.52</v>
      </c>
      <c r="L20" s="41">
        <v>9.1999999999999993</v>
      </c>
      <c r="M20" s="41">
        <v>34.799999999999997</v>
      </c>
      <c r="N20" s="41">
        <v>13.2</v>
      </c>
      <c r="O20" s="41">
        <v>0.44</v>
      </c>
    </row>
    <row r="21" spans="1:15" ht="17.25" customHeight="1" x14ac:dyDescent="0.25">
      <c r="A21" s="12">
        <v>493</v>
      </c>
      <c r="B21" s="12" t="s">
        <v>44</v>
      </c>
      <c r="C21" s="12">
        <v>33.299999999999997</v>
      </c>
      <c r="D21" s="41">
        <v>2.1978</v>
      </c>
      <c r="E21" s="41">
        <v>0.39960000000000001</v>
      </c>
      <c r="F21" s="41">
        <v>0.4</v>
      </c>
      <c r="G21" s="71">
        <v>60.273000000000003</v>
      </c>
      <c r="H21" s="41">
        <v>8.9999999999999993E-3</v>
      </c>
      <c r="I21" s="41">
        <v>0.15</v>
      </c>
      <c r="J21" s="41"/>
      <c r="K21" s="41"/>
      <c r="L21" s="41">
        <v>40.5</v>
      </c>
      <c r="M21" s="41"/>
      <c r="N21" s="41"/>
      <c r="O21" s="41">
        <v>0.12</v>
      </c>
    </row>
    <row r="22" spans="1:15" x14ac:dyDescent="0.25">
      <c r="A22" s="16" t="s">
        <v>66</v>
      </c>
      <c r="B22" s="17"/>
      <c r="C22" s="17"/>
      <c r="D22" s="98">
        <v>66.91</v>
      </c>
      <c r="E22" s="98">
        <f>SUM(E15:E21)</f>
        <v>20.684099999999997</v>
      </c>
      <c r="F22" s="98">
        <f>SUM(F15:F21)</f>
        <v>104.26650000000001</v>
      </c>
      <c r="G22" s="112">
        <f>SUM(G15:G21)</f>
        <v>792.68799999999999</v>
      </c>
      <c r="H22" s="98"/>
      <c r="I22" s="98"/>
      <c r="J22" s="98"/>
      <c r="K22" s="98"/>
      <c r="L22" s="98"/>
      <c r="M22" s="98"/>
      <c r="N22" s="98"/>
      <c r="O22" s="98"/>
    </row>
    <row r="23" spans="1:15" ht="18" customHeight="1" x14ac:dyDescent="0.25">
      <c r="A23" s="16" t="s">
        <v>71</v>
      </c>
      <c r="B23" s="17"/>
      <c r="C23" s="17"/>
      <c r="D23" s="112">
        <v>82.21</v>
      </c>
      <c r="E23" s="112">
        <v>47.88</v>
      </c>
      <c r="F23" s="112">
        <v>161.35</v>
      </c>
      <c r="G23" s="138">
        <v>1490.1</v>
      </c>
      <c r="H23" s="23"/>
      <c r="I23" s="23"/>
      <c r="J23" s="23"/>
      <c r="K23" s="23"/>
      <c r="L23" s="23"/>
      <c r="M23" s="23"/>
      <c r="N23" s="23"/>
      <c r="O23" s="23"/>
    </row>
    <row r="24" spans="1:15" ht="15.75" thickBot="1" x14ac:dyDescent="0.3"/>
    <row r="25" spans="1:15" ht="39" thickBot="1" x14ac:dyDescent="0.3">
      <c r="B25" s="131" t="s">
        <v>78</v>
      </c>
      <c r="C25" s="146"/>
      <c r="D25" s="146"/>
      <c r="E25" s="147"/>
      <c r="F25" s="277" t="s">
        <v>29</v>
      </c>
      <c r="G25" s="278"/>
      <c r="H25" s="279"/>
      <c r="I25" s="19" t="s">
        <v>30</v>
      </c>
      <c r="L25" s="8" t="s">
        <v>0</v>
      </c>
      <c r="M25" s="62" t="s">
        <v>1</v>
      </c>
    </row>
    <row r="26" spans="1:15" ht="15.75" thickBot="1" x14ac:dyDescent="0.3">
      <c r="B26" s="148"/>
      <c r="C26" s="109"/>
      <c r="D26" s="109"/>
      <c r="E26" s="110"/>
      <c r="F26" s="20" t="s">
        <v>13</v>
      </c>
      <c r="G26" s="20" t="s">
        <v>14</v>
      </c>
      <c r="H26" s="20" t="s">
        <v>15</v>
      </c>
      <c r="I26" s="21"/>
      <c r="L26" s="8" t="s">
        <v>2</v>
      </c>
      <c r="M26" s="9" t="s">
        <v>99</v>
      </c>
    </row>
    <row r="27" spans="1:15" ht="15.75" thickBot="1" x14ac:dyDescent="0.3">
      <c r="B27" s="224" t="s">
        <v>31</v>
      </c>
      <c r="C27" s="225"/>
      <c r="D27" s="225"/>
      <c r="E27" s="225"/>
      <c r="F27" s="20" t="s">
        <v>32</v>
      </c>
      <c r="G27" s="20" t="s">
        <v>33</v>
      </c>
      <c r="H27" s="20" t="s">
        <v>34</v>
      </c>
      <c r="I27" s="20" t="s">
        <v>35</v>
      </c>
      <c r="L27" s="8" t="s">
        <v>4</v>
      </c>
      <c r="M27" s="9" t="s">
        <v>97</v>
      </c>
    </row>
    <row r="28" spans="1:15" ht="39" thickBot="1" x14ac:dyDescent="0.3">
      <c r="B28" s="224" t="s">
        <v>36</v>
      </c>
      <c r="C28" s="225"/>
      <c r="D28" s="225"/>
      <c r="E28" s="225"/>
      <c r="F28" s="22">
        <v>82.21</v>
      </c>
      <c r="G28" s="22">
        <v>47.88</v>
      </c>
      <c r="H28" s="22">
        <v>161.35</v>
      </c>
      <c r="I28" s="22">
        <v>1490.1</v>
      </c>
      <c r="L28" s="8" t="s">
        <v>5</v>
      </c>
      <c r="M28" s="9" t="s">
        <v>104</v>
      </c>
    </row>
  </sheetData>
  <mergeCells count="12">
    <mergeCell ref="L5:O5"/>
    <mergeCell ref="A7:O7"/>
    <mergeCell ref="A14:O14"/>
    <mergeCell ref="F25:H25"/>
    <mergeCell ref="B27:E27"/>
    <mergeCell ref="G5:G6"/>
    <mergeCell ref="H5:K5"/>
    <mergeCell ref="B28:E28"/>
    <mergeCell ref="A5:A6"/>
    <mergeCell ref="B5:B6"/>
    <mergeCell ref="C5:C6"/>
    <mergeCell ref="D5:F5"/>
  </mergeCells>
  <pageMargins left="0.7" right="0.7" top="0.75" bottom="0.75" header="0.3" footer="0.3"/>
  <pageSetup paperSize="9" scale="7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workbookViewId="0">
      <selection activeCell="B1" sqref="B1"/>
    </sheetView>
  </sheetViews>
  <sheetFormatPr defaultRowHeight="15" x14ac:dyDescent="0.25"/>
  <cols>
    <col min="1" max="1" width="9.85546875" customWidth="1"/>
    <col min="2" max="2" width="11" customWidth="1"/>
    <col min="7" max="7" width="9.5703125" bestFit="1" customWidth="1"/>
    <col min="10" max="10" width="8" customWidth="1"/>
    <col min="11" max="11" width="10.42578125" customWidth="1"/>
  </cols>
  <sheetData>
    <row r="1" spans="1:15" x14ac:dyDescent="0.25">
      <c r="A1" s="8" t="s">
        <v>0</v>
      </c>
      <c r="B1" s="9" t="s">
        <v>37</v>
      </c>
    </row>
    <row r="2" spans="1:15" x14ac:dyDescent="0.25">
      <c r="A2" s="8" t="s">
        <v>2</v>
      </c>
      <c r="B2" s="9" t="s">
        <v>99</v>
      </c>
    </row>
    <row r="3" spans="1:15" x14ac:dyDescent="0.25">
      <c r="A3" s="8" t="s">
        <v>4</v>
      </c>
      <c r="B3" s="9" t="s">
        <v>97</v>
      </c>
    </row>
    <row r="4" spans="1:15" ht="38.25" x14ac:dyDescent="0.25">
      <c r="A4" s="8" t="s">
        <v>5</v>
      </c>
      <c r="B4" s="9" t="s">
        <v>104</v>
      </c>
    </row>
    <row r="5" spans="1:15" x14ac:dyDescent="0.25">
      <c r="A5" s="220" t="s">
        <v>6</v>
      </c>
      <c r="B5" s="220" t="s">
        <v>7</v>
      </c>
      <c r="C5" s="220" t="s">
        <v>8</v>
      </c>
      <c r="D5" s="215" t="s">
        <v>9</v>
      </c>
      <c r="E5" s="216"/>
      <c r="F5" s="217"/>
      <c r="G5" s="220" t="s">
        <v>10</v>
      </c>
      <c r="H5" s="215" t="s">
        <v>11</v>
      </c>
      <c r="I5" s="216"/>
      <c r="J5" s="216"/>
      <c r="K5" s="217"/>
      <c r="L5" s="215" t="s">
        <v>12</v>
      </c>
      <c r="M5" s="216"/>
      <c r="N5" s="216"/>
      <c r="O5" s="217"/>
    </row>
    <row r="6" spans="1:15" x14ac:dyDescent="0.25">
      <c r="A6" s="221"/>
      <c r="B6" s="222"/>
      <c r="C6" s="223"/>
      <c r="D6" s="11" t="s">
        <v>13</v>
      </c>
      <c r="E6" s="11" t="s">
        <v>14</v>
      </c>
      <c r="F6" s="11" t="s">
        <v>15</v>
      </c>
      <c r="G6" s="221"/>
      <c r="H6" s="11" t="s">
        <v>16</v>
      </c>
      <c r="I6" s="11" t="s">
        <v>17</v>
      </c>
      <c r="J6" s="11" t="s">
        <v>18</v>
      </c>
      <c r="K6" s="11" t="s">
        <v>19</v>
      </c>
      <c r="L6" s="11" t="s">
        <v>20</v>
      </c>
      <c r="M6" s="11" t="s">
        <v>21</v>
      </c>
      <c r="N6" s="11" t="s">
        <v>22</v>
      </c>
      <c r="O6" s="11" t="s">
        <v>23</v>
      </c>
    </row>
    <row r="7" spans="1:15" ht="18.75" x14ac:dyDescent="0.25">
      <c r="A7" s="280" t="s">
        <v>24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</row>
    <row r="8" spans="1:15" ht="51" x14ac:dyDescent="0.25">
      <c r="A8" s="12">
        <v>93</v>
      </c>
      <c r="B8" s="12" t="s">
        <v>100</v>
      </c>
      <c r="C8" s="12">
        <v>200</v>
      </c>
      <c r="D8" s="12">
        <v>5.75</v>
      </c>
      <c r="E8" s="12">
        <v>5.21</v>
      </c>
      <c r="F8" s="12">
        <v>18.84</v>
      </c>
      <c r="G8" s="12">
        <v>145.19999999999999</v>
      </c>
      <c r="H8" s="12">
        <v>0.09</v>
      </c>
      <c r="I8" s="12">
        <v>0.91</v>
      </c>
      <c r="J8" s="12">
        <v>30.6</v>
      </c>
      <c r="K8" s="12"/>
      <c r="L8" s="12">
        <v>161.62</v>
      </c>
      <c r="M8" s="12">
        <v>137.97999999999999</v>
      </c>
      <c r="N8" s="12">
        <v>24.14</v>
      </c>
      <c r="O8" s="12">
        <v>0.51</v>
      </c>
    </row>
    <row r="9" spans="1:15" ht="38.25" x14ac:dyDescent="0.25">
      <c r="A9" s="12">
        <v>342</v>
      </c>
      <c r="B9" s="12" t="s">
        <v>56</v>
      </c>
      <c r="C9" s="12">
        <v>200</v>
      </c>
      <c r="D9" s="41">
        <v>0.16</v>
      </c>
      <c r="E9" s="41">
        <v>0.16</v>
      </c>
      <c r="F9" s="41">
        <v>27.88</v>
      </c>
      <c r="G9" s="41">
        <v>114.6</v>
      </c>
      <c r="H9" s="41"/>
      <c r="I9" s="41">
        <v>0.9</v>
      </c>
      <c r="J9" s="41">
        <f>0</f>
        <v>0</v>
      </c>
      <c r="K9" s="41"/>
      <c r="L9" s="41">
        <v>14.18</v>
      </c>
      <c r="M9" s="41"/>
      <c r="N9" s="41">
        <v>5.14</v>
      </c>
      <c r="O9" s="41">
        <v>0.95</v>
      </c>
    </row>
    <row r="10" spans="1:15" ht="25.5" x14ac:dyDescent="0.25">
      <c r="A10" s="12">
        <v>502</v>
      </c>
      <c r="B10" s="12" t="s">
        <v>25</v>
      </c>
      <c r="C10" s="12">
        <v>50</v>
      </c>
      <c r="D10" s="41">
        <v>3.7</v>
      </c>
      <c r="E10" s="41">
        <v>1.45</v>
      </c>
      <c r="F10" s="41">
        <v>25.7</v>
      </c>
      <c r="G10" s="41">
        <v>125</v>
      </c>
      <c r="H10" s="41">
        <v>0.04</v>
      </c>
      <c r="I10" s="41"/>
      <c r="J10" s="41"/>
      <c r="K10" s="41">
        <v>0.52</v>
      </c>
      <c r="L10" s="41">
        <v>9.1999999999999993</v>
      </c>
      <c r="M10" s="41">
        <v>34.799999999999997</v>
      </c>
      <c r="N10" s="41">
        <v>13.2</v>
      </c>
      <c r="O10" s="41">
        <v>0.44</v>
      </c>
    </row>
    <row r="11" spans="1:15" ht="38.25" x14ac:dyDescent="0.25">
      <c r="A11" s="12">
        <v>100</v>
      </c>
      <c r="B11" s="12" t="s">
        <v>82</v>
      </c>
      <c r="C11" s="12">
        <v>15</v>
      </c>
      <c r="D11" s="41">
        <v>3.9</v>
      </c>
      <c r="E11" s="41">
        <v>4.0199999999999996</v>
      </c>
      <c r="F11" s="41">
        <v>0</v>
      </c>
      <c r="G11" s="41">
        <v>52.8</v>
      </c>
      <c r="H11" s="41">
        <v>4.4999999999999997E-3</v>
      </c>
      <c r="I11" s="41">
        <v>42</v>
      </c>
      <c r="J11" s="41"/>
      <c r="K11" s="41"/>
      <c r="L11" s="41">
        <v>156</v>
      </c>
      <c r="M11" s="41"/>
      <c r="N11" s="41"/>
      <c r="O11" s="41">
        <v>0.18</v>
      </c>
    </row>
    <row r="12" spans="1:15" s="169" customFormat="1" ht="17.25" customHeight="1" x14ac:dyDescent="0.25">
      <c r="A12" s="12" t="s">
        <v>84</v>
      </c>
      <c r="B12" s="12" t="s">
        <v>86</v>
      </c>
      <c r="C12" s="12">
        <v>40</v>
      </c>
      <c r="D12" s="41">
        <v>2.56</v>
      </c>
      <c r="E12" s="41">
        <v>13.84</v>
      </c>
      <c r="F12" s="41">
        <v>22</v>
      </c>
      <c r="G12" s="71">
        <v>217.32</v>
      </c>
      <c r="H12" s="41">
        <v>8.0000000000000002E-3</v>
      </c>
      <c r="I12" s="41">
        <v>0</v>
      </c>
      <c r="J12" s="41"/>
      <c r="K12" s="41"/>
      <c r="L12" s="41">
        <v>2</v>
      </c>
      <c r="M12" s="41"/>
      <c r="N12" s="41">
        <v>4</v>
      </c>
      <c r="O12" s="41">
        <v>0.56000000000000005</v>
      </c>
    </row>
    <row r="13" spans="1:15" x14ac:dyDescent="0.25">
      <c r="A13" s="16" t="s">
        <v>27</v>
      </c>
      <c r="B13" s="17"/>
      <c r="C13" s="17"/>
      <c r="D13" s="23">
        <v>9.9600000000000009</v>
      </c>
      <c r="E13" s="23">
        <v>8.1300000000000008</v>
      </c>
      <c r="F13" s="23">
        <v>65.28</v>
      </c>
      <c r="G13" s="23">
        <v>368.4</v>
      </c>
      <c r="H13" s="18"/>
      <c r="I13" s="18"/>
      <c r="J13" s="18"/>
      <c r="K13" s="18"/>
      <c r="L13" s="18"/>
      <c r="M13" s="18"/>
      <c r="N13" s="18"/>
      <c r="O13" s="18"/>
    </row>
    <row r="14" spans="1:15" s="43" customFormat="1" ht="16.5" customHeight="1" x14ac:dyDescent="0.2">
      <c r="A14" s="241" t="s">
        <v>65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60"/>
    </row>
    <row r="15" spans="1:15" s="10" customFormat="1" ht="25.5" x14ac:dyDescent="0.2">
      <c r="A15" s="12">
        <v>3</v>
      </c>
      <c r="B15" s="13" t="s">
        <v>88</v>
      </c>
      <c r="C15" s="12">
        <v>30</v>
      </c>
      <c r="D15" s="14">
        <v>1.08</v>
      </c>
      <c r="E15" s="14">
        <v>3.04</v>
      </c>
      <c r="F15" s="14">
        <v>1.04</v>
      </c>
      <c r="G15" s="14">
        <v>26.8</v>
      </c>
      <c r="H15" s="14"/>
      <c r="I15" s="14"/>
      <c r="J15" s="14"/>
      <c r="K15" s="14"/>
      <c r="L15" s="14"/>
      <c r="M15" s="14"/>
      <c r="N15" s="14"/>
      <c r="O15" s="14"/>
    </row>
    <row r="16" spans="1:15" ht="50.25" customHeight="1" x14ac:dyDescent="0.25">
      <c r="A16" s="12">
        <v>88</v>
      </c>
      <c r="B16" s="13" t="s">
        <v>76</v>
      </c>
      <c r="C16" s="12">
        <v>250</v>
      </c>
      <c r="D16" s="14">
        <f>(7.06/4)+0.8</f>
        <v>2.5649999999999999</v>
      </c>
      <c r="E16" s="14">
        <f>(19.8/4)+0.2</f>
        <v>5.15</v>
      </c>
      <c r="F16" s="14">
        <f>31.61/4</f>
        <v>7.9024999999999999</v>
      </c>
      <c r="G16" s="14">
        <f>(359/4)+5+30</f>
        <v>124.75</v>
      </c>
      <c r="H16" s="14">
        <f>0.23/4</f>
        <v>5.7500000000000002E-2</v>
      </c>
      <c r="I16" s="14">
        <f>63.1/4</f>
        <v>15.775</v>
      </c>
      <c r="J16" s="14"/>
      <c r="K16" s="14">
        <f>9.4/4</f>
        <v>2.35</v>
      </c>
      <c r="L16" s="14">
        <f>(197/4)+2</f>
        <v>51.25</v>
      </c>
      <c r="M16" s="14">
        <f>196/4</f>
        <v>49</v>
      </c>
      <c r="N16" s="14">
        <f>88.5/4</f>
        <v>22.125</v>
      </c>
      <c r="O16" s="14">
        <f>3.3/4</f>
        <v>0.82499999999999996</v>
      </c>
    </row>
    <row r="17" spans="1:15" ht="25.5" x14ac:dyDescent="0.25">
      <c r="A17" s="12">
        <v>45</v>
      </c>
      <c r="B17" s="13" t="s">
        <v>50</v>
      </c>
      <c r="C17" s="12">
        <v>220</v>
      </c>
      <c r="D17" s="59">
        <v>9</v>
      </c>
      <c r="E17" s="59">
        <v>14.4</v>
      </c>
      <c r="F17" s="59">
        <v>23.6</v>
      </c>
      <c r="G17" s="59">
        <v>250</v>
      </c>
      <c r="H17" s="59">
        <v>8.9999999999999993E-3</v>
      </c>
      <c r="I17" s="59">
        <v>3.7</v>
      </c>
      <c r="J17" s="59"/>
      <c r="K17" s="59"/>
      <c r="L17" s="59">
        <v>9.5609999999999999</v>
      </c>
      <c r="M17" s="59"/>
      <c r="N17" s="59"/>
      <c r="O17" s="59">
        <v>0.42</v>
      </c>
    </row>
    <row r="18" spans="1:15" ht="25.5" x14ac:dyDescent="0.25">
      <c r="A18" s="31">
        <v>376</v>
      </c>
      <c r="B18" s="13" t="s">
        <v>43</v>
      </c>
      <c r="C18" s="12">
        <v>200</v>
      </c>
      <c r="D18" s="93" t="s">
        <v>57</v>
      </c>
      <c r="E18" s="59">
        <v>0.04</v>
      </c>
      <c r="F18" s="59">
        <v>30</v>
      </c>
      <c r="G18" s="59">
        <v>120</v>
      </c>
      <c r="H18" s="59">
        <f>0.01/5</f>
        <v>2E-3</v>
      </c>
      <c r="I18" s="59">
        <v>0.09</v>
      </c>
      <c r="J18" s="59">
        <f>0</f>
        <v>0</v>
      </c>
      <c r="K18" s="59">
        <f>0</f>
        <v>0</v>
      </c>
      <c r="L18" s="59">
        <v>22.2</v>
      </c>
      <c r="M18" s="59"/>
      <c r="N18" s="59">
        <v>2.8</v>
      </c>
      <c r="O18" s="59">
        <v>0.56000000000000005</v>
      </c>
    </row>
    <row r="19" spans="1:15" ht="25.5" x14ac:dyDescent="0.25">
      <c r="A19" s="12">
        <v>502</v>
      </c>
      <c r="B19" s="12" t="s">
        <v>25</v>
      </c>
      <c r="C19" s="12">
        <v>50</v>
      </c>
      <c r="D19" s="41">
        <v>3.7</v>
      </c>
      <c r="E19" s="41">
        <v>1.45</v>
      </c>
      <c r="F19" s="41">
        <v>25.7</v>
      </c>
      <c r="G19" s="41">
        <v>125</v>
      </c>
      <c r="H19" s="41">
        <v>0.04</v>
      </c>
      <c r="I19" s="41"/>
      <c r="J19" s="41"/>
      <c r="K19" s="41">
        <v>0.52</v>
      </c>
      <c r="L19" s="41">
        <v>9.1999999999999993</v>
      </c>
      <c r="M19" s="41">
        <v>34.799999999999997</v>
      </c>
      <c r="N19" s="41">
        <v>13.2</v>
      </c>
      <c r="O19" s="41">
        <v>0.44</v>
      </c>
    </row>
    <row r="20" spans="1:15" ht="17.25" customHeight="1" x14ac:dyDescent="0.25">
      <c r="A20" s="12">
        <v>493</v>
      </c>
      <c r="B20" s="12" t="s">
        <v>44</v>
      </c>
      <c r="C20" s="12">
        <v>33.299999999999997</v>
      </c>
      <c r="D20" s="41">
        <v>2.1978</v>
      </c>
      <c r="E20" s="41">
        <v>0.39960000000000001</v>
      </c>
      <c r="F20" s="41">
        <v>0.4</v>
      </c>
      <c r="G20" s="71">
        <v>60.273000000000003</v>
      </c>
      <c r="H20" s="41">
        <v>8.9999999999999993E-3</v>
      </c>
      <c r="I20" s="41">
        <v>0.15</v>
      </c>
      <c r="J20" s="41"/>
      <c r="K20" s="41"/>
      <c r="L20" s="41">
        <v>40.5</v>
      </c>
      <c r="M20" s="41"/>
      <c r="N20" s="41"/>
      <c r="O20" s="41">
        <v>0.12</v>
      </c>
    </row>
    <row r="21" spans="1:15" ht="16.5" customHeight="1" x14ac:dyDescent="0.25">
      <c r="A21" s="12">
        <v>338</v>
      </c>
      <c r="B21" s="13" t="s">
        <v>62</v>
      </c>
      <c r="C21" s="12">
        <v>100</v>
      </c>
      <c r="D21" s="41">
        <v>0.4</v>
      </c>
      <c r="E21" s="41">
        <v>0.4</v>
      </c>
      <c r="F21" s="41">
        <v>9.8000000000000007</v>
      </c>
      <c r="G21" s="41">
        <v>47</v>
      </c>
      <c r="H21" s="41"/>
      <c r="I21" s="41">
        <v>10</v>
      </c>
      <c r="J21" s="41"/>
      <c r="K21" s="41"/>
      <c r="L21" s="41">
        <v>16</v>
      </c>
      <c r="M21" s="41"/>
      <c r="N21" s="41">
        <v>9</v>
      </c>
      <c r="O21" s="41">
        <v>2.2000000000000002</v>
      </c>
    </row>
    <row r="22" spans="1:15" s="43" customFormat="1" ht="16.149999999999999" customHeight="1" x14ac:dyDescent="0.2">
      <c r="A22" s="16" t="s">
        <v>27</v>
      </c>
      <c r="B22" s="17"/>
      <c r="C22" s="17"/>
      <c r="D22" s="23">
        <v>19.09</v>
      </c>
      <c r="E22" s="23">
        <f>SUM(E15:E21)</f>
        <v>24.8796</v>
      </c>
      <c r="F22" s="23">
        <f>SUM(F15:F21)</f>
        <v>98.44250000000001</v>
      </c>
      <c r="G22" s="23">
        <v>753.02</v>
      </c>
      <c r="H22" s="23"/>
      <c r="I22" s="23"/>
      <c r="J22" s="23"/>
      <c r="K22" s="23"/>
      <c r="L22" s="23"/>
      <c r="M22" s="23"/>
      <c r="N22" s="23"/>
      <c r="O22" s="23"/>
    </row>
    <row r="23" spans="1:15" s="43" customFormat="1" ht="16.149999999999999" customHeight="1" x14ac:dyDescent="0.2">
      <c r="A23" s="149" t="s">
        <v>67</v>
      </c>
      <c r="B23" s="150"/>
      <c r="C23" s="151"/>
      <c r="D23" s="138">
        <v>29.05</v>
      </c>
      <c r="E23" s="138">
        <v>33.01</v>
      </c>
      <c r="F23" s="138">
        <v>163.72</v>
      </c>
      <c r="G23" s="138">
        <v>1121.42</v>
      </c>
      <c r="H23" s="23"/>
      <c r="I23" s="23"/>
      <c r="J23" s="23"/>
      <c r="K23" s="23"/>
      <c r="L23" s="23"/>
      <c r="M23" s="23"/>
      <c r="N23" s="23"/>
      <c r="O23" s="23"/>
    </row>
    <row r="24" spans="1:15" ht="15.75" thickBot="1" x14ac:dyDescent="0.3"/>
    <row r="25" spans="1:15" ht="26.25" customHeight="1" thickBot="1" x14ac:dyDescent="0.3">
      <c r="B25" s="271" t="s">
        <v>28</v>
      </c>
      <c r="C25" s="272"/>
      <c r="D25" s="272"/>
      <c r="E25" s="273"/>
      <c r="F25" s="277" t="s">
        <v>29</v>
      </c>
      <c r="G25" s="278"/>
      <c r="H25" s="279"/>
      <c r="I25" s="19" t="s">
        <v>30</v>
      </c>
      <c r="J25" s="10"/>
      <c r="K25" s="8" t="s">
        <v>0</v>
      </c>
      <c r="L25" s="9" t="s">
        <v>45</v>
      </c>
      <c r="M25" s="104"/>
    </row>
    <row r="26" spans="1:15" ht="15.75" thickBot="1" x14ac:dyDescent="0.3">
      <c r="B26" s="274"/>
      <c r="C26" s="275"/>
      <c r="D26" s="275"/>
      <c r="E26" s="276"/>
      <c r="F26" s="20" t="s">
        <v>13</v>
      </c>
      <c r="G26" s="20" t="s">
        <v>14</v>
      </c>
      <c r="H26" s="20" t="s">
        <v>15</v>
      </c>
      <c r="I26" s="21"/>
      <c r="J26" s="10"/>
      <c r="K26" s="8" t="s">
        <v>2</v>
      </c>
      <c r="L26" s="9" t="s">
        <v>99</v>
      </c>
      <c r="M26" s="104"/>
    </row>
    <row r="27" spans="1:15" ht="15.75" thickBot="1" x14ac:dyDescent="0.3">
      <c r="B27" s="224" t="s">
        <v>31</v>
      </c>
      <c r="C27" s="225"/>
      <c r="D27" s="225"/>
      <c r="E27" s="225"/>
      <c r="F27" s="20" t="s">
        <v>32</v>
      </c>
      <c r="G27" s="20" t="s">
        <v>33</v>
      </c>
      <c r="H27" s="20" t="s">
        <v>34</v>
      </c>
      <c r="I27" s="20" t="s">
        <v>35</v>
      </c>
      <c r="J27" s="10"/>
      <c r="K27" s="8" t="s">
        <v>4</v>
      </c>
      <c r="L27" s="9" t="s">
        <v>97</v>
      </c>
      <c r="M27" s="104"/>
    </row>
    <row r="28" spans="1:15" ht="26.25" thickBot="1" x14ac:dyDescent="0.3">
      <c r="B28" s="224" t="s">
        <v>36</v>
      </c>
      <c r="C28" s="225"/>
      <c r="D28" s="225"/>
      <c r="E28" s="225"/>
      <c r="F28" s="22">
        <v>29.05</v>
      </c>
      <c r="G28" s="22">
        <v>33.01</v>
      </c>
      <c r="H28" s="22">
        <v>163.72</v>
      </c>
      <c r="I28" s="22">
        <v>1121.42</v>
      </c>
      <c r="J28" s="10"/>
      <c r="K28" s="8" t="s">
        <v>5</v>
      </c>
      <c r="L28" s="9" t="s">
        <v>104</v>
      </c>
      <c r="M28" s="104"/>
    </row>
  </sheetData>
  <mergeCells count="13">
    <mergeCell ref="B28:E28"/>
    <mergeCell ref="L5:O5"/>
    <mergeCell ref="A7:O7"/>
    <mergeCell ref="A14:O14"/>
    <mergeCell ref="B25:E26"/>
    <mergeCell ref="F25:H25"/>
    <mergeCell ref="B27:E27"/>
    <mergeCell ref="A5:A6"/>
    <mergeCell ref="B5:B6"/>
    <mergeCell ref="C5:C6"/>
    <mergeCell ref="D5:F5"/>
    <mergeCell ref="G5:G6"/>
    <mergeCell ref="H5:K5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A10" sqref="A10:XFD10"/>
    </sheetView>
  </sheetViews>
  <sheetFormatPr defaultRowHeight="15" x14ac:dyDescent="0.25"/>
  <cols>
    <col min="1" max="1" width="12.85546875" customWidth="1"/>
    <col min="2" max="2" width="18.7109375" customWidth="1"/>
    <col min="7" max="7" width="13.42578125" customWidth="1"/>
    <col min="9" max="9" width="11.28515625" customWidth="1"/>
    <col min="11" max="11" width="10.85546875" customWidth="1"/>
  </cols>
  <sheetData>
    <row r="1" spans="1:15" x14ac:dyDescent="0.25">
      <c r="A1" s="8" t="s">
        <v>0</v>
      </c>
      <c r="B1" s="9" t="s">
        <v>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25">
      <c r="A2" s="8" t="s">
        <v>2</v>
      </c>
      <c r="B2" s="9" t="s">
        <v>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25">
      <c r="A3" s="8" t="s">
        <v>4</v>
      </c>
      <c r="B3" s="9" t="s">
        <v>97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25.5" x14ac:dyDescent="0.25">
      <c r="A4" s="8" t="s">
        <v>5</v>
      </c>
      <c r="B4" s="9" t="s">
        <v>104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x14ac:dyDescent="0.25">
      <c r="A5" s="220" t="s">
        <v>6</v>
      </c>
      <c r="B5" s="220" t="s">
        <v>7</v>
      </c>
      <c r="C5" s="220" t="s">
        <v>8</v>
      </c>
      <c r="D5" s="215" t="s">
        <v>9</v>
      </c>
      <c r="E5" s="216"/>
      <c r="F5" s="217"/>
      <c r="G5" s="220" t="s">
        <v>10</v>
      </c>
      <c r="H5" s="215" t="s">
        <v>11</v>
      </c>
      <c r="I5" s="216"/>
      <c r="J5" s="216"/>
      <c r="K5" s="217"/>
      <c r="L5" s="215" t="s">
        <v>12</v>
      </c>
      <c r="M5" s="216"/>
      <c r="N5" s="216"/>
      <c r="O5" s="217"/>
    </row>
    <row r="6" spans="1:15" x14ac:dyDescent="0.25">
      <c r="A6" s="221"/>
      <c r="B6" s="222"/>
      <c r="C6" s="223"/>
      <c r="D6" s="11" t="s">
        <v>13</v>
      </c>
      <c r="E6" s="11" t="s">
        <v>14</v>
      </c>
      <c r="F6" s="11" t="s">
        <v>15</v>
      </c>
      <c r="G6" s="221"/>
      <c r="H6" s="11" t="s">
        <v>16</v>
      </c>
      <c r="I6" s="11" t="s">
        <v>17</v>
      </c>
      <c r="J6" s="11" t="s">
        <v>18</v>
      </c>
      <c r="K6" s="11" t="s">
        <v>19</v>
      </c>
      <c r="L6" s="11" t="s">
        <v>20</v>
      </c>
      <c r="M6" s="11" t="s">
        <v>21</v>
      </c>
      <c r="N6" s="11" t="s">
        <v>22</v>
      </c>
      <c r="O6" s="11" t="s">
        <v>23</v>
      </c>
    </row>
    <row r="7" spans="1:15" x14ac:dyDescent="0.25">
      <c r="A7" s="218" t="s">
        <v>24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</row>
    <row r="8" spans="1:15" s="85" customFormat="1" ht="25.5" x14ac:dyDescent="0.25">
      <c r="A8" s="197">
        <v>135</v>
      </c>
      <c r="B8" s="194" t="s">
        <v>114</v>
      </c>
      <c r="C8" s="194">
        <v>100</v>
      </c>
      <c r="D8" s="194">
        <v>5.92</v>
      </c>
      <c r="E8" s="194">
        <v>6.16</v>
      </c>
      <c r="F8" s="194">
        <v>33</v>
      </c>
      <c r="G8" s="194">
        <v>205</v>
      </c>
      <c r="H8" s="194"/>
      <c r="I8" s="194"/>
      <c r="J8" s="194"/>
      <c r="K8" s="194"/>
      <c r="L8" s="194"/>
      <c r="M8" s="194"/>
      <c r="N8" s="194"/>
      <c r="O8" s="194"/>
    </row>
    <row r="9" spans="1:15" s="85" customFormat="1" x14ac:dyDescent="0.25">
      <c r="A9" s="197">
        <v>376</v>
      </c>
      <c r="B9" s="194" t="s">
        <v>43</v>
      </c>
      <c r="C9" s="194">
        <v>200</v>
      </c>
      <c r="D9" s="194">
        <v>7.0000000000000007E-2</v>
      </c>
      <c r="E9" s="194">
        <v>0.02</v>
      </c>
      <c r="F9" s="194">
        <v>15</v>
      </c>
      <c r="G9" s="194">
        <v>60</v>
      </c>
      <c r="H9" s="194"/>
      <c r="I9" s="194"/>
      <c r="J9" s="194"/>
      <c r="K9" s="194"/>
      <c r="L9" s="194"/>
      <c r="M9" s="194"/>
      <c r="N9" s="194"/>
      <c r="O9" s="194"/>
    </row>
    <row r="10" spans="1:15" x14ac:dyDescent="0.25">
      <c r="A10" s="197">
        <v>2</v>
      </c>
      <c r="B10" s="198" t="s">
        <v>39</v>
      </c>
      <c r="C10" s="12">
        <v>17.5</v>
      </c>
      <c r="D10" s="12">
        <v>3.7</v>
      </c>
      <c r="E10" s="12">
        <v>8.5</v>
      </c>
      <c r="F10" s="12">
        <v>26.25</v>
      </c>
      <c r="G10" s="12">
        <v>155</v>
      </c>
      <c r="H10" s="195"/>
      <c r="I10" s="195"/>
      <c r="J10" s="195"/>
      <c r="K10" s="195"/>
      <c r="L10" s="195"/>
      <c r="M10" s="195"/>
      <c r="N10" s="195"/>
      <c r="O10" s="195"/>
    </row>
    <row r="11" spans="1:15" x14ac:dyDescent="0.25">
      <c r="A11" s="80">
        <v>100</v>
      </c>
      <c r="B11" s="13" t="s">
        <v>116</v>
      </c>
      <c r="C11" s="34">
        <v>15</v>
      </c>
      <c r="D11" s="60">
        <v>3.7</v>
      </c>
      <c r="E11" s="60">
        <v>8.5</v>
      </c>
      <c r="F11" s="60">
        <v>26.25</v>
      </c>
      <c r="G11" s="60">
        <v>155</v>
      </c>
      <c r="H11" s="60"/>
      <c r="I11" s="60"/>
      <c r="J11" s="60"/>
      <c r="K11" s="60"/>
      <c r="L11" s="60"/>
      <c r="M11" s="60"/>
      <c r="N11" s="60"/>
      <c r="O11" s="60"/>
    </row>
    <row r="12" spans="1:15" s="85" customFormat="1" x14ac:dyDescent="0.25">
      <c r="A12" s="81">
        <v>338</v>
      </c>
      <c r="B12" s="91" t="s">
        <v>62</v>
      </c>
      <c r="C12" s="181">
        <v>100</v>
      </c>
      <c r="D12" s="199">
        <v>0.4</v>
      </c>
      <c r="E12" s="200">
        <v>0.4</v>
      </c>
      <c r="F12" s="200">
        <v>9.8000000000000007</v>
      </c>
      <c r="G12" s="200">
        <v>47</v>
      </c>
      <c r="H12" s="200"/>
      <c r="I12" s="200">
        <v>10</v>
      </c>
      <c r="J12" s="200"/>
      <c r="K12" s="200"/>
      <c r="L12" s="200">
        <v>16</v>
      </c>
      <c r="M12" s="200"/>
      <c r="N12" s="200">
        <v>9</v>
      </c>
      <c r="O12" s="170">
        <v>2.2000000000000002</v>
      </c>
    </row>
    <row r="13" spans="1:15" x14ac:dyDescent="0.25">
      <c r="A13" s="16" t="s">
        <v>27</v>
      </c>
      <c r="B13" s="17"/>
      <c r="C13" s="17"/>
      <c r="D13" s="23">
        <v>14.98</v>
      </c>
      <c r="E13" s="23">
        <f>SUM(E7:E12)</f>
        <v>23.58</v>
      </c>
      <c r="F13" s="23">
        <f>SUM(F7:F12)</f>
        <v>110.3</v>
      </c>
      <c r="G13" s="23">
        <f>SUM(G7:G12)</f>
        <v>622</v>
      </c>
      <c r="H13" s="23"/>
      <c r="I13" s="23"/>
      <c r="J13" s="23"/>
      <c r="K13" s="23"/>
      <c r="L13" s="23"/>
      <c r="M13" s="23"/>
      <c r="N13" s="23"/>
      <c r="O13" s="23"/>
    </row>
    <row r="14" spans="1:15" s="10" customFormat="1" ht="15" customHeight="1" x14ac:dyDescent="0.2">
      <c r="A14" s="227" t="s">
        <v>65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8"/>
    </row>
    <row r="15" spans="1:15" s="10" customFormat="1" ht="12.75" x14ac:dyDescent="0.2">
      <c r="A15" s="12">
        <v>3</v>
      </c>
      <c r="B15" s="13" t="s">
        <v>88</v>
      </c>
      <c r="C15" s="12">
        <v>30</v>
      </c>
      <c r="D15" s="14">
        <v>1.08</v>
      </c>
      <c r="E15" s="14">
        <v>3.04</v>
      </c>
      <c r="F15" s="14">
        <v>1.04</v>
      </c>
      <c r="G15" s="14">
        <v>26.8</v>
      </c>
      <c r="H15" s="14"/>
      <c r="I15" s="14"/>
      <c r="J15" s="14"/>
      <c r="K15" s="14"/>
      <c r="L15" s="14"/>
      <c r="M15" s="14"/>
      <c r="N15" s="14"/>
      <c r="O15" s="14"/>
    </row>
    <row r="16" spans="1:15" s="10" customFormat="1" ht="38.25" x14ac:dyDescent="0.2">
      <c r="A16" s="12">
        <v>82</v>
      </c>
      <c r="B16" s="13" t="s">
        <v>110</v>
      </c>
      <c r="C16" s="12">
        <v>250</v>
      </c>
      <c r="D16" s="14">
        <v>2.6025</v>
      </c>
      <c r="E16" s="14">
        <v>5.12</v>
      </c>
      <c r="F16" s="14">
        <v>10.932499999999999</v>
      </c>
      <c r="G16" s="14">
        <v>138.75</v>
      </c>
      <c r="H16" s="14">
        <v>0.05</v>
      </c>
      <c r="I16" s="14">
        <v>10.675000000000001</v>
      </c>
      <c r="J16" s="14"/>
      <c r="K16" s="14">
        <v>2.4</v>
      </c>
      <c r="L16" s="14">
        <v>51.725000000000001</v>
      </c>
      <c r="M16" s="14">
        <v>54.6</v>
      </c>
      <c r="N16" s="14">
        <v>26.125</v>
      </c>
      <c r="O16" s="14">
        <v>1.2250000000000001</v>
      </c>
    </row>
    <row r="17" spans="1:15" ht="51" x14ac:dyDescent="0.25">
      <c r="A17" s="12">
        <v>96</v>
      </c>
      <c r="B17" s="13" t="s">
        <v>111</v>
      </c>
      <c r="C17" s="12">
        <v>200</v>
      </c>
      <c r="D17" s="14">
        <f>8.07/4+0.8</f>
        <v>2.8174999999999999</v>
      </c>
      <c r="E17" s="14">
        <f>(20.36/4)+0.2</f>
        <v>5.29</v>
      </c>
      <c r="F17" s="14">
        <f>47.92/4</f>
        <v>11.98</v>
      </c>
      <c r="G17" s="14">
        <f>429/4+5+30</f>
        <v>142.25</v>
      </c>
      <c r="H17" s="14">
        <f>0.37/4</f>
        <v>9.2499999999999999E-2</v>
      </c>
      <c r="I17" s="14">
        <f>33.5/4</f>
        <v>8.375</v>
      </c>
      <c r="J17" s="14"/>
      <c r="K17" s="14">
        <f>9.4/4</f>
        <v>2.35</v>
      </c>
      <c r="L17" s="14">
        <f>116.6/4+2</f>
        <v>31.15</v>
      </c>
      <c r="M17" s="14">
        <f>226.9/4</f>
        <v>56.725000000000001</v>
      </c>
      <c r="N17" s="14">
        <f>96.7/4</f>
        <v>24.175000000000001</v>
      </c>
      <c r="O17" s="14">
        <f>3.7/4</f>
        <v>0.92500000000000004</v>
      </c>
    </row>
    <row r="18" spans="1:15" ht="15" customHeight="1" x14ac:dyDescent="0.25">
      <c r="A18" s="12">
        <v>523</v>
      </c>
      <c r="B18" s="12" t="s">
        <v>94</v>
      </c>
      <c r="C18" s="12">
        <v>100</v>
      </c>
      <c r="D18" s="41">
        <v>7.54</v>
      </c>
      <c r="E18" s="41">
        <v>6.24</v>
      </c>
      <c r="F18" s="41">
        <v>1.26</v>
      </c>
      <c r="G18" s="71">
        <v>156.94</v>
      </c>
      <c r="H18" s="41">
        <v>0.09</v>
      </c>
      <c r="I18" s="41">
        <v>0.72</v>
      </c>
      <c r="J18" s="41"/>
      <c r="K18" s="41"/>
      <c r="L18" s="41">
        <v>9.7799999999999994</v>
      </c>
      <c r="M18" s="41"/>
      <c r="N18" s="41"/>
      <c r="O18" s="41">
        <v>2.42</v>
      </c>
    </row>
    <row r="19" spans="1:15" ht="25.5" x14ac:dyDescent="0.25">
      <c r="A19" s="31">
        <v>302</v>
      </c>
      <c r="B19" s="13" t="s">
        <v>115</v>
      </c>
      <c r="C19" s="12">
        <v>180</v>
      </c>
      <c r="D19" s="59">
        <v>4.67</v>
      </c>
      <c r="E19" s="59">
        <v>292.5</v>
      </c>
      <c r="F19" s="59">
        <v>10.32</v>
      </c>
      <c r="G19" s="59">
        <v>7.31</v>
      </c>
      <c r="H19" s="59">
        <v>46.37</v>
      </c>
      <c r="I19" s="59"/>
      <c r="J19" s="59"/>
      <c r="K19" s="59"/>
      <c r="L19" s="59"/>
      <c r="M19" s="59"/>
      <c r="N19" s="59"/>
      <c r="O19" s="59"/>
    </row>
    <row r="20" spans="1:15" x14ac:dyDescent="0.25">
      <c r="A20" s="31">
        <v>389</v>
      </c>
      <c r="B20" s="13" t="s">
        <v>109</v>
      </c>
      <c r="C20" s="12">
        <v>200</v>
      </c>
      <c r="D20" s="59">
        <v>1</v>
      </c>
      <c r="E20" s="59">
        <v>0</v>
      </c>
      <c r="F20" s="59">
        <v>20.2</v>
      </c>
      <c r="G20" s="59">
        <v>84.8</v>
      </c>
      <c r="H20" s="59">
        <v>2.1999999999999999E-2</v>
      </c>
      <c r="I20" s="59">
        <v>6</v>
      </c>
      <c r="J20" s="59">
        <v>0</v>
      </c>
      <c r="K20" s="59">
        <v>0.2</v>
      </c>
      <c r="L20" s="59">
        <v>14</v>
      </c>
      <c r="M20" s="59">
        <v>14</v>
      </c>
      <c r="N20" s="59">
        <v>8</v>
      </c>
      <c r="O20" s="59">
        <v>2.8</v>
      </c>
    </row>
    <row r="21" spans="1:15" ht="17.25" customHeight="1" x14ac:dyDescent="0.25">
      <c r="A21" s="12">
        <v>493</v>
      </c>
      <c r="B21" s="12" t="s">
        <v>44</v>
      </c>
      <c r="C21" s="12">
        <v>30</v>
      </c>
      <c r="D21" s="41">
        <v>2.1978</v>
      </c>
      <c r="E21" s="41">
        <v>0.39960000000000001</v>
      </c>
      <c r="F21" s="41">
        <v>0.4</v>
      </c>
      <c r="G21" s="71">
        <v>60.273000000000003</v>
      </c>
      <c r="H21" s="41">
        <v>8.9999999999999993E-3</v>
      </c>
      <c r="I21" s="41">
        <v>0.15</v>
      </c>
      <c r="J21" s="41"/>
      <c r="K21" s="41"/>
      <c r="L21" s="41">
        <v>40.5</v>
      </c>
      <c r="M21" s="41"/>
      <c r="N21" s="41"/>
      <c r="O21" s="41">
        <v>0.12</v>
      </c>
    </row>
    <row r="22" spans="1:15" ht="17.25" customHeight="1" x14ac:dyDescent="0.25">
      <c r="A22" s="12">
        <v>609</v>
      </c>
      <c r="B22" s="12" t="s">
        <v>89</v>
      </c>
      <c r="C22" s="12">
        <v>60</v>
      </c>
      <c r="D22" s="41">
        <v>2.4500000000000002</v>
      </c>
      <c r="E22" s="41">
        <v>2.6</v>
      </c>
      <c r="F22" s="41">
        <v>20</v>
      </c>
      <c r="G22" s="71">
        <v>108.21</v>
      </c>
      <c r="H22" s="41"/>
      <c r="I22" s="41"/>
      <c r="J22" s="41"/>
      <c r="K22" s="41"/>
      <c r="L22" s="41"/>
      <c r="M22" s="41"/>
      <c r="N22" s="41"/>
      <c r="O22" s="41"/>
    </row>
    <row r="23" spans="1:15" s="10" customFormat="1" ht="12.75" x14ac:dyDescent="0.2">
      <c r="A23" s="16" t="s">
        <v>66</v>
      </c>
      <c r="B23" s="17"/>
      <c r="C23" s="17"/>
      <c r="D23" s="112">
        <f>SUM(D15:D22)</f>
        <v>24.357800000000001</v>
      </c>
      <c r="E23" s="112">
        <v>26.37</v>
      </c>
      <c r="F23" s="112">
        <v>72.239999999999995</v>
      </c>
      <c r="G23" s="112">
        <v>790.04</v>
      </c>
      <c r="H23" s="98"/>
      <c r="I23" s="98"/>
      <c r="J23" s="98"/>
      <c r="K23" s="98"/>
      <c r="L23" s="98"/>
      <c r="M23" s="98"/>
      <c r="N23" s="98"/>
      <c r="O23" s="98"/>
    </row>
    <row r="24" spans="1:15" s="10" customFormat="1" ht="17.25" customHeight="1" x14ac:dyDescent="0.2">
      <c r="A24" s="113" t="s">
        <v>68</v>
      </c>
      <c r="B24" s="114"/>
      <c r="C24" s="114"/>
      <c r="D24" s="115">
        <f>SUM(D11:D12)+SUM(D15:D22)</f>
        <v>28.457800000000002</v>
      </c>
      <c r="E24" s="115">
        <v>48.93</v>
      </c>
      <c r="F24" s="115">
        <v>137.77000000000001</v>
      </c>
      <c r="G24" s="115">
        <v>1316.64</v>
      </c>
      <c r="H24" s="115"/>
      <c r="I24" s="115"/>
      <c r="J24" s="115"/>
      <c r="K24" s="115"/>
      <c r="L24" s="115"/>
      <c r="M24" s="115"/>
      <c r="N24" s="115"/>
      <c r="O24" s="115"/>
    </row>
    <row r="25" spans="1:15" ht="15.75" thickBot="1" x14ac:dyDescent="0.3"/>
    <row r="26" spans="1:15" ht="26.25" thickBot="1" x14ac:dyDescent="0.35">
      <c r="A26" s="10"/>
      <c r="B26" s="111" t="s">
        <v>64</v>
      </c>
      <c r="C26" s="111"/>
      <c r="D26" s="85"/>
      <c r="E26" s="108"/>
      <c r="F26" s="229" t="s">
        <v>29</v>
      </c>
      <c r="G26" s="230"/>
      <c r="H26" s="231"/>
      <c r="I26" s="19" t="s">
        <v>30</v>
      </c>
      <c r="J26" s="10"/>
      <c r="K26" s="56" t="s">
        <v>0</v>
      </c>
      <c r="L26" s="232" t="s">
        <v>1</v>
      </c>
      <c r="M26" s="232"/>
    </row>
    <row r="27" spans="1:15" ht="15.75" thickBot="1" x14ac:dyDescent="0.3">
      <c r="A27" s="10"/>
      <c r="B27" s="109"/>
      <c r="C27" s="109"/>
      <c r="D27" s="109"/>
      <c r="E27" s="110"/>
      <c r="F27" s="20" t="s">
        <v>13</v>
      </c>
      <c r="G27" s="20" t="s">
        <v>14</v>
      </c>
      <c r="H27" s="20" t="s">
        <v>15</v>
      </c>
      <c r="I27" s="21"/>
      <c r="J27" s="10"/>
      <c r="K27" s="56" t="s">
        <v>2</v>
      </c>
      <c r="L27" s="232" t="s">
        <v>3</v>
      </c>
      <c r="M27" s="232"/>
    </row>
    <row r="28" spans="1:15" ht="27" customHeight="1" thickBot="1" x14ac:dyDescent="0.3">
      <c r="A28" s="10"/>
      <c r="B28" s="224" t="s">
        <v>31</v>
      </c>
      <c r="C28" s="225"/>
      <c r="D28" s="225"/>
      <c r="E28" s="225"/>
      <c r="F28" s="20" t="s">
        <v>32</v>
      </c>
      <c r="G28" s="20" t="s">
        <v>33</v>
      </c>
      <c r="H28" s="20" t="s">
        <v>34</v>
      </c>
      <c r="I28" s="20" t="s">
        <v>35</v>
      </c>
      <c r="J28" s="10"/>
      <c r="K28" s="56" t="s">
        <v>4</v>
      </c>
      <c r="L28" s="232" t="s">
        <v>97</v>
      </c>
      <c r="M28" s="232"/>
    </row>
    <row r="29" spans="1:15" ht="26.25" thickBot="1" x14ac:dyDescent="0.3">
      <c r="A29" s="10"/>
      <c r="B29" s="224" t="s">
        <v>36</v>
      </c>
      <c r="C29" s="225"/>
      <c r="D29" s="225"/>
      <c r="E29" s="225"/>
      <c r="F29" s="22">
        <f>D24</f>
        <v>28.457800000000002</v>
      </c>
      <c r="G29" s="22">
        <f>E24</f>
        <v>48.93</v>
      </c>
      <c r="H29" s="22">
        <f>F24</f>
        <v>137.77000000000001</v>
      </c>
      <c r="I29" s="22">
        <f>G24</f>
        <v>1316.64</v>
      </c>
      <c r="J29" s="10"/>
      <c r="K29" s="8" t="s">
        <v>5</v>
      </c>
      <c r="L29" s="226" t="s">
        <v>104</v>
      </c>
      <c r="M29" s="226"/>
    </row>
  </sheetData>
  <mergeCells count="16">
    <mergeCell ref="B29:E29"/>
    <mergeCell ref="L29:M29"/>
    <mergeCell ref="A14:O14"/>
    <mergeCell ref="F26:H26"/>
    <mergeCell ref="L26:M26"/>
    <mergeCell ref="L27:M27"/>
    <mergeCell ref="B28:E28"/>
    <mergeCell ref="L28:M28"/>
    <mergeCell ref="L5:O5"/>
    <mergeCell ref="A7:O7"/>
    <mergeCell ref="A5:A6"/>
    <mergeCell ref="B5:B6"/>
    <mergeCell ref="C5:C6"/>
    <mergeCell ref="D5:F5"/>
    <mergeCell ref="G5:G6"/>
    <mergeCell ref="H5:K5"/>
  </mergeCells>
  <pageMargins left="0.25" right="0.25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opLeftCell="A4" workbookViewId="0">
      <selection activeCell="A17" sqref="A17:XFD17"/>
    </sheetView>
  </sheetViews>
  <sheetFormatPr defaultRowHeight="15" x14ac:dyDescent="0.25"/>
  <cols>
    <col min="1" max="1" width="12.85546875" customWidth="1"/>
    <col min="2" max="2" width="18.7109375" customWidth="1"/>
    <col min="7" max="7" width="14.140625" customWidth="1"/>
    <col min="9" max="9" width="11" customWidth="1"/>
    <col min="11" max="11" width="10.5703125" customWidth="1"/>
    <col min="12" max="12" width="10.140625" customWidth="1"/>
    <col min="13" max="13" width="9.140625" customWidth="1"/>
  </cols>
  <sheetData>
    <row r="1" spans="1:15" ht="16.5" customHeight="1" x14ac:dyDescent="0.25">
      <c r="A1" s="55" t="s">
        <v>0</v>
      </c>
      <c r="B1" s="9" t="s">
        <v>45</v>
      </c>
    </row>
    <row r="2" spans="1:15" ht="13.5" customHeight="1" x14ac:dyDescent="0.25">
      <c r="A2" s="55" t="s">
        <v>2</v>
      </c>
      <c r="B2" s="9" t="s">
        <v>3</v>
      </c>
    </row>
    <row r="3" spans="1:15" ht="13.5" customHeight="1" x14ac:dyDescent="0.25">
      <c r="A3" s="55" t="s">
        <v>4</v>
      </c>
      <c r="B3" s="9" t="s">
        <v>97</v>
      </c>
    </row>
    <row r="4" spans="1:15" ht="30.75" customHeight="1" x14ac:dyDescent="0.25">
      <c r="A4" s="55" t="s">
        <v>5</v>
      </c>
      <c r="B4" s="9" t="s">
        <v>104</v>
      </c>
    </row>
    <row r="5" spans="1:15" x14ac:dyDescent="0.25">
      <c r="A5" s="220" t="s">
        <v>6</v>
      </c>
      <c r="B5" s="220" t="s">
        <v>7</v>
      </c>
      <c r="C5" s="220" t="s">
        <v>8</v>
      </c>
      <c r="D5" s="235" t="s">
        <v>9</v>
      </c>
      <c r="E5" s="236"/>
      <c r="F5" s="237"/>
      <c r="G5" s="220" t="s">
        <v>10</v>
      </c>
      <c r="H5" s="235" t="s">
        <v>11</v>
      </c>
      <c r="I5" s="236"/>
      <c r="J5" s="236"/>
      <c r="K5" s="237"/>
      <c r="L5" s="235" t="s">
        <v>12</v>
      </c>
      <c r="M5" s="236"/>
      <c r="N5" s="236"/>
      <c r="O5" s="237"/>
    </row>
    <row r="6" spans="1:15" ht="26.25" customHeight="1" x14ac:dyDescent="0.25">
      <c r="A6" s="221"/>
      <c r="B6" s="222"/>
      <c r="C6" s="223"/>
      <c r="D6" s="33" t="s">
        <v>13</v>
      </c>
      <c r="E6" s="33" t="s">
        <v>14</v>
      </c>
      <c r="F6" s="33" t="s">
        <v>15</v>
      </c>
      <c r="G6" s="221"/>
      <c r="H6" s="33" t="s">
        <v>46</v>
      </c>
      <c r="I6" s="33" t="s">
        <v>17</v>
      </c>
      <c r="J6" s="33" t="s">
        <v>18</v>
      </c>
      <c r="K6" s="33" t="s">
        <v>19</v>
      </c>
      <c r="L6" s="33" t="s">
        <v>20</v>
      </c>
      <c r="M6" s="33" t="s">
        <v>21</v>
      </c>
      <c r="N6" s="33" t="s">
        <v>22</v>
      </c>
      <c r="O6" s="33" t="s">
        <v>23</v>
      </c>
    </row>
    <row r="7" spans="1:15" x14ac:dyDescent="0.25">
      <c r="A7" s="233" t="s">
        <v>24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</row>
    <row r="8" spans="1:15" ht="19.899999999999999" customHeight="1" x14ac:dyDescent="0.25">
      <c r="A8" s="12">
        <v>14</v>
      </c>
      <c r="B8" s="12" t="s">
        <v>92</v>
      </c>
      <c r="C8" s="12">
        <v>100</v>
      </c>
      <c r="D8" s="41">
        <v>0.56000000000000005</v>
      </c>
      <c r="E8" s="41">
        <v>0.24</v>
      </c>
      <c r="F8" s="41">
        <v>10.5</v>
      </c>
      <c r="G8" s="71">
        <v>47.6</v>
      </c>
      <c r="H8" s="41"/>
      <c r="I8" s="41"/>
      <c r="J8" s="41"/>
      <c r="K8" s="41"/>
      <c r="L8" s="41"/>
      <c r="M8" s="41"/>
      <c r="N8" s="41"/>
      <c r="O8" s="41"/>
    </row>
    <row r="9" spans="1:15" x14ac:dyDescent="0.25">
      <c r="A9" s="31">
        <v>376</v>
      </c>
      <c r="B9" s="13" t="s">
        <v>43</v>
      </c>
      <c r="C9" s="12">
        <v>200</v>
      </c>
      <c r="D9" s="59">
        <v>7.0000000000000007E-2</v>
      </c>
      <c r="E9" s="59">
        <v>0.02</v>
      </c>
      <c r="F9" s="59">
        <v>15</v>
      </c>
      <c r="G9" s="59">
        <v>60</v>
      </c>
      <c r="H9" s="59"/>
      <c r="I9" s="59"/>
      <c r="J9" s="59"/>
      <c r="K9" s="59"/>
      <c r="L9" s="59"/>
      <c r="M9" s="59"/>
      <c r="N9" s="59"/>
      <c r="O9" s="59"/>
    </row>
    <row r="10" spans="1:15" ht="25.5" x14ac:dyDescent="0.25">
      <c r="A10" s="12">
        <v>100</v>
      </c>
      <c r="B10" s="12" t="s">
        <v>82</v>
      </c>
      <c r="C10" s="12">
        <v>15</v>
      </c>
      <c r="D10" s="41">
        <v>3.9</v>
      </c>
      <c r="E10" s="41">
        <v>4.0199999999999996</v>
      </c>
      <c r="F10" s="41">
        <v>0</v>
      </c>
      <c r="G10" s="41">
        <v>52.8</v>
      </c>
      <c r="H10" s="41">
        <v>4.4999999999999997E-3</v>
      </c>
      <c r="I10" s="41">
        <v>42</v>
      </c>
      <c r="J10" s="41"/>
      <c r="K10" s="41"/>
      <c r="L10" s="41">
        <v>156</v>
      </c>
      <c r="M10" s="41"/>
      <c r="N10" s="41"/>
      <c r="O10" s="41">
        <v>0.18</v>
      </c>
    </row>
    <row r="11" spans="1:15" ht="24.75" customHeight="1" x14ac:dyDescent="0.25">
      <c r="A11" s="12">
        <v>502</v>
      </c>
      <c r="B11" s="12" t="s">
        <v>25</v>
      </c>
      <c r="C11" s="12">
        <v>17.5</v>
      </c>
      <c r="D11" s="41">
        <v>3.7</v>
      </c>
      <c r="E11" s="41">
        <v>1.45</v>
      </c>
      <c r="F11" s="41">
        <v>25.7</v>
      </c>
      <c r="G11" s="41">
        <v>125</v>
      </c>
      <c r="H11" s="41">
        <v>0.04</v>
      </c>
      <c r="I11" s="41"/>
      <c r="J11" s="41"/>
      <c r="K11" s="41">
        <v>0.52</v>
      </c>
      <c r="L11" s="41">
        <v>9.1999999999999993</v>
      </c>
      <c r="M11" s="41">
        <v>34.799999999999997</v>
      </c>
      <c r="N11" s="41">
        <v>13.2</v>
      </c>
      <c r="O11" s="41">
        <v>0.44</v>
      </c>
    </row>
    <row r="12" spans="1:15" s="169" customFormat="1" ht="17.25" customHeight="1" thickBot="1" x14ac:dyDescent="0.3">
      <c r="A12" s="12" t="s">
        <v>84</v>
      </c>
      <c r="B12" s="12" t="s">
        <v>86</v>
      </c>
      <c r="C12" s="12">
        <v>40</v>
      </c>
      <c r="D12" s="41">
        <v>2.56</v>
      </c>
      <c r="E12" s="41">
        <v>13.84</v>
      </c>
      <c r="F12" s="41">
        <v>22</v>
      </c>
      <c r="G12" s="71">
        <v>217.32</v>
      </c>
      <c r="H12" s="41">
        <v>8.0000000000000002E-3</v>
      </c>
      <c r="I12" s="41">
        <v>0</v>
      </c>
      <c r="J12" s="41"/>
      <c r="K12" s="41"/>
      <c r="L12" s="41">
        <v>2</v>
      </c>
      <c r="M12" s="41"/>
      <c r="N12" s="41">
        <v>4</v>
      </c>
      <c r="O12" s="41">
        <v>0.56000000000000005</v>
      </c>
    </row>
    <row r="13" spans="1:15" ht="16.5" thickTop="1" thickBot="1" x14ac:dyDescent="0.3">
      <c r="A13" s="35" t="s">
        <v>27</v>
      </c>
      <c r="B13" s="35"/>
      <c r="C13" s="35"/>
      <c r="D13" s="35">
        <v>15.01</v>
      </c>
      <c r="E13" s="35">
        <v>29.28</v>
      </c>
      <c r="F13" s="101">
        <v>90.28</v>
      </c>
      <c r="G13" s="103">
        <v>772.37</v>
      </c>
      <c r="H13" s="99"/>
      <c r="I13" s="100"/>
      <c r="K13" s="55"/>
      <c r="L13" s="9"/>
    </row>
    <row r="14" spans="1:15" s="32" customFormat="1" ht="19.5" thickTop="1" x14ac:dyDescent="0.25">
      <c r="A14" s="241" t="s">
        <v>65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</row>
    <row r="15" spans="1:15" x14ac:dyDescent="0.25">
      <c r="A15" s="12" t="s">
        <v>84</v>
      </c>
      <c r="B15" s="13" t="s">
        <v>85</v>
      </c>
      <c r="C15" s="12">
        <v>35</v>
      </c>
      <c r="D15" s="59">
        <v>0.105</v>
      </c>
      <c r="E15" s="59">
        <v>0</v>
      </c>
      <c r="F15" s="59">
        <v>0.315</v>
      </c>
      <c r="G15" s="59">
        <v>1.7150000000000001</v>
      </c>
      <c r="H15" s="59"/>
      <c r="I15" s="59">
        <v>1.2250000000000001</v>
      </c>
      <c r="J15" s="59"/>
      <c r="K15" s="59"/>
      <c r="L15" s="59">
        <v>2.8</v>
      </c>
      <c r="M15" s="59"/>
      <c r="N15" s="59"/>
      <c r="O15" s="59">
        <v>0.105</v>
      </c>
    </row>
    <row r="16" spans="1:15" ht="25.5" x14ac:dyDescent="0.25">
      <c r="A16" s="12">
        <v>44</v>
      </c>
      <c r="B16" s="13" t="s">
        <v>93</v>
      </c>
      <c r="C16" s="12">
        <v>250</v>
      </c>
      <c r="D16" s="59">
        <v>4.07</v>
      </c>
      <c r="E16" s="59">
        <v>1.04</v>
      </c>
      <c r="F16" s="59">
        <v>6.66</v>
      </c>
      <c r="G16" s="59">
        <v>60.34</v>
      </c>
      <c r="H16" s="59"/>
      <c r="I16" s="59"/>
      <c r="J16" s="59"/>
      <c r="K16" s="59"/>
      <c r="L16" s="59"/>
      <c r="M16" s="59"/>
      <c r="N16" s="59"/>
      <c r="O16" s="59"/>
    </row>
    <row r="17" spans="1:15" s="32" customFormat="1" ht="25.5" x14ac:dyDescent="0.25">
      <c r="A17" s="117">
        <v>288</v>
      </c>
      <c r="B17" s="118" t="s">
        <v>79</v>
      </c>
      <c r="C17" s="117">
        <v>110</v>
      </c>
      <c r="D17" s="119">
        <v>23.46</v>
      </c>
      <c r="E17" s="119">
        <v>25.82</v>
      </c>
      <c r="F17" s="119">
        <v>0.5</v>
      </c>
      <c r="G17" s="119">
        <v>328</v>
      </c>
      <c r="H17" s="119">
        <v>0.04</v>
      </c>
      <c r="I17" s="119">
        <v>23.5</v>
      </c>
      <c r="J17" s="119">
        <v>96.2</v>
      </c>
      <c r="K17" s="119">
        <v>0.42</v>
      </c>
      <c r="L17" s="119">
        <v>56</v>
      </c>
      <c r="M17" s="119">
        <v>167.1</v>
      </c>
      <c r="N17" s="119">
        <v>20.28</v>
      </c>
      <c r="O17" s="119">
        <v>1.82</v>
      </c>
    </row>
    <row r="18" spans="1:15" s="32" customFormat="1" ht="25.5" x14ac:dyDescent="0.25">
      <c r="A18" s="117">
        <v>202</v>
      </c>
      <c r="B18" s="118" t="s">
        <v>51</v>
      </c>
      <c r="C18" s="117">
        <v>180</v>
      </c>
      <c r="D18" s="119">
        <v>6.57</v>
      </c>
      <c r="E18" s="119">
        <v>5.0039999999999996</v>
      </c>
      <c r="F18" s="119">
        <v>39.96</v>
      </c>
      <c r="G18" s="119">
        <v>235.566</v>
      </c>
      <c r="H18" s="119">
        <v>7.1999999999999995E-2</v>
      </c>
      <c r="I18" s="119"/>
      <c r="J18" s="119"/>
      <c r="K18" s="119">
        <v>0.96900000000000008</v>
      </c>
      <c r="L18" s="119">
        <v>11.178000000000001</v>
      </c>
      <c r="M18" s="119"/>
      <c r="N18" s="119">
        <v>21.12</v>
      </c>
      <c r="O18" s="119">
        <v>0.88200000000000001</v>
      </c>
    </row>
    <row r="19" spans="1:15" x14ac:dyDescent="0.25">
      <c r="A19" s="12">
        <v>389</v>
      </c>
      <c r="B19" s="13" t="s">
        <v>109</v>
      </c>
      <c r="C19" s="120">
        <v>200</v>
      </c>
      <c r="D19" s="121">
        <v>1</v>
      </c>
      <c r="E19" s="120">
        <v>0</v>
      </c>
      <c r="F19" s="121">
        <v>20.2</v>
      </c>
      <c r="G19" s="120">
        <v>84.8</v>
      </c>
      <c r="H19" s="121">
        <v>2.1999999999999999E-2</v>
      </c>
      <c r="I19" s="120">
        <v>6</v>
      </c>
      <c r="J19" s="121">
        <v>0</v>
      </c>
      <c r="K19" s="120">
        <v>0.2</v>
      </c>
      <c r="L19" s="121">
        <v>14</v>
      </c>
      <c r="M19" s="120">
        <v>14</v>
      </c>
      <c r="N19" s="121">
        <v>8</v>
      </c>
      <c r="O19" s="122">
        <v>2.8</v>
      </c>
    </row>
    <row r="20" spans="1:15" s="85" customFormat="1" ht="14.25" customHeight="1" x14ac:dyDescent="0.25">
      <c r="A20" s="79">
        <v>493</v>
      </c>
      <c r="B20" s="91" t="s">
        <v>44</v>
      </c>
      <c r="C20" s="84">
        <v>30</v>
      </c>
      <c r="D20" s="128">
        <v>2.1978</v>
      </c>
      <c r="E20" s="127">
        <v>0.39960000000000001</v>
      </c>
      <c r="F20" s="93">
        <v>0.4</v>
      </c>
      <c r="G20" s="59">
        <v>60.273000000000003</v>
      </c>
      <c r="H20" s="93">
        <v>8.9999999999999993E-3</v>
      </c>
      <c r="I20" s="93">
        <v>0.15</v>
      </c>
      <c r="J20" s="93"/>
      <c r="K20" s="93"/>
      <c r="L20" s="93">
        <v>40.5</v>
      </c>
      <c r="M20" s="93"/>
      <c r="N20" s="93"/>
      <c r="O20" s="93">
        <v>0.12</v>
      </c>
    </row>
    <row r="21" spans="1:15" s="32" customFormat="1" x14ac:dyDescent="0.25">
      <c r="A21" s="16" t="s">
        <v>27</v>
      </c>
      <c r="B21" s="17"/>
      <c r="C21" s="17"/>
      <c r="D21" s="123">
        <f>SUM(D15:D20)</f>
        <v>37.402799999999999</v>
      </c>
      <c r="E21" s="123">
        <f>SUM(E15:E20)</f>
        <v>32.263599999999997</v>
      </c>
      <c r="F21" s="123">
        <v>76.75</v>
      </c>
      <c r="G21" s="167">
        <f>SUM(G15:G20)</f>
        <v>770.69399999999996</v>
      </c>
      <c r="H21" s="98"/>
      <c r="I21" s="98"/>
      <c r="J21" s="98"/>
      <c r="K21" s="98"/>
      <c r="L21" s="98"/>
      <c r="M21" s="98"/>
      <c r="N21" s="98"/>
      <c r="O21" s="98"/>
    </row>
    <row r="22" spans="1:15" s="32" customFormat="1" ht="18.75" customHeight="1" x14ac:dyDescent="0.25">
      <c r="A22" s="124" t="s">
        <v>71</v>
      </c>
      <c r="B22" s="125"/>
      <c r="C22" s="125"/>
      <c r="D22" s="115">
        <v>44.92</v>
      </c>
      <c r="E22" s="115">
        <v>50.93</v>
      </c>
      <c r="F22" s="115">
        <v>167.03</v>
      </c>
      <c r="G22" s="115">
        <v>1494.89</v>
      </c>
      <c r="H22" s="126"/>
      <c r="I22" s="126"/>
      <c r="J22" s="126"/>
      <c r="K22" s="126"/>
      <c r="L22" s="126"/>
      <c r="M22" s="126"/>
      <c r="N22" s="126"/>
      <c r="O22" s="126"/>
    </row>
    <row r="23" spans="1:15" ht="15.75" thickBot="1" x14ac:dyDescent="0.3"/>
    <row r="24" spans="1:15" ht="26.25" thickBot="1" x14ac:dyDescent="0.3">
      <c r="A24" s="10"/>
      <c r="B24" s="242" t="s">
        <v>60</v>
      </c>
      <c r="C24" s="243"/>
      <c r="D24" s="243"/>
      <c r="E24" s="244"/>
      <c r="F24" s="229" t="s">
        <v>29</v>
      </c>
      <c r="G24" s="230"/>
      <c r="H24" s="231"/>
      <c r="I24" s="19" t="s">
        <v>30</v>
      </c>
      <c r="J24" s="10"/>
      <c r="K24" s="56" t="s">
        <v>0</v>
      </c>
      <c r="L24" s="232" t="s">
        <v>45</v>
      </c>
      <c r="M24" s="232"/>
    </row>
    <row r="25" spans="1:15" ht="20.25" customHeight="1" thickBot="1" x14ac:dyDescent="0.3">
      <c r="B25" s="245"/>
      <c r="C25" s="246"/>
      <c r="D25" s="246"/>
      <c r="E25" s="247"/>
      <c r="F25" s="37" t="s">
        <v>13</v>
      </c>
      <c r="G25" s="37" t="s">
        <v>14</v>
      </c>
      <c r="H25" s="37" t="s">
        <v>15</v>
      </c>
      <c r="I25" s="38"/>
      <c r="K25" s="55" t="s">
        <v>2</v>
      </c>
      <c r="L25" s="116" t="s">
        <v>3</v>
      </c>
    </row>
    <row r="26" spans="1:15" ht="15.75" thickBot="1" x14ac:dyDescent="0.3">
      <c r="B26" s="238" t="s">
        <v>31</v>
      </c>
      <c r="C26" s="239"/>
      <c r="D26" s="239"/>
      <c r="E26" s="240"/>
      <c r="F26" s="37" t="s">
        <v>32</v>
      </c>
      <c r="G26" s="37" t="s">
        <v>33</v>
      </c>
      <c r="H26" s="37" t="s">
        <v>34</v>
      </c>
      <c r="I26" s="37" t="s">
        <v>35</v>
      </c>
      <c r="K26" s="55" t="s">
        <v>4</v>
      </c>
      <c r="L26" s="9" t="s">
        <v>97</v>
      </c>
    </row>
    <row r="27" spans="1:15" ht="26.25" thickBot="1" x14ac:dyDescent="0.3">
      <c r="B27" s="238" t="s">
        <v>36</v>
      </c>
      <c r="C27" s="239"/>
      <c r="D27" s="239"/>
      <c r="E27" s="240"/>
      <c r="F27" s="39">
        <v>44.92</v>
      </c>
      <c r="G27" s="39">
        <v>50.93</v>
      </c>
      <c r="H27" s="39">
        <v>205.77</v>
      </c>
      <c r="I27" s="39">
        <v>1494.89</v>
      </c>
      <c r="K27" s="55" t="s">
        <v>5</v>
      </c>
      <c r="L27" s="9" t="s">
        <v>104</v>
      </c>
    </row>
  </sheetData>
  <mergeCells count="14">
    <mergeCell ref="B26:E26"/>
    <mergeCell ref="B27:E27"/>
    <mergeCell ref="A14:O14"/>
    <mergeCell ref="F24:H24"/>
    <mergeCell ref="L24:M24"/>
    <mergeCell ref="B24:E25"/>
    <mergeCell ref="A7:O7"/>
    <mergeCell ref="H5:K5"/>
    <mergeCell ref="L5:O5"/>
    <mergeCell ref="A5:A6"/>
    <mergeCell ref="B5:B6"/>
    <mergeCell ref="C5:C6"/>
    <mergeCell ref="D5:F5"/>
    <mergeCell ref="G5:G6"/>
  </mergeCells>
  <pageMargins left="0.25" right="0.25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7"/>
  <sheetViews>
    <sheetView topLeftCell="A13" workbookViewId="0">
      <selection activeCell="A9" sqref="A9:XFD9"/>
    </sheetView>
  </sheetViews>
  <sheetFormatPr defaultRowHeight="15" x14ac:dyDescent="0.25"/>
  <cols>
    <col min="1" max="1" width="12.7109375" customWidth="1"/>
    <col min="2" max="2" width="20.5703125" customWidth="1"/>
    <col min="7" max="7" width="14.140625" customWidth="1"/>
    <col min="8" max="8" width="8.7109375" customWidth="1"/>
    <col min="9" max="9" width="10" customWidth="1"/>
    <col min="10" max="10" width="6.85546875" customWidth="1"/>
    <col min="11" max="11" width="10.28515625" customWidth="1"/>
    <col min="12" max="12" width="8.42578125" customWidth="1"/>
    <col min="13" max="13" width="7.5703125" customWidth="1"/>
    <col min="14" max="14" width="7.28515625" customWidth="1"/>
    <col min="15" max="15" width="6.7109375" customWidth="1"/>
  </cols>
  <sheetData>
    <row r="1" spans="1:27" x14ac:dyDescent="0.25">
      <c r="A1" s="55" t="s">
        <v>0</v>
      </c>
      <c r="B1" s="9" t="s">
        <v>48</v>
      </c>
    </row>
    <row r="2" spans="1:27" x14ac:dyDescent="0.25">
      <c r="A2" s="55" t="s">
        <v>2</v>
      </c>
      <c r="B2" s="9" t="s">
        <v>3</v>
      </c>
    </row>
    <row r="3" spans="1:27" ht="13.5" customHeight="1" x14ac:dyDescent="0.25">
      <c r="A3" s="55" t="s">
        <v>4</v>
      </c>
      <c r="B3" s="9" t="s">
        <v>97</v>
      </c>
    </row>
    <row r="4" spans="1:27" ht="25.5" x14ac:dyDescent="0.25">
      <c r="A4" s="55" t="s">
        <v>5</v>
      </c>
      <c r="B4" s="9" t="s">
        <v>104</v>
      </c>
    </row>
    <row r="5" spans="1:27" x14ac:dyDescent="0.25">
      <c r="A5" s="256" t="s">
        <v>6</v>
      </c>
      <c r="B5" s="256" t="s">
        <v>7</v>
      </c>
      <c r="C5" s="256" t="s">
        <v>8</v>
      </c>
      <c r="D5" s="251" t="s">
        <v>9</v>
      </c>
      <c r="E5" s="252"/>
      <c r="F5" s="253"/>
      <c r="G5" s="256" t="s">
        <v>10</v>
      </c>
      <c r="H5" s="251" t="s">
        <v>11</v>
      </c>
      <c r="I5" s="252"/>
      <c r="J5" s="252"/>
      <c r="K5" s="253"/>
      <c r="L5" s="251" t="s">
        <v>12</v>
      </c>
      <c r="M5" s="252"/>
      <c r="N5" s="252"/>
      <c r="O5" s="253"/>
    </row>
    <row r="6" spans="1:27" ht="25.5" customHeight="1" x14ac:dyDescent="0.25">
      <c r="A6" s="257"/>
      <c r="B6" s="222"/>
      <c r="C6" s="223"/>
      <c r="D6" s="47" t="s">
        <v>13</v>
      </c>
      <c r="E6" s="47" t="s">
        <v>14</v>
      </c>
      <c r="F6" s="47" t="s">
        <v>15</v>
      </c>
      <c r="G6" s="257"/>
      <c r="H6" s="47" t="s">
        <v>16</v>
      </c>
      <c r="I6" s="47" t="s">
        <v>17</v>
      </c>
      <c r="J6" s="47" t="s">
        <v>18</v>
      </c>
      <c r="K6" s="47" t="s">
        <v>19</v>
      </c>
      <c r="L6" s="47" t="s">
        <v>20</v>
      </c>
      <c r="M6" s="47" t="s">
        <v>21</v>
      </c>
      <c r="N6" s="47" t="s">
        <v>22</v>
      </c>
      <c r="O6" s="47" t="s">
        <v>23</v>
      </c>
    </row>
    <row r="7" spans="1:27" x14ac:dyDescent="0.25">
      <c r="A7" s="254" t="s">
        <v>24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</row>
    <row r="8" spans="1:27" s="85" customFormat="1" ht="30" x14ac:dyDescent="0.25">
      <c r="A8" s="196">
        <v>160</v>
      </c>
      <c r="B8" s="196" t="s">
        <v>100</v>
      </c>
      <c r="C8" s="196">
        <v>200</v>
      </c>
      <c r="D8" s="196">
        <v>17.329999999999998</v>
      </c>
      <c r="E8" s="196">
        <v>112.5</v>
      </c>
      <c r="F8" s="196">
        <v>5.6</v>
      </c>
      <c r="G8" s="196">
        <v>6.32</v>
      </c>
      <c r="H8" s="196">
        <v>19.760000000000002</v>
      </c>
      <c r="I8" s="196"/>
      <c r="J8" s="196"/>
      <c r="K8" s="196"/>
      <c r="L8" s="196"/>
      <c r="M8" s="196"/>
      <c r="N8" s="196"/>
      <c r="O8" s="196"/>
    </row>
    <row r="9" spans="1:27" ht="25.5" x14ac:dyDescent="0.25">
      <c r="A9" s="12">
        <v>2</v>
      </c>
      <c r="B9" s="12" t="s">
        <v>53</v>
      </c>
      <c r="C9" s="12">
        <v>25</v>
      </c>
      <c r="D9" s="41">
        <v>3.7</v>
      </c>
      <c r="E9" s="41">
        <v>8.5</v>
      </c>
      <c r="F9" s="41">
        <v>26.25</v>
      </c>
      <c r="G9" s="41">
        <v>155</v>
      </c>
      <c r="H9" s="41"/>
      <c r="I9" s="41"/>
      <c r="J9" s="41"/>
      <c r="K9" s="41"/>
      <c r="L9" s="41">
        <v>8.4</v>
      </c>
      <c r="M9" s="41"/>
      <c r="N9" s="41">
        <v>4.2</v>
      </c>
      <c r="O9" s="41">
        <v>0.35</v>
      </c>
    </row>
    <row r="10" spans="1:27" x14ac:dyDescent="0.25">
      <c r="A10" s="31">
        <v>376</v>
      </c>
      <c r="B10" s="13" t="s">
        <v>43</v>
      </c>
      <c r="C10" s="12">
        <v>200</v>
      </c>
      <c r="D10" s="59" t="s">
        <v>57</v>
      </c>
      <c r="E10" s="59">
        <v>0.04</v>
      </c>
      <c r="F10" s="59">
        <v>30</v>
      </c>
      <c r="G10" s="59">
        <v>120</v>
      </c>
      <c r="H10" s="59">
        <v>2E-3</v>
      </c>
      <c r="I10" s="59">
        <v>0.09</v>
      </c>
      <c r="J10" s="59">
        <v>0</v>
      </c>
      <c r="K10" s="59">
        <v>0</v>
      </c>
      <c r="L10" s="59">
        <v>22.2</v>
      </c>
      <c r="M10" s="59"/>
      <c r="N10" s="59">
        <v>2.8</v>
      </c>
      <c r="O10" s="59">
        <v>0.56000000000000005</v>
      </c>
    </row>
    <row r="11" spans="1:27" x14ac:dyDescent="0.25">
      <c r="A11" s="12"/>
      <c r="B11" s="12"/>
      <c r="C11" s="12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27" s="44" customFormat="1" x14ac:dyDescent="0.25">
      <c r="A12" s="48" t="s">
        <v>27</v>
      </c>
      <c r="B12" s="48"/>
      <c r="C12" s="48"/>
      <c r="D12" s="49">
        <f>SUM(D9:D11)</f>
        <v>3.7</v>
      </c>
      <c r="E12" s="49">
        <f>SUM(E9:E11)</f>
        <v>8.5399999999999991</v>
      </c>
      <c r="F12" s="49">
        <f>SUM(F9:F11)</f>
        <v>56.25</v>
      </c>
      <c r="G12" s="49">
        <f>SUM(G9:G11)</f>
        <v>275</v>
      </c>
      <c r="H12" s="50"/>
      <c r="I12" s="51"/>
      <c r="J12" s="51"/>
      <c r="K12" s="51"/>
      <c r="L12" s="51"/>
      <c r="M12" s="51"/>
      <c r="N12" s="51"/>
      <c r="O12" s="51"/>
    </row>
    <row r="13" spans="1:27" ht="18.75" x14ac:dyDescent="0.25">
      <c r="A13" s="258" t="s">
        <v>65</v>
      </c>
      <c r="B13" s="241"/>
      <c r="C13" s="241"/>
      <c r="D13" s="241"/>
      <c r="E13" s="241"/>
      <c r="F13" s="259"/>
      <c r="G13" s="241"/>
      <c r="H13" s="241"/>
      <c r="I13" s="241"/>
      <c r="J13" s="241"/>
      <c r="K13" s="241"/>
      <c r="L13" s="241"/>
      <c r="M13" s="241"/>
      <c r="N13" s="241"/>
      <c r="O13" s="260"/>
    </row>
    <row r="14" spans="1:27" s="10" customFormat="1" ht="12.75" x14ac:dyDescent="0.2">
      <c r="A14" s="12">
        <v>3</v>
      </c>
      <c r="B14" s="13" t="s">
        <v>88</v>
      </c>
      <c r="C14" s="12">
        <v>30</v>
      </c>
      <c r="D14" s="14">
        <v>1.08</v>
      </c>
      <c r="E14" s="14">
        <v>3.04</v>
      </c>
      <c r="F14" s="14">
        <v>1.04</v>
      </c>
      <c r="G14" s="14">
        <v>26.8</v>
      </c>
      <c r="H14" s="14"/>
      <c r="I14" s="14"/>
      <c r="J14" s="14"/>
      <c r="K14" s="14"/>
      <c r="L14" s="14"/>
      <c r="M14" s="14"/>
      <c r="N14" s="14"/>
      <c r="O14" s="14"/>
    </row>
    <row r="15" spans="1:27" s="43" customFormat="1" ht="25.5" customHeight="1" x14ac:dyDescent="0.2">
      <c r="A15" s="12">
        <v>88</v>
      </c>
      <c r="B15" s="13" t="s">
        <v>112</v>
      </c>
      <c r="C15" s="12">
        <v>250</v>
      </c>
      <c r="D15" s="14">
        <v>2.5649999999999999</v>
      </c>
      <c r="E15" s="14">
        <v>5.15</v>
      </c>
      <c r="F15" s="14">
        <v>7.9024999999999999</v>
      </c>
      <c r="G15" s="14">
        <v>84.75</v>
      </c>
      <c r="H15" s="14">
        <v>5.7500000000000002E-2</v>
      </c>
      <c r="I15" s="14">
        <v>15.775</v>
      </c>
      <c r="J15" s="14"/>
      <c r="K15" s="14">
        <v>2.35</v>
      </c>
      <c r="L15" s="14">
        <v>51.25</v>
      </c>
      <c r="M15" s="14">
        <v>49</v>
      </c>
      <c r="N15" s="14">
        <v>22.125</v>
      </c>
      <c r="O15" s="14">
        <v>0.82499999999999996</v>
      </c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</row>
    <row r="16" spans="1:27" ht="38.25" x14ac:dyDescent="0.25">
      <c r="A16" s="12">
        <v>306</v>
      </c>
      <c r="B16" s="13" t="s">
        <v>61</v>
      </c>
      <c r="C16" s="12">
        <v>80</v>
      </c>
      <c r="D16" s="59">
        <v>12.88</v>
      </c>
      <c r="E16" s="59">
        <v>10.48</v>
      </c>
      <c r="F16" s="59">
        <v>5.28</v>
      </c>
      <c r="G16" s="59">
        <v>167.2</v>
      </c>
      <c r="H16" s="59"/>
      <c r="I16" s="59"/>
      <c r="J16" s="59"/>
      <c r="K16" s="59"/>
      <c r="L16" s="59"/>
      <c r="M16" s="59"/>
      <c r="N16" s="59"/>
      <c r="O16" s="59"/>
    </row>
    <row r="17" spans="1:29" s="90" customFormat="1" ht="13.5" x14ac:dyDescent="0.2">
      <c r="A17" s="15">
        <v>194</v>
      </c>
      <c r="B17" s="86" t="s">
        <v>52</v>
      </c>
      <c r="C17" s="61">
        <v>200</v>
      </c>
      <c r="D17" s="87">
        <v>4.76</v>
      </c>
      <c r="E17" s="88">
        <v>8</v>
      </c>
      <c r="F17" s="88">
        <v>0.44</v>
      </c>
      <c r="G17" s="94">
        <v>251.76</v>
      </c>
      <c r="H17" s="88">
        <v>0.32200000000000001</v>
      </c>
      <c r="I17" s="88">
        <v>1.98E-3</v>
      </c>
      <c r="J17" s="88"/>
      <c r="K17" s="88"/>
      <c r="L17" s="88">
        <v>1.526</v>
      </c>
      <c r="M17" s="88"/>
      <c r="N17" s="88"/>
      <c r="O17" s="89">
        <v>0.66320000000000001</v>
      </c>
    </row>
    <row r="18" spans="1:29" x14ac:dyDescent="0.25">
      <c r="A18" s="12">
        <v>493</v>
      </c>
      <c r="B18" s="12" t="s">
        <v>44</v>
      </c>
      <c r="C18" s="12">
        <v>30</v>
      </c>
      <c r="D18" s="41">
        <v>2.1978</v>
      </c>
      <c r="E18" s="41">
        <v>0.39960000000000001</v>
      </c>
      <c r="F18" s="41">
        <v>0.4</v>
      </c>
      <c r="G18" s="41">
        <v>60.273000000000003</v>
      </c>
      <c r="H18" s="41">
        <v>8.9999999999999993E-3</v>
      </c>
      <c r="I18" s="41">
        <v>0.15</v>
      </c>
      <c r="J18" s="41"/>
      <c r="K18" s="41"/>
      <c r="L18" s="41">
        <v>40.5</v>
      </c>
      <c r="M18" s="41"/>
      <c r="N18" s="41"/>
      <c r="O18" s="41">
        <v>0.12</v>
      </c>
    </row>
    <row r="19" spans="1:29" ht="25.5" x14ac:dyDescent="0.25">
      <c r="A19" s="12">
        <v>342</v>
      </c>
      <c r="B19" s="12" t="s">
        <v>56</v>
      </c>
      <c r="C19" s="12">
        <v>200</v>
      </c>
      <c r="D19" s="41">
        <v>0.16</v>
      </c>
      <c r="E19" s="41">
        <v>0.16</v>
      </c>
      <c r="F19" s="41">
        <v>27.88</v>
      </c>
      <c r="G19" s="41">
        <v>114.6</v>
      </c>
      <c r="H19" s="41">
        <v>0.06</v>
      </c>
      <c r="I19" s="41">
        <v>1.8</v>
      </c>
      <c r="J19" s="41">
        <v>0</v>
      </c>
      <c r="K19" s="41"/>
      <c r="L19" s="41">
        <v>28.36</v>
      </c>
      <c r="M19" s="41"/>
      <c r="N19" s="41">
        <v>10.28</v>
      </c>
      <c r="O19" s="41">
        <v>1.9</v>
      </c>
    </row>
    <row r="20" spans="1:29" ht="17.25" customHeight="1" x14ac:dyDescent="0.25">
      <c r="A20" s="12">
        <v>609</v>
      </c>
      <c r="B20" s="12" t="s">
        <v>89</v>
      </c>
      <c r="C20" s="12">
        <v>60</v>
      </c>
      <c r="D20" s="41">
        <v>2.4500000000000002</v>
      </c>
      <c r="E20" s="41">
        <v>2.6</v>
      </c>
      <c r="F20" s="41">
        <v>20</v>
      </c>
      <c r="G20" s="71">
        <v>108.21</v>
      </c>
      <c r="H20" s="41"/>
      <c r="I20" s="41"/>
      <c r="J20" s="41"/>
      <c r="K20" s="41"/>
      <c r="L20" s="41"/>
      <c r="M20" s="41"/>
      <c r="N20" s="41"/>
      <c r="O20" s="41"/>
    </row>
    <row r="21" spans="1:29" s="44" customFormat="1" x14ac:dyDescent="0.25">
      <c r="A21" s="16" t="s">
        <v>27</v>
      </c>
      <c r="B21" s="17"/>
      <c r="C21" s="17"/>
      <c r="D21" s="23">
        <v>28.15</v>
      </c>
      <c r="E21" s="23">
        <f>SUM(E14:E20)</f>
        <v>29.829600000000003</v>
      </c>
      <c r="F21" s="23">
        <f>SUM(F14:F20)</f>
        <v>62.942499999999995</v>
      </c>
      <c r="G21" s="23">
        <f>SUM(G14:G20)</f>
        <v>813.59300000000007</v>
      </c>
      <c r="H21" s="135"/>
      <c r="I21" s="135"/>
      <c r="J21" s="135"/>
      <c r="K21" s="135"/>
      <c r="L21" s="135"/>
      <c r="M21" s="135"/>
      <c r="N21" s="135"/>
      <c r="O21" s="135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</row>
    <row r="22" spans="1:29" s="44" customFormat="1" ht="18" customHeight="1" x14ac:dyDescent="0.25">
      <c r="A22" s="16" t="s">
        <v>71</v>
      </c>
      <c r="B22" s="17"/>
      <c r="C22" s="17"/>
      <c r="D22" s="112">
        <v>37.130000000000003</v>
      </c>
      <c r="E22" s="112">
        <v>42.3</v>
      </c>
      <c r="F22" s="112">
        <v>124.18</v>
      </c>
      <c r="G22" s="112">
        <v>1217.83</v>
      </c>
      <c r="H22" s="135"/>
      <c r="I22" s="135"/>
      <c r="J22" s="135"/>
      <c r="K22" s="135"/>
      <c r="L22" s="135"/>
      <c r="M22" s="135"/>
      <c r="N22" s="135"/>
      <c r="O22" s="135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</row>
    <row r="23" spans="1:29" ht="15.75" thickBot="1" x14ac:dyDescent="0.3"/>
    <row r="24" spans="1:29" ht="24.75" thickBot="1" x14ac:dyDescent="0.3">
      <c r="B24" s="131" t="s">
        <v>72</v>
      </c>
      <c r="C24" s="129"/>
      <c r="D24" s="129"/>
      <c r="E24" s="130"/>
      <c r="F24" s="229" t="s">
        <v>29</v>
      </c>
      <c r="G24" s="230"/>
      <c r="H24" s="231"/>
      <c r="I24" s="176" t="s">
        <v>30</v>
      </c>
      <c r="K24" s="55" t="s">
        <v>0</v>
      </c>
      <c r="L24" s="9" t="s">
        <v>48</v>
      </c>
    </row>
    <row r="25" spans="1:29" ht="15.75" thickBot="1" x14ac:dyDescent="0.3">
      <c r="A25" s="52"/>
      <c r="B25" s="132"/>
      <c r="C25" s="133"/>
      <c r="D25" s="133"/>
      <c r="E25" s="134"/>
      <c r="F25" s="20" t="s">
        <v>13</v>
      </c>
      <c r="G25" s="20" t="s">
        <v>14</v>
      </c>
      <c r="H25" s="20" t="s">
        <v>15</v>
      </c>
      <c r="I25" s="21"/>
      <c r="K25" s="55" t="s">
        <v>2</v>
      </c>
      <c r="L25" s="9" t="s">
        <v>3</v>
      </c>
      <c r="M25" s="53"/>
      <c r="N25" s="53"/>
      <c r="O25" s="53"/>
    </row>
    <row r="26" spans="1:29" ht="15.75" thickBot="1" x14ac:dyDescent="0.3">
      <c r="A26" s="52"/>
      <c r="B26" s="248" t="s">
        <v>31</v>
      </c>
      <c r="C26" s="249"/>
      <c r="D26" s="249"/>
      <c r="E26" s="250"/>
      <c r="F26" s="20" t="s">
        <v>32</v>
      </c>
      <c r="G26" s="20" t="s">
        <v>33</v>
      </c>
      <c r="H26" s="20" t="s">
        <v>34</v>
      </c>
      <c r="I26" s="20" t="s">
        <v>35</v>
      </c>
      <c r="K26" s="55" t="s">
        <v>4</v>
      </c>
      <c r="L26" s="9" t="s">
        <v>97</v>
      </c>
      <c r="M26" s="53"/>
      <c r="N26" s="53"/>
      <c r="O26" s="53"/>
    </row>
    <row r="27" spans="1:29" ht="28.5" customHeight="1" thickBot="1" x14ac:dyDescent="0.3">
      <c r="B27" s="248" t="s">
        <v>36</v>
      </c>
      <c r="C27" s="249"/>
      <c r="D27" s="249"/>
      <c r="E27" s="250"/>
      <c r="F27" s="22">
        <v>37.22</v>
      </c>
      <c r="G27" s="22">
        <v>42.3</v>
      </c>
      <c r="H27" s="22">
        <v>124.18</v>
      </c>
      <c r="I27" s="22">
        <v>1217.83</v>
      </c>
      <c r="K27" s="55" t="s">
        <v>5</v>
      </c>
      <c r="L27" s="9" t="s">
        <v>104</v>
      </c>
    </row>
  </sheetData>
  <mergeCells count="12">
    <mergeCell ref="F24:H24"/>
    <mergeCell ref="B26:E26"/>
    <mergeCell ref="B27:E27"/>
    <mergeCell ref="L5:O5"/>
    <mergeCell ref="A7:O7"/>
    <mergeCell ref="A5:A6"/>
    <mergeCell ref="B5:B6"/>
    <mergeCell ref="C5:C6"/>
    <mergeCell ref="D5:F5"/>
    <mergeCell ref="G5:G6"/>
    <mergeCell ref="H5:K5"/>
    <mergeCell ref="A13:O13"/>
  </mergeCells>
  <pageMargins left="0.25" right="0.25" top="0.75" bottom="0.75" header="0.3" footer="0.3"/>
  <pageSetup paperSize="9" scale="95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A35" sqref="A35"/>
    </sheetView>
  </sheetViews>
  <sheetFormatPr defaultRowHeight="15" x14ac:dyDescent="0.25"/>
  <cols>
    <col min="1" max="1" width="13.85546875" customWidth="1"/>
    <col min="2" max="2" width="19.28515625" customWidth="1"/>
    <col min="7" max="7" width="13.28515625" customWidth="1"/>
    <col min="9" max="9" width="11.28515625" customWidth="1"/>
    <col min="11" max="11" width="10.5703125" customWidth="1"/>
  </cols>
  <sheetData>
    <row r="1" spans="1:15" x14ac:dyDescent="0.25">
      <c r="A1" s="55" t="s">
        <v>0</v>
      </c>
      <c r="B1" s="9" t="s">
        <v>37</v>
      </c>
    </row>
    <row r="2" spans="1:15" x14ac:dyDescent="0.25">
      <c r="A2" s="55" t="s">
        <v>2</v>
      </c>
      <c r="B2" s="9" t="s">
        <v>3</v>
      </c>
    </row>
    <row r="3" spans="1:15" ht="14.25" customHeight="1" x14ac:dyDescent="0.25">
      <c r="A3" s="55" t="s">
        <v>4</v>
      </c>
      <c r="B3" s="9" t="s">
        <v>97</v>
      </c>
    </row>
    <row r="4" spans="1:15" ht="25.5" x14ac:dyDescent="0.25">
      <c r="A4" s="55" t="s">
        <v>5</v>
      </c>
      <c r="B4" s="9" t="s">
        <v>104</v>
      </c>
    </row>
    <row r="5" spans="1:15" ht="14.45" customHeight="1" x14ac:dyDescent="0.25">
      <c r="A5" s="220" t="s">
        <v>6</v>
      </c>
      <c r="B5" s="220" t="s">
        <v>7</v>
      </c>
      <c r="C5" s="220" t="s">
        <v>8</v>
      </c>
      <c r="D5" s="235" t="s">
        <v>9</v>
      </c>
      <c r="E5" s="236"/>
      <c r="F5" s="237"/>
      <c r="G5" s="220" t="s">
        <v>10</v>
      </c>
      <c r="H5" s="235" t="s">
        <v>11</v>
      </c>
      <c r="I5" s="236"/>
      <c r="J5" s="236"/>
      <c r="K5" s="237"/>
      <c r="L5" s="235" t="s">
        <v>12</v>
      </c>
      <c r="M5" s="236"/>
      <c r="N5" s="236"/>
      <c r="O5" s="237"/>
    </row>
    <row r="6" spans="1:15" ht="29.25" customHeight="1" x14ac:dyDescent="0.25">
      <c r="A6" s="221"/>
      <c r="B6" s="222"/>
      <c r="C6" s="223"/>
      <c r="D6" s="33" t="s">
        <v>13</v>
      </c>
      <c r="E6" s="33" t="s">
        <v>14</v>
      </c>
      <c r="F6" s="33" t="s">
        <v>15</v>
      </c>
      <c r="G6" s="221"/>
      <c r="H6" s="33" t="s">
        <v>16</v>
      </c>
      <c r="I6" s="33" t="s">
        <v>17</v>
      </c>
      <c r="J6" s="33" t="s">
        <v>18</v>
      </c>
      <c r="K6" s="33" t="s">
        <v>19</v>
      </c>
      <c r="L6" s="33" t="s">
        <v>20</v>
      </c>
      <c r="M6" s="33" t="s">
        <v>21</v>
      </c>
      <c r="N6" s="33" t="s">
        <v>22</v>
      </c>
      <c r="O6" s="33" t="s">
        <v>23</v>
      </c>
    </row>
    <row r="7" spans="1:15" x14ac:dyDescent="0.25">
      <c r="A7" s="254" t="s">
        <v>24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</row>
    <row r="8" spans="1:15" ht="25.5" x14ac:dyDescent="0.25">
      <c r="A8" s="12">
        <v>132</v>
      </c>
      <c r="B8" s="13" t="s">
        <v>91</v>
      </c>
      <c r="C8" s="12">
        <v>210</v>
      </c>
      <c r="D8" s="59">
        <v>4.5199999999999996</v>
      </c>
      <c r="E8" s="59">
        <v>4.07</v>
      </c>
      <c r="F8" s="59">
        <v>35.46</v>
      </c>
      <c r="G8" s="59">
        <v>197</v>
      </c>
      <c r="H8" s="59">
        <v>0.04</v>
      </c>
      <c r="I8" s="59"/>
      <c r="J8" s="59"/>
      <c r="K8" s="59"/>
      <c r="L8" s="178"/>
      <c r="M8" s="59"/>
      <c r="N8" s="59">
        <v>7.9</v>
      </c>
      <c r="O8" s="59">
        <v>0.47</v>
      </c>
    </row>
    <row r="9" spans="1:15" ht="25.5" x14ac:dyDescent="0.25">
      <c r="A9" s="12">
        <v>100</v>
      </c>
      <c r="B9" s="12" t="s">
        <v>82</v>
      </c>
      <c r="C9" s="12">
        <v>15</v>
      </c>
      <c r="D9" s="41">
        <v>3.9</v>
      </c>
      <c r="E9" s="41">
        <v>4.0199999999999996</v>
      </c>
      <c r="F9" s="41">
        <v>0</v>
      </c>
      <c r="G9" s="41">
        <v>52.8</v>
      </c>
      <c r="H9" s="41">
        <v>4.4999999999999997E-3</v>
      </c>
      <c r="I9" s="41">
        <v>42</v>
      </c>
      <c r="J9" s="41"/>
      <c r="K9" s="41"/>
      <c r="L9" s="41">
        <v>156</v>
      </c>
      <c r="M9" s="41"/>
      <c r="N9" s="41"/>
      <c r="O9" s="41">
        <v>0.18</v>
      </c>
    </row>
    <row r="10" spans="1:15" x14ac:dyDescent="0.25">
      <c r="A10" s="12">
        <v>502</v>
      </c>
      <c r="B10" s="12" t="s">
        <v>25</v>
      </c>
      <c r="C10" s="12">
        <v>50</v>
      </c>
      <c r="D10" s="41">
        <v>3.7</v>
      </c>
      <c r="E10" s="41">
        <v>1.45</v>
      </c>
      <c r="F10" s="41">
        <v>25.7</v>
      </c>
      <c r="G10" s="71">
        <v>125</v>
      </c>
      <c r="H10" s="41">
        <v>0.04</v>
      </c>
      <c r="I10" s="41"/>
      <c r="J10" s="41"/>
      <c r="K10" s="41">
        <v>0.52</v>
      </c>
      <c r="L10" s="41">
        <v>9.1999999999999993</v>
      </c>
      <c r="M10" s="41">
        <v>34.799999999999997</v>
      </c>
      <c r="N10" s="41">
        <v>13.2</v>
      </c>
      <c r="O10" s="41">
        <v>0.44</v>
      </c>
    </row>
    <row r="11" spans="1:15" x14ac:dyDescent="0.25">
      <c r="A11" s="31">
        <v>376</v>
      </c>
      <c r="B11" s="13" t="s">
        <v>43</v>
      </c>
      <c r="C11" s="12">
        <v>200</v>
      </c>
      <c r="D11" s="93" t="s">
        <v>57</v>
      </c>
      <c r="E11" s="59">
        <v>0.04</v>
      </c>
      <c r="F11" s="59">
        <v>30</v>
      </c>
      <c r="G11" s="59">
        <v>120</v>
      </c>
      <c r="H11" s="59">
        <f>0.01/5</f>
        <v>2E-3</v>
      </c>
      <c r="I11" s="59">
        <v>0.09</v>
      </c>
      <c r="J11" s="59">
        <f>0</f>
        <v>0</v>
      </c>
      <c r="K11" s="59">
        <f>0</f>
        <v>0</v>
      </c>
      <c r="L11" s="59">
        <v>22.2</v>
      </c>
      <c r="M11" s="59"/>
      <c r="N11" s="59">
        <v>2.8</v>
      </c>
      <c r="O11" s="59">
        <v>0.56000000000000005</v>
      </c>
    </row>
    <row r="12" spans="1:15" ht="17.25" customHeight="1" x14ac:dyDescent="0.25">
      <c r="A12" s="12"/>
      <c r="B12" s="12"/>
      <c r="C12" s="12"/>
      <c r="D12" s="41"/>
      <c r="E12" s="41"/>
      <c r="F12" s="41"/>
      <c r="G12" s="71"/>
      <c r="H12" s="41"/>
      <c r="I12" s="41"/>
      <c r="J12" s="41"/>
      <c r="K12" s="41"/>
      <c r="L12" s="41"/>
      <c r="M12" s="41"/>
      <c r="N12" s="41"/>
      <c r="O12" s="41"/>
    </row>
    <row r="13" spans="1:15" ht="22.5" customHeight="1" x14ac:dyDescent="0.25">
      <c r="A13" s="97" t="s">
        <v>27</v>
      </c>
      <c r="B13" s="17"/>
      <c r="C13" s="17"/>
      <c r="D13" s="98">
        <v>25.28</v>
      </c>
      <c r="E13" s="98">
        <v>20.13</v>
      </c>
      <c r="F13" s="98">
        <v>133.82</v>
      </c>
      <c r="G13" s="112">
        <v>871.7</v>
      </c>
      <c r="H13" s="18"/>
      <c r="I13" s="18"/>
      <c r="J13" s="18"/>
      <c r="K13" s="18"/>
      <c r="L13" s="18"/>
      <c r="M13" s="18"/>
      <c r="N13" s="18"/>
      <c r="O13" s="18"/>
    </row>
    <row r="14" spans="1:15" ht="18.75" x14ac:dyDescent="0.25">
      <c r="A14" s="241" t="s">
        <v>65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60"/>
    </row>
    <row r="15" spans="1:15" x14ac:dyDescent="0.25">
      <c r="A15" s="12" t="s">
        <v>84</v>
      </c>
      <c r="B15" s="13" t="s">
        <v>85</v>
      </c>
      <c r="C15" s="12">
        <v>35</v>
      </c>
      <c r="D15" s="59">
        <v>0.105</v>
      </c>
      <c r="E15" s="59">
        <v>0</v>
      </c>
      <c r="F15" s="59">
        <v>0.315</v>
      </c>
      <c r="G15" s="59">
        <v>1.7150000000000001</v>
      </c>
      <c r="H15" s="59"/>
      <c r="I15" s="59">
        <v>1.2250000000000001</v>
      </c>
      <c r="J15" s="59"/>
      <c r="K15" s="59"/>
      <c r="L15" s="59">
        <v>2.8</v>
      </c>
      <c r="M15" s="59"/>
      <c r="N15" s="59"/>
      <c r="O15" s="59">
        <v>0.105</v>
      </c>
    </row>
    <row r="16" spans="1:15" ht="51" x14ac:dyDescent="0.25">
      <c r="A16" s="12">
        <v>88</v>
      </c>
      <c r="B16" s="13" t="s">
        <v>73</v>
      </c>
      <c r="C16" s="12">
        <v>250</v>
      </c>
      <c r="D16" s="59">
        <v>3.3674999999999997</v>
      </c>
      <c r="E16" s="59">
        <v>2.98</v>
      </c>
      <c r="F16" s="59">
        <v>15.6875</v>
      </c>
      <c r="G16" s="59">
        <v>144</v>
      </c>
      <c r="H16" s="59">
        <v>9.2499999999999999E-2</v>
      </c>
      <c r="I16" s="59">
        <v>6.0750000000000002</v>
      </c>
      <c r="J16" s="59"/>
      <c r="K16" s="59">
        <v>1.45</v>
      </c>
      <c r="L16" s="59">
        <v>31.5</v>
      </c>
      <c r="M16" s="59">
        <v>57.725000000000001</v>
      </c>
      <c r="N16" s="59">
        <v>23.8</v>
      </c>
      <c r="O16" s="59">
        <v>1</v>
      </c>
    </row>
    <row r="17" spans="1:15" ht="25.5" x14ac:dyDescent="0.25">
      <c r="A17" s="12">
        <v>77</v>
      </c>
      <c r="B17" s="13" t="s">
        <v>83</v>
      </c>
      <c r="C17" s="12">
        <v>110</v>
      </c>
      <c r="D17" s="59">
        <v>17.12</v>
      </c>
      <c r="E17" s="59">
        <v>8.2200000000000006</v>
      </c>
      <c r="F17" s="59">
        <v>0.92</v>
      </c>
      <c r="G17" s="59">
        <v>146</v>
      </c>
      <c r="H17" s="59"/>
      <c r="I17" s="59">
        <v>0.84</v>
      </c>
      <c r="J17" s="59"/>
      <c r="K17" s="59"/>
      <c r="L17" s="59">
        <v>15.46</v>
      </c>
      <c r="M17" s="59"/>
      <c r="N17" s="59">
        <v>45.84</v>
      </c>
      <c r="O17" s="59">
        <v>0.9</v>
      </c>
    </row>
    <row r="18" spans="1:15" x14ac:dyDescent="0.25">
      <c r="A18" s="12">
        <v>174</v>
      </c>
      <c r="B18" s="13" t="s">
        <v>47</v>
      </c>
      <c r="C18" s="12">
        <v>200</v>
      </c>
      <c r="D18" s="59">
        <v>3.18</v>
      </c>
      <c r="E18" s="59">
        <v>6.46</v>
      </c>
      <c r="F18" s="59">
        <v>18.28</v>
      </c>
      <c r="G18" s="59">
        <v>165.98</v>
      </c>
      <c r="H18" s="59">
        <v>0.14000000000000001</v>
      </c>
      <c r="I18" s="59">
        <v>17.509799999999998</v>
      </c>
      <c r="J18" s="59"/>
      <c r="K18" s="59"/>
      <c r="L18" s="59">
        <v>46.627800000000001</v>
      </c>
      <c r="M18" s="59"/>
      <c r="N18" s="59"/>
      <c r="O18" s="59">
        <v>1.036</v>
      </c>
    </row>
    <row r="19" spans="1:15" ht="24.75" customHeight="1" x14ac:dyDescent="0.25">
      <c r="A19" s="12">
        <v>45</v>
      </c>
      <c r="B19" s="13" t="s">
        <v>50</v>
      </c>
      <c r="C19" s="12">
        <v>220</v>
      </c>
      <c r="D19" s="14">
        <v>16.600000000000001</v>
      </c>
      <c r="E19" s="14">
        <v>17.93</v>
      </c>
      <c r="F19" s="14">
        <v>17.866</v>
      </c>
      <c r="G19" s="14">
        <v>250</v>
      </c>
      <c r="H19" s="14">
        <v>8.9999999999999993E-3</v>
      </c>
      <c r="I19" s="14">
        <v>3.7</v>
      </c>
      <c r="J19" s="14"/>
      <c r="K19" s="14"/>
      <c r="L19" s="14">
        <v>9.5609999999999999</v>
      </c>
      <c r="M19" s="14"/>
      <c r="N19" s="14"/>
      <c r="O19" s="14">
        <v>0.42</v>
      </c>
    </row>
    <row r="20" spans="1:15" x14ac:dyDescent="0.25">
      <c r="A20" s="12">
        <v>493</v>
      </c>
      <c r="B20" s="13" t="s">
        <v>44</v>
      </c>
      <c r="C20" s="120">
        <v>30</v>
      </c>
      <c r="D20" s="121">
        <v>2.1978</v>
      </c>
      <c r="E20" s="120">
        <v>0.39960000000000001</v>
      </c>
      <c r="F20" s="121">
        <v>0.4</v>
      </c>
      <c r="G20" s="120">
        <v>60.273000000000003</v>
      </c>
      <c r="H20" s="121">
        <v>8.9999999999999993E-3</v>
      </c>
      <c r="I20" s="120">
        <v>0.15</v>
      </c>
      <c r="J20" s="121"/>
      <c r="K20" s="120"/>
      <c r="L20" s="121">
        <v>40.5</v>
      </c>
      <c r="M20" s="120"/>
      <c r="N20" s="121"/>
      <c r="O20" s="122">
        <v>0.12</v>
      </c>
    </row>
    <row r="21" spans="1:15" x14ac:dyDescent="0.25">
      <c r="A21" s="12">
        <v>389</v>
      </c>
      <c r="B21" s="201" t="s">
        <v>109</v>
      </c>
      <c r="C21" s="12">
        <v>200</v>
      </c>
      <c r="D21" s="41">
        <v>1</v>
      </c>
      <c r="E21" s="41">
        <v>0</v>
      </c>
      <c r="F21" s="41">
        <v>20.2</v>
      </c>
      <c r="G21" s="71">
        <v>84.8</v>
      </c>
      <c r="H21" s="41">
        <v>2.1999999999999999E-2</v>
      </c>
      <c r="I21" s="41">
        <v>6</v>
      </c>
      <c r="J21" s="41">
        <v>0</v>
      </c>
      <c r="K21" s="41">
        <v>0.2</v>
      </c>
      <c r="L21" s="41">
        <v>14</v>
      </c>
      <c r="M21" s="41">
        <v>14</v>
      </c>
      <c r="N21" s="41">
        <v>8</v>
      </c>
      <c r="O21" s="41">
        <v>2.8</v>
      </c>
    </row>
    <row r="22" spans="1:15" ht="17.25" customHeight="1" x14ac:dyDescent="0.25">
      <c r="A22" s="12"/>
      <c r="B22" s="12"/>
      <c r="C22" s="12"/>
      <c r="D22" s="41"/>
      <c r="E22" s="41"/>
      <c r="F22" s="41"/>
      <c r="G22" s="71"/>
      <c r="H22" s="41"/>
      <c r="I22" s="41"/>
      <c r="J22" s="41"/>
      <c r="K22" s="41"/>
      <c r="L22" s="41"/>
      <c r="M22" s="41"/>
      <c r="N22" s="41"/>
      <c r="O22" s="41"/>
    </row>
    <row r="23" spans="1:15" x14ac:dyDescent="0.25">
      <c r="A23" s="16" t="s">
        <v>66</v>
      </c>
      <c r="B23" s="17"/>
      <c r="C23" s="17"/>
      <c r="D23" s="98">
        <v>26.01</v>
      </c>
      <c r="E23" s="98">
        <v>21.84</v>
      </c>
      <c r="F23" s="98">
        <f>SUM(F15:F22)</f>
        <v>73.668499999999995</v>
      </c>
      <c r="G23" s="112">
        <v>791.29</v>
      </c>
      <c r="H23" s="98"/>
      <c r="I23" s="98"/>
      <c r="J23" s="98"/>
      <c r="K23" s="98"/>
      <c r="L23" s="98"/>
      <c r="M23" s="98"/>
      <c r="N23" s="98"/>
      <c r="O23" s="98"/>
    </row>
    <row r="24" spans="1:15" ht="15" customHeight="1" x14ac:dyDescent="0.25">
      <c r="A24" s="16" t="s">
        <v>71</v>
      </c>
      <c r="B24" s="17"/>
      <c r="C24" s="17"/>
      <c r="D24" s="112">
        <v>51.29</v>
      </c>
      <c r="E24" s="112">
        <v>41.97</v>
      </c>
      <c r="F24" s="112">
        <v>237.23</v>
      </c>
      <c r="G24" s="138">
        <v>1662.99</v>
      </c>
      <c r="H24" s="23"/>
      <c r="I24" s="23"/>
      <c r="J24" s="23"/>
      <c r="K24" s="23"/>
      <c r="L24" s="23"/>
      <c r="M24" s="23"/>
      <c r="N24" s="23"/>
      <c r="O24" s="23"/>
    </row>
    <row r="25" spans="1:15" ht="15.75" thickBot="1" x14ac:dyDescent="0.3"/>
    <row r="26" spans="1:15" ht="30.75" thickBot="1" x14ac:dyDescent="0.3">
      <c r="B26" s="261" t="s">
        <v>28</v>
      </c>
      <c r="C26" s="262"/>
      <c r="D26" s="262"/>
      <c r="E26" s="263"/>
      <c r="F26" s="265" t="s">
        <v>29</v>
      </c>
      <c r="G26" s="266"/>
      <c r="H26" s="267"/>
      <c r="I26" s="36" t="s">
        <v>30</v>
      </c>
      <c r="K26" s="55" t="s">
        <v>0</v>
      </c>
      <c r="L26" s="9" t="s">
        <v>37</v>
      </c>
    </row>
    <row r="27" spans="1:15" ht="15.75" thickBot="1" x14ac:dyDescent="0.3">
      <c r="B27" s="264"/>
      <c r="C27" s="246"/>
      <c r="D27" s="246"/>
      <c r="E27" s="247"/>
      <c r="F27" s="37" t="s">
        <v>13</v>
      </c>
      <c r="G27" s="137" t="s">
        <v>14</v>
      </c>
      <c r="H27" s="37" t="s">
        <v>15</v>
      </c>
      <c r="I27" s="136"/>
      <c r="K27" s="55" t="s">
        <v>2</v>
      </c>
      <c r="L27" s="9" t="s">
        <v>3</v>
      </c>
    </row>
    <row r="28" spans="1:15" ht="15.75" thickBot="1" x14ac:dyDescent="0.3">
      <c r="B28" s="238" t="s">
        <v>31</v>
      </c>
      <c r="C28" s="239"/>
      <c r="D28" s="239"/>
      <c r="E28" s="239"/>
      <c r="F28" s="37" t="s">
        <v>32</v>
      </c>
      <c r="G28" s="37" t="s">
        <v>33</v>
      </c>
      <c r="H28" s="37" t="s">
        <v>34</v>
      </c>
      <c r="I28" s="37" t="s">
        <v>35</v>
      </c>
      <c r="K28" s="55" t="s">
        <v>4</v>
      </c>
      <c r="L28" s="9" t="s">
        <v>97</v>
      </c>
    </row>
    <row r="29" spans="1:15" ht="26.25" thickBot="1" x14ac:dyDescent="0.3">
      <c r="A29" s="10"/>
      <c r="B29" s="224" t="s">
        <v>36</v>
      </c>
      <c r="C29" s="225"/>
      <c r="D29" s="225"/>
      <c r="E29" s="225"/>
      <c r="F29" s="22">
        <v>51.29</v>
      </c>
      <c r="G29" s="22">
        <v>41.97</v>
      </c>
      <c r="H29" s="22">
        <v>237.23</v>
      </c>
      <c r="I29" s="22">
        <v>1662.99</v>
      </c>
      <c r="J29" s="10"/>
      <c r="K29" s="8" t="s">
        <v>5</v>
      </c>
      <c r="L29" s="226" t="s">
        <v>104</v>
      </c>
      <c r="M29" s="226"/>
    </row>
  </sheetData>
  <mergeCells count="14">
    <mergeCell ref="L29:M29"/>
    <mergeCell ref="A14:O14"/>
    <mergeCell ref="B26:E27"/>
    <mergeCell ref="F26:H26"/>
    <mergeCell ref="B28:E28"/>
    <mergeCell ref="B29:E29"/>
    <mergeCell ref="L5:O5"/>
    <mergeCell ref="A7:O7"/>
    <mergeCell ref="A5:A6"/>
    <mergeCell ref="B5:B6"/>
    <mergeCell ref="C5:C6"/>
    <mergeCell ref="D5:F5"/>
    <mergeCell ref="G5:G6"/>
    <mergeCell ref="H5:K5"/>
  </mergeCells>
  <pageMargins left="0.25" right="0.25" top="0.75" bottom="0.75" header="0.3" footer="0.3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workbookViewId="0">
      <selection activeCell="A17" sqref="A17:XFD17"/>
    </sheetView>
  </sheetViews>
  <sheetFormatPr defaultRowHeight="15" x14ac:dyDescent="0.25"/>
  <cols>
    <col min="1" max="1" width="10" customWidth="1"/>
    <col min="2" max="2" width="20.7109375" customWidth="1"/>
    <col min="3" max="3" width="10" customWidth="1"/>
    <col min="7" max="7" width="13.28515625" customWidth="1"/>
    <col min="10" max="10" width="11" customWidth="1"/>
    <col min="12" max="12" width="10.28515625" customWidth="1"/>
  </cols>
  <sheetData>
    <row r="1" spans="1:15" x14ac:dyDescent="0.25">
      <c r="A1" s="8" t="s">
        <v>0</v>
      </c>
      <c r="B1" s="9" t="s">
        <v>49</v>
      </c>
    </row>
    <row r="2" spans="1:15" x14ac:dyDescent="0.25">
      <c r="A2" s="8" t="s">
        <v>2</v>
      </c>
      <c r="B2" s="9" t="s">
        <v>3</v>
      </c>
    </row>
    <row r="3" spans="1:15" x14ac:dyDescent="0.25">
      <c r="A3" s="8" t="s">
        <v>4</v>
      </c>
      <c r="B3" s="9" t="s">
        <v>97</v>
      </c>
    </row>
    <row r="4" spans="1:15" ht="27" customHeight="1" x14ac:dyDescent="0.25">
      <c r="A4" s="8" t="s">
        <v>5</v>
      </c>
      <c r="B4" s="9" t="s">
        <v>104</v>
      </c>
    </row>
    <row r="5" spans="1:15" x14ac:dyDescent="0.25">
      <c r="A5" s="220" t="s">
        <v>6</v>
      </c>
      <c r="B5" s="220" t="s">
        <v>7</v>
      </c>
      <c r="C5" s="220" t="s">
        <v>8</v>
      </c>
      <c r="D5" s="215" t="s">
        <v>9</v>
      </c>
      <c r="E5" s="216"/>
      <c r="F5" s="217"/>
      <c r="G5" s="220" t="s">
        <v>10</v>
      </c>
      <c r="H5" s="215" t="s">
        <v>11</v>
      </c>
      <c r="I5" s="216"/>
      <c r="J5" s="216"/>
      <c r="K5" s="217"/>
      <c r="L5" s="215" t="s">
        <v>12</v>
      </c>
      <c r="M5" s="216"/>
      <c r="N5" s="216"/>
      <c r="O5" s="217"/>
    </row>
    <row r="6" spans="1:15" ht="24.75" customHeight="1" x14ac:dyDescent="0.25">
      <c r="A6" s="221"/>
      <c r="B6" s="222"/>
      <c r="C6" s="223"/>
      <c r="D6" s="11" t="s">
        <v>13</v>
      </c>
      <c r="E6" s="11" t="s">
        <v>14</v>
      </c>
      <c r="F6" s="11" t="s">
        <v>15</v>
      </c>
      <c r="G6" s="221"/>
      <c r="H6" s="11" t="s">
        <v>16</v>
      </c>
      <c r="I6" s="11" t="s">
        <v>17</v>
      </c>
      <c r="J6" s="11" t="s">
        <v>18</v>
      </c>
      <c r="K6" s="11" t="s">
        <v>19</v>
      </c>
      <c r="L6" s="11" t="s">
        <v>20</v>
      </c>
      <c r="M6" s="11" t="s">
        <v>21</v>
      </c>
      <c r="N6" s="11" t="s">
        <v>22</v>
      </c>
      <c r="O6" s="11" t="s">
        <v>23</v>
      </c>
    </row>
    <row r="7" spans="1:15" ht="15.75" x14ac:dyDescent="0.25">
      <c r="A7" s="268" t="s">
        <v>24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70"/>
    </row>
    <row r="8" spans="1:15" x14ac:dyDescent="0.25">
      <c r="A8" s="12">
        <v>14</v>
      </c>
      <c r="B8" s="13" t="s">
        <v>92</v>
      </c>
      <c r="C8" s="12">
        <v>100</v>
      </c>
      <c r="D8" s="66">
        <v>0.56000000000000005</v>
      </c>
      <c r="E8" s="66">
        <v>0.24</v>
      </c>
      <c r="F8" s="66">
        <v>10.5</v>
      </c>
      <c r="G8" s="67">
        <v>47.6</v>
      </c>
      <c r="H8" s="65"/>
      <c r="I8" s="65"/>
      <c r="J8" s="65"/>
      <c r="K8" s="65"/>
      <c r="L8" s="65"/>
      <c r="M8" s="65"/>
      <c r="N8" s="65"/>
      <c r="O8" s="65"/>
    </row>
    <row r="9" spans="1:15" x14ac:dyDescent="0.25">
      <c r="A9" s="12">
        <v>382</v>
      </c>
      <c r="B9" s="13" t="s">
        <v>26</v>
      </c>
      <c r="C9" s="12">
        <v>200</v>
      </c>
      <c r="D9" s="59">
        <v>4.08</v>
      </c>
      <c r="E9" s="59">
        <v>3.54</v>
      </c>
      <c r="F9" s="59">
        <v>17.579999999999998</v>
      </c>
      <c r="G9" s="59">
        <v>118.6</v>
      </c>
      <c r="H9" s="59">
        <f>0.28/10*2</f>
        <v>5.6000000000000008E-2</v>
      </c>
      <c r="I9" s="59">
        <f>7.94/10*2</f>
        <v>1.5880000000000001</v>
      </c>
      <c r="J9" s="59">
        <f>122/10*2</f>
        <v>24.4</v>
      </c>
      <c r="K9" s="59"/>
      <c r="L9" s="59">
        <f>761.1/10*2</f>
        <v>152.22</v>
      </c>
      <c r="M9" s="59">
        <f>622.8/10*2</f>
        <v>124.55999999999999</v>
      </c>
      <c r="N9" s="59">
        <f>106.7/10*2</f>
        <v>21.34</v>
      </c>
      <c r="O9" s="59">
        <v>4.0599999999999996</v>
      </c>
    </row>
    <row r="10" spans="1:15" x14ac:dyDescent="0.25">
      <c r="A10" s="81">
        <v>502</v>
      </c>
      <c r="B10" s="13" t="s">
        <v>25</v>
      </c>
      <c r="C10" s="34">
        <v>50</v>
      </c>
      <c r="D10" s="173">
        <v>3.7</v>
      </c>
      <c r="E10" s="173">
        <v>1.45</v>
      </c>
      <c r="F10" s="173">
        <v>25.7</v>
      </c>
      <c r="G10" s="173">
        <v>125</v>
      </c>
      <c r="H10" s="173">
        <v>0.04</v>
      </c>
      <c r="I10" s="173"/>
      <c r="J10" s="173"/>
      <c r="K10" s="173">
        <v>0.52</v>
      </c>
      <c r="L10" s="173">
        <v>9.1999999999999993</v>
      </c>
      <c r="M10" s="173">
        <v>34.799999999999997</v>
      </c>
      <c r="N10" s="173">
        <v>13.2</v>
      </c>
      <c r="O10" s="170">
        <v>0.44</v>
      </c>
    </row>
    <row r="11" spans="1:15" s="85" customFormat="1" ht="15" customHeight="1" x14ac:dyDescent="0.25">
      <c r="A11" s="81">
        <v>100</v>
      </c>
      <c r="B11" s="91" t="s">
        <v>82</v>
      </c>
      <c r="C11" s="12">
        <v>15</v>
      </c>
      <c r="D11" s="199">
        <v>3.9</v>
      </c>
      <c r="E11" s="200">
        <v>4.0199999999999996</v>
      </c>
      <c r="F11" s="200">
        <v>0</v>
      </c>
      <c r="G11" s="200">
        <v>52.8</v>
      </c>
      <c r="H11" s="200">
        <v>4.4999999999999997E-3</v>
      </c>
      <c r="I11" s="200">
        <v>42</v>
      </c>
      <c r="J11" s="200"/>
      <c r="K11" s="200"/>
      <c r="L11" s="200">
        <v>156</v>
      </c>
      <c r="M11" s="200"/>
      <c r="N11" s="200"/>
      <c r="O11" s="170">
        <v>0.18</v>
      </c>
    </row>
    <row r="12" spans="1:15" s="169" customFormat="1" ht="17.25" customHeight="1" x14ac:dyDescent="0.25">
      <c r="A12" s="12" t="s">
        <v>84</v>
      </c>
      <c r="B12" s="12" t="s">
        <v>86</v>
      </c>
      <c r="C12" s="12">
        <v>40</v>
      </c>
      <c r="D12" s="41">
        <v>2.56</v>
      </c>
      <c r="E12" s="41">
        <v>13.84</v>
      </c>
      <c r="F12" s="41">
        <v>22</v>
      </c>
      <c r="G12" s="71">
        <v>217.32</v>
      </c>
      <c r="H12" s="41">
        <v>8.0000000000000002E-3</v>
      </c>
      <c r="I12" s="41">
        <v>0</v>
      </c>
      <c r="J12" s="41"/>
      <c r="K12" s="41"/>
      <c r="L12" s="41">
        <v>2</v>
      </c>
      <c r="M12" s="41"/>
      <c r="N12" s="41">
        <v>4</v>
      </c>
      <c r="O12" s="41">
        <v>0.56000000000000005</v>
      </c>
    </row>
    <row r="13" spans="1:15" x14ac:dyDescent="0.25">
      <c r="A13" s="16" t="s">
        <v>27</v>
      </c>
      <c r="B13" s="17"/>
      <c r="C13" s="17"/>
      <c r="D13" s="23">
        <f>SUM(D7:D12)</f>
        <v>14.8</v>
      </c>
      <c r="E13" s="23">
        <f>SUM(E7:E12)</f>
        <v>23.09</v>
      </c>
      <c r="F13" s="23">
        <v>64.91</v>
      </c>
      <c r="G13" s="23">
        <f>SUM(G7:G12)</f>
        <v>561.31999999999994</v>
      </c>
      <c r="H13" s="23"/>
      <c r="I13" s="23"/>
      <c r="J13" s="23"/>
      <c r="K13" s="23"/>
      <c r="L13" s="23"/>
      <c r="M13" s="23"/>
      <c r="N13" s="23"/>
      <c r="O13" s="23"/>
    </row>
    <row r="14" spans="1:15" ht="15.75" customHeight="1" x14ac:dyDescent="0.25">
      <c r="B14" s="139"/>
      <c r="C14" s="139"/>
      <c r="D14" s="139"/>
      <c r="E14" s="139"/>
      <c r="F14" s="139"/>
      <c r="G14" s="177" t="s">
        <v>65</v>
      </c>
      <c r="H14" s="139"/>
      <c r="I14" s="139"/>
      <c r="J14" s="139"/>
      <c r="K14" s="139"/>
      <c r="L14" s="139"/>
      <c r="M14" s="139"/>
      <c r="N14" s="139"/>
      <c r="O14" s="140"/>
    </row>
    <row r="15" spans="1:15" s="10" customFormat="1" ht="38.25" x14ac:dyDescent="0.2">
      <c r="A15" s="12">
        <v>82</v>
      </c>
      <c r="B15" s="13" t="s">
        <v>110</v>
      </c>
      <c r="C15" s="12">
        <v>250</v>
      </c>
      <c r="D15" s="14">
        <v>2.6025</v>
      </c>
      <c r="E15" s="14">
        <v>5.12</v>
      </c>
      <c r="F15" s="14">
        <v>10.932499999999999</v>
      </c>
      <c r="G15" s="14">
        <v>138.75</v>
      </c>
      <c r="H15" s="14">
        <v>0.05</v>
      </c>
      <c r="I15" s="14">
        <v>10.675000000000001</v>
      </c>
      <c r="J15" s="14"/>
      <c r="K15" s="14">
        <v>2.4</v>
      </c>
      <c r="L15" s="14">
        <v>51.725000000000001</v>
      </c>
      <c r="M15" s="14">
        <v>54.6</v>
      </c>
      <c r="N15" s="14">
        <v>26.125</v>
      </c>
      <c r="O15" s="14">
        <v>1.2250000000000001</v>
      </c>
    </row>
    <row r="16" spans="1:15" s="10" customFormat="1" ht="27.6" customHeight="1" x14ac:dyDescent="0.2">
      <c r="A16" s="12">
        <v>145</v>
      </c>
      <c r="B16" s="13" t="s">
        <v>127</v>
      </c>
      <c r="C16" s="12">
        <v>200</v>
      </c>
      <c r="D16" s="14">
        <v>26.3</v>
      </c>
      <c r="E16" s="14">
        <v>17.899999999999999</v>
      </c>
      <c r="F16" s="14">
        <v>45.76</v>
      </c>
      <c r="G16" s="14">
        <v>399</v>
      </c>
      <c r="H16" s="14"/>
      <c r="I16" s="14">
        <v>43.5</v>
      </c>
      <c r="J16" s="14"/>
      <c r="K16" s="14"/>
      <c r="L16" s="14">
        <v>41.42</v>
      </c>
      <c r="M16" s="14"/>
      <c r="N16" s="14">
        <v>66</v>
      </c>
      <c r="O16" s="14">
        <v>2.4</v>
      </c>
    </row>
    <row r="17" spans="1:27" s="10" customFormat="1" ht="12.75" x14ac:dyDescent="0.2">
      <c r="A17" s="79">
        <v>493</v>
      </c>
      <c r="B17" s="13" t="s">
        <v>44</v>
      </c>
      <c r="C17" s="12">
        <v>33.299999999999997</v>
      </c>
      <c r="D17" s="59">
        <v>2.1978</v>
      </c>
      <c r="E17" s="59">
        <v>0.39960000000000001</v>
      </c>
      <c r="F17" s="59">
        <v>0.4</v>
      </c>
      <c r="G17" s="59">
        <v>60.273000000000003</v>
      </c>
      <c r="H17" s="59">
        <v>8.9999999999999993E-3</v>
      </c>
      <c r="I17" s="59">
        <v>0.15</v>
      </c>
      <c r="J17" s="59"/>
      <c r="K17" s="59"/>
      <c r="L17" s="59">
        <v>40.5</v>
      </c>
      <c r="M17" s="59"/>
      <c r="N17" s="59"/>
      <c r="O17" s="59">
        <v>0.12</v>
      </c>
    </row>
    <row r="18" spans="1:27" ht="25.5" x14ac:dyDescent="0.25">
      <c r="A18" s="12">
        <v>342</v>
      </c>
      <c r="B18" s="201" t="s">
        <v>56</v>
      </c>
      <c r="C18" s="12">
        <v>200</v>
      </c>
      <c r="D18" s="41">
        <v>0.16</v>
      </c>
      <c r="E18" s="41">
        <v>0.16</v>
      </c>
      <c r="F18" s="41">
        <v>27.88</v>
      </c>
      <c r="G18" s="41">
        <v>114.6</v>
      </c>
      <c r="H18" s="41">
        <f>0.06</f>
        <v>0.06</v>
      </c>
      <c r="I18" s="41">
        <v>1.8</v>
      </c>
      <c r="J18" s="41">
        <f>0</f>
        <v>0</v>
      </c>
      <c r="K18" s="41"/>
      <c r="L18" s="41">
        <v>28.36</v>
      </c>
      <c r="M18" s="41"/>
      <c r="N18" s="41">
        <v>10.28</v>
      </c>
      <c r="O18" s="41">
        <v>1.9</v>
      </c>
    </row>
    <row r="19" spans="1:27" ht="17.25" customHeight="1" x14ac:dyDescent="0.25">
      <c r="A19" s="12"/>
      <c r="B19" s="12"/>
      <c r="C19" s="12"/>
      <c r="D19" s="41"/>
      <c r="E19" s="41"/>
      <c r="F19" s="41"/>
      <c r="G19" s="71"/>
      <c r="H19" s="41"/>
      <c r="I19" s="41"/>
      <c r="J19" s="41"/>
      <c r="K19" s="41"/>
      <c r="L19" s="41"/>
      <c r="M19" s="41"/>
      <c r="N19" s="41"/>
      <c r="O19" s="41"/>
    </row>
    <row r="20" spans="1:27" s="43" customFormat="1" ht="16.149999999999999" customHeight="1" x14ac:dyDescent="0.2">
      <c r="A20" s="16" t="s">
        <v>27</v>
      </c>
      <c r="B20" s="17"/>
      <c r="C20" s="17"/>
      <c r="D20" s="23">
        <f>SUM(D15:D19)</f>
        <v>31.260300000000001</v>
      </c>
      <c r="E20" s="23">
        <v>19.385000000000002</v>
      </c>
      <c r="F20" s="23">
        <f>SUM(F15:F19)</f>
        <v>84.972499999999997</v>
      </c>
      <c r="G20" s="23">
        <f>SUM(G15:G19)</f>
        <v>712.62300000000005</v>
      </c>
      <c r="H20" s="23"/>
      <c r="I20" s="23"/>
      <c r="J20" s="23"/>
      <c r="K20" s="23"/>
      <c r="L20" s="23"/>
      <c r="M20" s="23"/>
      <c r="N20" s="23"/>
      <c r="O20" s="23"/>
      <c r="S20" s="68"/>
      <c r="T20" s="141"/>
      <c r="U20" s="141"/>
      <c r="V20" s="141"/>
      <c r="W20" s="141"/>
      <c r="X20" s="141"/>
      <c r="Y20" s="141"/>
      <c r="Z20" s="141"/>
      <c r="AA20" s="141"/>
    </row>
    <row r="21" spans="1:27" s="43" customFormat="1" ht="15.75" customHeight="1" x14ac:dyDescent="0.2">
      <c r="A21" s="142" t="s">
        <v>67</v>
      </c>
      <c r="B21" s="143"/>
      <c r="C21" s="143"/>
      <c r="D21" s="112">
        <v>38.32</v>
      </c>
      <c r="E21" s="112">
        <v>45.305</v>
      </c>
      <c r="F21" s="112">
        <v>168.36</v>
      </c>
      <c r="G21" s="112">
        <v>1026.8399999999999</v>
      </c>
      <c r="H21" s="23"/>
      <c r="I21" s="23"/>
      <c r="J21" s="23"/>
      <c r="K21" s="23"/>
      <c r="L21" s="23"/>
      <c r="M21" s="23"/>
      <c r="N21" s="23"/>
      <c r="O21" s="23"/>
      <c r="S21" s="144"/>
      <c r="T21" s="145"/>
      <c r="U21" s="145"/>
      <c r="V21" s="145"/>
      <c r="W21" s="145"/>
      <c r="X21" s="145"/>
      <c r="Y21" s="145"/>
      <c r="Z21" s="145"/>
      <c r="AA21" s="145"/>
    </row>
    <row r="22" spans="1:27" ht="15.75" thickBot="1" x14ac:dyDescent="0.3"/>
    <row r="23" spans="1:27" ht="26.25" customHeight="1" thickBot="1" x14ac:dyDescent="0.3">
      <c r="C23" s="271" t="s">
        <v>28</v>
      </c>
      <c r="D23" s="272"/>
      <c r="E23" s="272"/>
      <c r="F23" s="273"/>
      <c r="G23" s="277" t="s">
        <v>29</v>
      </c>
      <c r="H23" s="278"/>
      <c r="I23" s="279"/>
      <c r="J23" s="19" t="s">
        <v>30</v>
      </c>
      <c r="L23" s="8" t="s">
        <v>0</v>
      </c>
      <c r="M23" s="9" t="s">
        <v>49</v>
      </c>
    </row>
    <row r="24" spans="1:27" ht="15.75" thickBot="1" x14ac:dyDescent="0.3">
      <c r="A24" s="45"/>
      <c r="B24" s="57"/>
      <c r="C24" s="274"/>
      <c r="D24" s="275"/>
      <c r="E24" s="275"/>
      <c r="F24" s="276"/>
      <c r="G24" s="20" t="s">
        <v>13</v>
      </c>
      <c r="H24" s="20" t="s">
        <v>14</v>
      </c>
      <c r="I24" s="20" t="s">
        <v>15</v>
      </c>
      <c r="J24" s="21"/>
      <c r="K24" s="46"/>
      <c r="L24" s="8" t="s">
        <v>2</v>
      </c>
      <c r="M24" s="9" t="s">
        <v>3</v>
      </c>
      <c r="N24" s="46"/>
      <c r="O24" s="46"/>
    </row>
    <row r="25" spans="1:27" ht="15.75" thickBot="1" x14ac:dyDescent="0.3">
      <c r="C25" s="224" t="s">
        <v>31</v>
      </c>
      <c r="D25" s="225"/>
      <c r="E25" s="225"/>
      <c r="F25" s="225"/>
      <c r="G25" s="20" t="s">
        <v>32</v>
      </c>
      <c r="H25" s="20" t="s">
        <v>33</v>
      </c>
      <c r="I25" s="20" t="s">
        <v>34</v>
      </c>
      <c r="J25" s="20" t="s">
        <v>35</v>
      </c>
      <c r="L25" s="8" t="s">
        <v>4</v>
      </c>
      <c r="M25" s="9" t="s">
        <v>97</v>
      </c>
    </row>
    <row r="26" spans="1:27" ht="26.25" thickBot="1" x14ac:dyDescent="0.3">
      <c r="C26" s="224" t="s">
        <v>36</v>
      </c>
      <c r="D26" s="225"/>
      <c r="E26" s="225"/>
      <c r="F26" s="225"/>
      <c r="G26" s="22">
        <v>38.32</v>
      </c>
      <c r="H26" s="22">
        <v>88.62</v>
      </c>
      <c r="I26" s="22">
        <v>262.85000000000002</v>
      </c>
      <c r="J26" s="22">
        <v>1026.8399999999999</v>
      </c>
      <c r="L26" s="8" t="s">
        <v>5</v>
      </c>
      <c r="M26" s="9" t="s">
        <v>104</v>
      </c>
    </row>
  </sheetData>
  <mergeCells count="12">
    <mergeCell ref="C23:F24"/>
    <mergeCell ref="G23:I23"/>
    <mergeCell ref="C25:F25"/>
    <mergeCell ref="C26:F26"/>
    <mergeCell ref="G5:G6"/>
    <mergeCell ref="H5:K5"/>
    <mergeCell ref="L5:O5"/>
    <mergeCell ref="A7:O7"/>
    <mergeCell ref="A5:A6"/>
    <mergeCell ref="B5:B6"/>
    <mergeCell ref="C5:C6"/>
    <mergeCell ref="D5:F5"/>
  </mergeCells>
  <pageMargins left="0.25" right="0.25" top="0.75" bottom="0.75" header="0.3" footer="0.3"/>
  <pageSetup paperSize="9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workbookViewId="0">
      <selection activeCell="B1" sqref="B1"/>
    </sheetView>
  </sheetViews>
  <sheetFormatPr defaultRowHeight="15" x14ac:dyDescent="0.25"/>
  <cols>
    <col min="1" max="1" width="13.28515625" customWidth="1"/>
    <col min="2" max="2" width="19.140625" customWidth="1"/>
    <col min="4" max="4" width="11.140625" bestFit="1" customWidth="1"/>
    <col min="7" max="7" width="14" customWidth="1"/>
    <col min="9" max="9" width="11.42578125" customWidth="1"/>
    <col min="12" max="12" width="11" customWidth="1"/>
    <col min="13" max="13" width="10" customWidth="1"/>
  </cols>
  <sheetData>
    <row r="1" spans="1:27" ht="12.75" customHeight="1" x14ac:dyDescent="0.25">
      <c r="A1" s="8" t="s">
        <v>0</v>
      </c>
      <c r="B1" s="9" t="s">
        <v>131</v>
      </c>
    </row>
    <row r="2" spans="1:27" x14ac:dyDescent="0.25">
      <c r="A2" s="8" t="s">
        <v>2</v>
      </c>
      <c r="B2" s="9" t="s">
        <v>3</v>
      </c>
    </row>
    <row r="3" spans="1:27" ht="15" customHeight="1" x14ac:dyDescent="0.25">
      <c r="A3" s="8" t="s">
        <v>4</v>
      </c>
      <c r="B3" s="9" t="s">
        <v>97</v>
      </c>
    </row>
    <row r="4" spans="1:27" ht="27.75" customHeight="1" x14ac:dyDescent="0.25">
      <c r="A4" s="8" t="s">
        <v>5</v>
      </c>
      <c r="B4" s="9" t="s">
        <v>104</v>
      </c>
    </row>
    <row r="5" spans="1:27" x14ac:dyDescent="0.25">
      <c r="A5" s="220" t="s">
        <v>6</v>
      </c>
      <c r="B5" s="220" t="s">
        <v>7</v>
      </c>
      <c r="C5" s="220" t="s">
        <v>8</v>
      </c>
      <c r="D5" s="215" t="s">
        <v>9</v>
      </c>
      <c r="E5" s="216"/>
      <c r="F5" s="217"/>
      <c r="G5" s="220" t="s">
        <v>10</v>
      </c>
      <c r="H5" s="215" t="s">
        <v>11</v>
      </c>
      <c r="I5" s="216"/>
      <c r="J5" s="216"/>
      <c r="K5" s="217"/>
      <c r="L5" s="215" t="s">
        <v>12</v>
      </c>
      <c r="M5" s="216"/>
      <c r="N5" s="216"/>
      <c r="O5" s="217"/>
    </row>
    <row r="6" spans="1:27" ht="26.25" customHeight="1" x14ac:dyDescent="0.25">
      <c r="A6" s="221"/>
      <c r="B6" s="222"/>
      <c r="C6" s="223"/>
      <c r="D6" s="11" t="s">
        <v>13</v>
      </c>
      <c r="E6" s="11" t="s">
        <v>14</v>
      </c>
      <c r="F6" s="11" t="s">
        <v>15</v>
      </c>
      <c r="G6" s="221"/>
      <c r="H6" s="11" t="s">
        <v>16</v>
      </c>
      <c r="I6" s="11" t="s">
        <v>17</v>
      </c>
      <c r="J6" s="11" t="s">
        <v>18</v>
      </c>
      <c r="K6" s="11" t="s">
        <v>19</v>
      </c>
      <c r="L6" s="11" t="s">
        <v>20</v>
      </c>
      <c r="M6" s="11" t="s">
        <v>21</v>
      </c>
      <c r="N6" s="11" t="s">
        <v>22</v>
      </c>
      <c r="O6" s="11" t="s">
        <v>23</v>
      </c>
    </row>
    <row r="7" spans="1:27" ht="18.75" x14ac:dyDescent="0.25">
      <c r="A7" s="280" t="s">
        <v>24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</row>
    <row r="8" spans="1:27" s="43" customFormat="1" ht="29.25" customHeight="1" x14ac:dyDescent="0.2">
      <c r="A8" s="12">
        <v>66</v>
      </c>
      <c r="B8" s="13" t="s">
        <v>55</v>
      </c>
      <c r="C8" s="12">
        <v>200</v>
      </c>
      <c r="D8" s="59">
        <v>6.98</v>
      </c>
      <c r="E8" s="59">
        <v>10.42</v>
      </c>
      <c r="F8" s="59">
        <v>25</v>
      </c>
      <c r="G8" s="59">
        <v>222.38</v>
      </c>
      <c r="H8" s="59">
        <v>0.1</v>
      </c>
      <c r="I8" s="59">
        <v>0.9</v>
      </c>
      <c r="J8" s="59"/>
      <c r="K8" s="59"/>
      <c r="L8" s="59">
        <v>184.48</v>
      </c>
      <c r="M8" s="59"/>
      <c r="N8" s="59"/>
      <c r="O8" s="59">
        <v>1.5</v>
      </c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</row>
    <row r="9" spans="1:27" ht="25.5" x14ac:dyDescent="0.25">
      <c r="A9" s="81">
        <v>2</v>
      </c>
      <c r="B9" s="13" t="s">
        <v>53</v>
      </c>
      <c r="C9" s="54">
        <v>25</v>
      </c>
      <c r="D9" s="155">
        <v>3.7</v>
      </c>
      <c r="E9" s="155">
        <v>8.5</v>
      </c>
      <c r="F9" s="155">
        <v>26.25</v>
      </c>
      <c r="G9" s="155">
        <v>155</v>
      </c>
      <c r="H9" s="155"/>
      <c r="I9" s="155"/>
      <c r="J9" s="155"/>
      <c r="K9" s="155"/>
      <c r="L9" s="155">
        <v>8.4</v>
      </c>
      <c r="M9" s="155"/>
      <c r="N9" s="155">
        <v>4.2</v>
      </c>
      <c r="O9" s="83">
        <v>0.35</v>
      </c>
    </row>
    <row r="10" spans="1:27" x14ac:dyDescent="0.25">
      <c r="A10" s="81"/>
      <c r="B10" s="40"/>
      <c r="C10" s="54"/>
      <c r="D10" s="155"/>
      <c r="E10" s="155"/>
      <c r="F10" s="155"/>
      <c r="G10" s="155"/>
      <c r="H10" s="82"/>
      <c r="I10" s="82"/>
      <c r="J10" s="82"/>
      <c r="K10" s="82"/>
      <c r="L10" s="82"/>
      <c r="M10" s="82"/>
      <c r="N10" s="82"/>
      <c r="O10" s="83"/>
    </row>
    <row r="11" spans="1:27" x14ac:dyDescent="0.25">
      <c r="A11" s="31">
        <v>376</v>
      </c>
      <c r="B11" s="13" t="s">
        <v>43</v>
      </c>
      <c r="C11" s="12">
        <v>200</v>
      </c>
      <c r="D11" s="93">
        <v>7.0000000000000007E-2</v>
      </c>
      <c r="E11" s="59">
        <v>0.02</v>
      </c>
      <c r="F11" s="59">
        <v>15</v>
      </c>
      <c r="G11" s="59">
        <v>60</v>
      </c>
      <c r="H11" s="59">
        <f>0.01/5</f>
        <v>2E-3</v>
      </c>
      <c r="I11" s="59">
        <v>0.09</v>
      </c>
      <c r="J11" s="59">
        <f>0</f>
        <v>0</v>
      </c>
      <c r="K11" s="59">
        <f>0</f>
        <v>0</v>
      </c>
      <c r="L11" s="59">
        <v>22.2</v>
      </c>
      <c r="M11" s="59"/>
      <c r="N11" s="59">
        <v>2.8</v>
      </c>
      <c r="O11" s="59">
        <v>0.56000000000000005</v>
      </c>
    </row>
    <row r="12" spans="1:27" ht="16.5" customHeight="1" x14ac:dyDescent="0.25">
      <c r="A12" s="12">
        <v>338</v>
      </c>
      <c r="B12" s="13" t="s">
        <v>113</v>
      </c>
      <c r="C12" s="12">
        <v>100</v>
      </c>
      <c r="D12" s="41">
        <v>0.4</v>
      </c>
      <c r="E12" s="41">
        <v>0.4</v>
      </c>
      <c r="F12" s="41">
        <v>10.029999999999999</v>
      </c>
      <c r="G12" s="41">
        <v>47</v>
      </c>
      <c r="H12" s="41"/>
      <c r="I12" s="41">
        <v>5</v>
      </c>
      <c r="J12" s="41"/>
      <c r="K12" s="41"/>
      <c r="L12" s="41">
        <v>19</v>
      </c>
      <c r="M12" s="41"/>
      <c r="N12" s="41">
        <v>12</v>
      </c>
      <c r="O12" s="41">
        <v>2.2999999999999998</v>
      </c>
    </row>
    <row r="13" spans="1:27" s="43" customFormat="1" ht="16.149999999999999" customHeight="1" x14ac:dyDescent="0.2">
      <c r="A13" s="16" t="s">
        <v>27</v>
      </c>
      <c r="B13" s="17"/>
      <c r="C13" s="17"/>
      <c r="D13" s="23">
        <v>15.3</v>
      </c>
      <c r="E13" s="23">
        <v>19.64</v>
      </c>
      <c r="F13" s="23">
        <v>77.790000000000006</v>
      </c>
      <c r="G13" s="23">
        <v>571.64</v>
      </c>
      <c r="H13" s="23"/>
      <c r="I13" s="23"/>
      <c r="J13" s="23"/>
      <c r="K13" s="23"/>
      <c r="L13" s="23"/>
      <c r="M13" s="23"/>
      <c r="N13" s="23"/>
      <c r="O13" s="23"/>
      <c r="S13" s="68"/>
      <c r="T13" s="69"/>
      <c r="U13" s="69"/>
      <c r="V13" s="69"/>
      <c r="W13" s="70"/>
      <c r="X13" s="70"/>
      <c r="Y13" s="70"/>
      <c r="Z13" s="70"/>
      <c r="AA13" s="70"/>
    </row>
    <row r="14" spans="1:27" s="43" customFormat="1" ht="16.5" customHeight="1" x14ac:dyDescent="0.2">
      <c r="A14" s="258" t="s">
        <v>65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60"/>
    </row>
    <row r="15" spans="1:27" x14ac:dyDescent="0.25">
      <c r="A15" s="12" t="s">
        <v>84</v>
      </c>
      <c r="B15" s="13" t="s">
        <v>85</v>
      </c>
      <c r="C15" s="12">
        <v>35</v>
      </c>
      <c r="D15" s="59">
        <v>0.105</v>
      </c>
      <c r="E15" s="59">
        <v>0</v>
      </c>
      <c r="F15" s="59">
        <v>0.315</v>
      </c>
      <c r="G15" s="59">
        <v>1.7150000000000001</v>
      </c>
      <c r="H15" s="59"/>
      <c r="I15" s="59">
        <v>1.2250000000000001</v>
      </c>
      <c r="J15" s="59"/>
      <c r="K15" s="59"/>
      <c r="L15" s="59">
        <v>2.8</v>
      </c>
      <c r="M15" s="59"/>
      <c r="N15" s="59"/>
      <c r="O15" s="59">
        <v>0.105</v>
      </c>
    </row>
    <row r="16" spans="1:27" s="43" customFormat="1" ht="25.5" customHeight="1" x14ac:dyDescent="0.2">
      <c r="A16" s="12">
        <v>112</v>
      </c>
      <c r="B16" s="13" t="s">
        <v>73</v>
      </c>
      <c r="C16" s="12">
        <v>250</v>
      </c>
      <c r="D16" s="14">
        <f>10.27/4+0.8</f>
        <v>3.3674999999999997</v>
      </c>
      <c r="E16" s="14">
        <f>11.12/4+0.2</f>
        <v>2.98</v>
      </c>
      <c r="F16" s="14">
        <f>62.75/4</f>
        <v>15.6875</v>
      </c>
      <c r="G16" s="14">
        <f>436/4+5+30</f>
        <v>144</v>
      </c>
      <c r="H16" s="14">
        <f>0.37/4</f>
        <v>9.2499999999999999E-2</v>
      </c>
      <c r="I16" s="14">
        <f>24.3/4</f>
        <v>6.0750000000000002</v>
      </c>
      <c r="J16" s="14"/>
      <c r="K16" s="14">
        <f>5.8/4</f>
        <v>1.45</v>
      </c>
      <c r="L16" s="14">
        <f>118/4+2</f>
        <v>31.5</v>
      </c>
      <c r="M16" s="14">
        <f>230.9/4</f>
        <v>57.725000000000001</v>
      </c>
      <c r="N16" s="14">
        <f>95.2/4</f>
        <v>23.8</v>
      </c>
      <c r="O16" s="14">
        <f>4/4</f>
        <v>1</v>
      </c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</row>
    <row r="17" spans="1:15" ht="27" customHeight="1" x14ac:dyDescent="0.25">
      <c r="A17" s="12">
        <v>77</v>
      </c>
      <c r="B17" s="12" t="s">
        <v>58</v>
      </c>
      <c r="C17" s="12">
        <v>100</v>
      </c>
      <c r="D17" s="41">
        <v>30</v>
      </c>
      <c r="E17" s="41">
        <v>14.5</v>
      </c>
      <c r="F17" s="41">
        <v>2.17</v>
      </c>
      <c r="G17" s="71">
        <v>259.17</v>
      </c>
      <c r="H17" s="41">
        <v>0.17</v>
      </c>
      <c r="I17" s="41">
        <v>0.26</v>
      </c>
      <c r="J17" s="41"/>
      <c r="K17" s="41">
        <f>0.24*2</f>
        <v>0.48</v>
      </c>
      <c r="L17" s="41">
        <v>18.579999999999998</v>
      </c>
      <c r="M17" s="41">
        <f>97.84*2</f>
        <v>195.68</v>
      </c>
      <c r="N17" s="41"/>
      <c r="O17" s="41">
        <v>0.59</v>
      </c>
    </row>
    <row r="18" spans="1:15" x14ac:dyDescent="0.25">
      <c r="A18" s="12">
        <v>304</v>
      </c>
      <c r="B18" s="13" t="s">
        <v>52</v>
      </c>
      <c r="C18" s="12">
        <v>180</v>
      </c>
      <c r="D18" s="14">
        <v>4.3</v>
      </c>
      <c r="E18" s="14">
        <v>7.2</v>
      </c>
      <c r="F18" s="14">
        <v>0.4</v>
      </c>
      <c r="G18" s="14">
        <v>226.58</v>
      </c>
      <c r="H18" s="14">
        <f>0.17/20*3</f>
        <v>2.5500000000000002E-2</v>
      </c>
      <c r="I18" s="14"/>
      <c r="J18" s="14"/>
      <c r="K18" s="14"/>
      <c r="L18" s="14">
        <f>9.1/20*3</f>
        <v>1.3649999999999998</v>
      </c>
      <c r="M18" s="14"/>
      <c r="N18" s="14"/>
      <c r="O18" s="14">
        <v>0.59699999999999998</v>
      </c>
    </row>
    <row r="19" spans="1:15" x14ac:dyDescent="0.25">
      <c r="A19" s="12">
        <v>389</v>
      </c>
      <c r="B19" s="13" t="s">
        <v>109</v>
      </c>
      <c r="C19" s="12">
        <v>200</v>
      </c>
      <c r="D19" s="59">
        <v>1</v>
      </c>
      <c r="E19" s="59">
        <v>0</v>
      </c>
      <c r="F19" s="59">
        <v>20.2</v>
      </c>
      <c r="G19" s="59">
        <v>84.8</v>
      </c>
      <c r="H19" s="59">
        <v>2.1999999999999999E-2</v>
      </c>
      <c r="I19" s="59">
        <v>6</v>
      </c>
      <c r="J19" s="59">
        <v>0</v>
      </c>
      <c r="K19" s="59">
        <v>0.2</v>
      </c>
      <c r="L19" s="59">
        <v>14</v>
      </c>
      <c r="M19" s="59">
        <v>14</v>
      </c>
      <c r="N19" s="59">
        <v>8</v>
      </c>
      <c r="O19" s="59">
        <v>2.8</v>
      </c>
    </row>
    <row r="20" spans="1:15" x14ac:dyDescent="0.25">
      <c r="A20" s="12">
        <v>493</v>
      </c>
      <c r="B20" s="13" t="s">
        <v>44</v>
      </c>
      <c r="C20" s="120">
        <v>33.299999999999997</v>
      </c>
      <c r="D20" s="121">
        <v>2.1978</v>
      </c>
      <c r="E20" s="120">
        <v>0.39960000000000001</v>
      </c>
      <c r="F20" s="121">
        <v>0.4</v>
      </c>
      <c r="G20" s="120">
        <v>60.273000000000003</v>
      </c>
      <c r="H20" s="121">
        <v>8.9999999999999993E-3</v>
      </c>
      <c r="I20" s="120">
        <v>0.15</v>
      </c>
      <c r="J20" s="121"/>
      <c r="K20" s="120"/>
      <c r="L20" s="121">
        <v>40.5</v>
      </c>
      <c r="M20" s="120"/>
      <c r="N20" s="121"/>
      <c r="O20" s="122">
        <v>0.12</v>
      </c>
    </row>
    <row r="21" spans="1:15" ht="17.25" customHeight="1" x14ac:dyDescent="0.25">
      <c r="A21" s="12">
        <v>493</v>
      </c>
      <c r="B21" s="12" t="s">
        <v>44</v>
      </c>
      <c r="C21" s="12">
        <v>33.299999999999997</v>
      </c>
      <c r="D21" s="41">
        <v>2.1978</v>
      </c>
      <c r="E21" s="41">
        <v>0.39960000000000001</v>
      </c>
      <c r="F21" s="41">
        <v>0.4</v>
      </c>
      <c r="G21" s="71">
        <v>60.273000000000003</v>
      </c>
      <c r="H21" s="41">
        <v>8.9999999999999993E-3</v>
      </c>
      <c r="I21" s="41">
        <v>0.15</v>
      </c>
      <c r="J21" s="41"/>
      <c r="K21" s="41"/>
      <c r="L21" s="41">
        <v>40.5</v>
      </c>
      <c r="M21" s="41"/>
      <c r="N21" s="41"/>
      <c r="O21" s="41">
        <v>0.12</v>
      </c>
    </row>
    <row r="22" spans="1:15" x14ac:dyDescent="0.25">
      <c r="A22" s="16" t="s">
        <v>66</v>
      </c>
      <c r="B22" s="17"/>
      <c r="C22" s="17"/>
      <c r="D22" s="98">
        <v>47.76</v>
      </c>
      <c r="E22" s="98">
        <f>SUM(E15:E21)</f>
        <v>25.479199999999999</v>
      </c>
      <c r="F22" s="98">
        <f>SUM(F15:F21)</f>
        <v>39.572499999999991</v>
      </c>
      <c r="G22" s="112">
        <f>SUM(G15:G21)</f>
        <v>836.81100000000004</v>
      </c>
      <c r="H22" s="98"/>
      <c r="I22" s="98"/>
      <c r="J22" s="98"/>
      <c r="K22" s="98"/>
      <c r="L22" s="98"/>
      <c r="M22" s="98"/>
      <c r="N22" s="98"/>
      <c r="O22" s="98"/>
    </row>
    <row r="23" spans="1:15" ht="18" customHeight="1" x14ac:dyDescent="0.25">
      <c r="A23" s="16" t="s">
        <v>71</v>
      </c>
      <c r="B23" s="17"/>
      <c r="C23" s="17"/>
      <c r="D23" s="112">
        <v>63.06</v>
      </c>
      <c r="E23" s="112">
        <v>49.71</v>
      </c>
      <c r="F23" s="112">
        <v>140.04</v>
      </c>
      <c r="G23" s="138">
        <v>1506.98</v>
      </c>
      <c r="H23" s="23"/>
      <c r="I23" s="23"/>
      <c r="J23" s="23"/>
      <c r="K23" s="23"/>
      <c r="L23" s="23"/>
      <c r="M23" s="23"/>
      <c r="N23" s="23"/>
      <c r="O23" s="23"/>
    </row>
    <row r="24" spans="1:15" ht="15.75" thickBot="1" x14ac:dyDescent="0.3"/>
    <row r="25" spans="1:15" ht="26.25" thickBot="1" x14ac:dyDescent="0.3">
      <c r="B25" s="131" t="s">
        <v>78</v>
      </c>
      <c r="C25" s="146"/>
      <c r="D25" s="146"/>
      <c r="E25" s="147"/>
      <c r="F25" s="277" t="s">
        <v>29</v>
      </c>
      <c r="G25" s="278"/>
      <c r="H25" s="279"/>
      <c r="I25" s="19" t="s">
        <v>30</v>
      </c>
      <c r="L25" s="8" t="s">
        <v>0</v>
      </c>
      <c r="M25" s="62" t="s">
        <v>98</v>
      </c>
    </row>
    <row r="26" spans="1:15" ht="15.75" thickBot="1" x14ac:dyDescent="0.3">
      <c r="B26" s="148"/>
      <c r="C26" s="109"/>
      <c r="D26" s="109"/>
      <c r="E26" s="110"/>
      <c r="F26" s="20" t="s">
        <v>13</v>
      </c>
      <c r="G26" s="20" t="s">
        <v>14</v>
      </c>
      <c r="H26" s="20" t="s">
        <v>15</v>
      </c>
      <c r="I26" s="21"/>
      <c r="L26" s="8" t="s">
        <v>2</v>
      </c>
      <c r="M26" s="9" t="s">
        <v>3</v>
      </c>
    </row>
    <row r="27" spans="1:15" ht="15.75" thickBot="1" x14ac:dyDescent="0.3">
      <c r="B27" s="224" t="s">
        <v>31</v>
      </c>
      <c r="C27" s="225"/>
      <c r="D27" s="225"/>
      <c r="E27" s="225"/>
      <c r="F27" s="20" t="s">
        <v>32</v>
      </c>
      <c r="G27" s="20" t="s">
        <v>33</v>
      </c>
      <c r="H27" s="20" t="s">
        <v>34</v>
      </c>
      <c r="I27" s="20" t="s">
        <v>35</v>
      </c>
      <c r="L27" s="8" t="s">
        <v>4</v>
      </c>
      <c r="M27" s="9" t="s">
        <v>97</v>
      </c>
    </row>
    <row r="28" spans="1:15" ht="26.25" thickBot="1" x14ac:dyDescent="0.3">
      <c r="B28" s="224" t="s">
        <v>36</v>
      </c>
      <c r="C28" s="225"/>
      <c r="D28" s="225"/>
      <c r="E28" s="225"/>
      <c r="F28" s="22">
        <v>63.06</v>
      </c>
      <c r="G28" s="22">
        <v>49.71</v>
      </c>
      <c r="H28" s="22">
        <v>140.04</v>
      </c>
      <c r="I28" s="22">
        <v>1506.98</v>
      </c>
      <c r="L28" s="8" t="s">
        <v>5</v>
      </c>
      <c r="M28" s="9" t="s">
        <v>104</v>
      </c>
    </row>
  </sheetData>
  <mergeCells count="12">
    <mergeCell ref="F25:H25"/>
    <mergeCell ref="B27:E27"/>
    <mergeCell ref="B28:E28"/>
    <mergeCell ref="L5:O5"/>
    <mergeCell ref="A7:O7"/>
    <mergeCell ref="A5:A6"/>
    <mergeCell ref="B5:B6"/>
    <mergeCell ref="C5:C6"/>
    <mergeCell ref="D5:F5"/>
    <mergeCell ref="G5:G6"/>
    <mergeCell ref="H5:K5"/>
    <mergeCell ref="A14:O14"/>
  </mergeCells>
  <pageMargins left="0.25" right="0.25" top="0.75" bottom="0.75" header="0.3" footer="0.3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>
      <selection activeCell="B1" sqref="B1"/>
    </sheetView>
  </sheetViews>
  <sheetFormatPr defaultRowHeight="15" x14ac:dyDescent="0.25"/>
  <cols>
    <col min="1" max="1" width="13.7109375" customWidth="1"/>
    <col min="2" max="2" width="19.5703125" customWidth="1"/>
    <col min="3" max="3" width="10.140625" customWidth="1"/>
    <col min="7" max="7" width="13.5703125" customWidth="1"/>
    <col min="9" max="9" width="11.140625" customWidth="1"/>
    <col min="11" max="11" width="10.5703125" customWidth="1"/>
    <col min="12" max="12" width="8.5703125" customWidth="1"/>
  </cols>
  <sheetData>
    <row r="1" spans="1:15" x14ac:dyDescent="0.25">
      <c r="A1" s="8" t="s">
        <v>0</v>
      </c>
      <c r="B1" s="9" t="s">
        <v>45</v>
      </c>
    </row>
    <row r="2" spans="1:15" x14ac:dyDescent="0.25">
      <c r="A2" s="8" t="s">
        <v>2</v>
      </c>
      <c r="B2" s="9" t="s">
        <v>38</v>
      </c>
    </row>
    <row r="3" spans="1:15" x14ac:dyDescent="0.25">
      <c r="A3" s="8" t="s">
        <v>4</v>
      </c>
      <c r="B3" s="9" t="s">
        <v>97</v>
      </c>
    </row>
    <row r="4" spans="1:15" ht="25.5" x14ac:dyDescent="0.25">
      <c r="A4" s="8" t="s">
        <v>5</v>
      </c>
      <c r="B4" s="9" t="s">
        <v>104</v>
      </c>
    </row>
    <row r="5" spans="1:15" x14ac:dyDescent="0.25">
      <c r="A5" s="220" t="s">
        <v>6</v>
      </c>
      <c r="B5" s="220" t="s">
        <v>7</v>
      </c>
      <c r="C5" s="220" t="s">
        <v>8</v>
      </c>
      <c r="D5" s="215" t="s">
        <v>9</v>
      </c>
      <c r="E5" s="216"/>
      <c r="F5" s="217"/>
      <c r="G5" s="220" t="s">
        <v>10</v>
      </c>
      <c r="H5" s="215" t="s">
        <v>11</v>
      </c>
      <c r="I5" s="216"/>
      <c r="J5" s="216"/>
      <c r="K5" s="217"/>
      <c r="L5" s="215" t="s">
        <v>12</v>
      </c>
      <c r="M5" s="216"/>
      <c r="N5" s="216"/>
      <c r="O5" s="217"/>
    </row>
    <row r="6" spans="1:15" x14ac:dyDescent="0.25">
      <c r="A6" s="221"/>
      <c r="B6" s="222"/>
      <c r="C6" s="223"/>
      <c r="D6" s="11" t="s">
        <v>13</v>
      </c>
      <c r="E6" s="11" t="s">
        <v>14</v>
      </c>
      <c r="F6" s="11" t="s">
        <v>15</v>
      </c>
      <c r="G6" s="221"/>
      <c r="H6" s="11" t="s">
        <v>16</v>
      </c>
      <c r="I6" s="11" t="s">
        <v>17</v>
      </c>
      <c r="J6" s="11" t="s">
        <v>18</v>
      </c>
      <c r="K6" s="11" t="s">
        <v>19</v>
      </c>
      <c r="L6" s="11" t="s">
        <v>20</v>
      </c>
      <c r="M6" s="11" t="s">
        <v>21</v>
      </c>
      <c r="N6" s="11" t="s">
        <v>22</v>
      </c>
      <c r="O6" s="11" t="s">
        <v>23</v>
      </c>
    </row>
    <row r="7" spans="1:15" ht="18.75" x14ac:dyDescent="0.25">
      <c r="A7" s="280" t="s">
        <v>24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</row>
    <row r="8" spans="1:15" ht="25.5" x14ac:dyDescent="0.25">
      <c r="A8" s="12">
        <v>93</v>
      </c>
      <c r="B8" s="12" t="s">
        <v>100</v>
      </c>
      <c r="C8" s="12">
        <v>200</v>
      </c>
      <c r="D8" s="12">
        <v>5.75</v>
      </c>
      <c r="E8" s="12">
        <v>5.21</v>
      </c>
      <c r="F8" s="12">
        <v>18.84</v>
      </c>
      <c r="G8" s="12">
        <v>145.19999999999999</v>
      </c>
      <c r="H8" s="12">
        <v>0.09</v>
      </c>
      <c r="I8" s="12">
        <v>0.91</v>
      </c>
      <c r="J8" s="12">
        <v>30.6</v>
      </c>
      <c r="K8" s="12"/>
      <c r="L8" s="12">
        <v>161.62</v>
      </c>
      <c r="M8" s="12">
        <v>137.97999999999999</v>
      </c>
      <c r="N8" s="12">
        <v>24.14</v>
      </c>
      <c r="O8" s="12">
        <v>0.51</v>
      </c>
    </row>
    <row r="9" spans="1:15" ht="25.5" x14ac:dyDescent="0.25">
      <c r="A9" s="12">
        <v>342</v>
      </c>
      <c r="B9" s="12" t="s">
        <v>56</v>
      </c>
      <c r="C9" s="12">
        <v>200</v>
      </c>
      <c r="D9" s="41">
        <v>0.16</v>
      </c>
      <c r="E9" s="41">
        <v>0.16</v>
      </c>
      <c r="F9" s="41">
        <v>27.88</v>
      </c>
      <c r="G9" s="41">
        <v>114.6</v>
      </c>
      <c r="H9" s="41"/>
      <c r="I9" s="41">
        <v>0.9</v>
      </c>
      <c r="J9" s="41">
        <f>0</f>
        <v>0</v>
      </c>
      <c r="K9" s="41"/>
      <c r="L9" s="41">
        <v>14.18</v>
      </c>
      <c r="M9" s="41"/>
      <c r="N9" s="41">
        <v>5.14</v>
      </c>
      <c r="O9" s="41">
        <v>0.95</v>
      </c>
    </row>
    <row r="10" spans="1:15" x14ac:dyDescent="0.25">
      <c r="A10" s="12">
        <v>502</v>
      </c>
      <c r="B10" s="12" t="s">
        <v>25</v>
      </c>
      <c r="C10" s="12">
        <v>50</v>
      </c>
      <c r="D10" s="41">
        <v>3.7</v>
      </c>
      <c r="E10" s="41">
        <v>1.45</v>
      </c>
      <c r="F10" s="41">
        <v>25.7</v>
      </c>
      <c r="G10" s="41">
        <v>125</v>
      </c>
      <c r="H10" s="41">
        <v>0.04</v>
      </c>
      <c r="I10" s="41"/>
      <c r="J10" s="41"/>
      <c r="K10" s="41">
        <v>0.52</v>
      </c>
      <c r="L10" s="41">
        <v>9.1999999999999993</v>
      </c>
      <c r="M10" s="41">
        <v>34.799999999999997</v>
      </c>
      <c r="N10" s="41">
        <v>13.2</v>
      </c>
      <c r="O10" s="41">
        <v>0.44</v>
      </c>
    </row>
    <row r="11" spans="1:15" ht="25.5" x14ac:dyDescent="0.25">
      <c r="A11" s="12">
        <v>100</v>
      </c>
      <c r="B11" s="12" t="s">
        <v>82</v>
      </c>
      <c r="C11" s="12">
        <v>15</v>
      </c>
      <c r="D11" s="41">
        <v>3.9</v>
      </c>
      <c r="E11" s="41">
        <v>4.0199999999999996</v>
      </c>
      <c r="F11" s="41">
        <v>0</v>
      </c>
      <c r="G11" s="41">
        <v>52.8</v>
      </c>
      <c r="H11" s="41">
        <v>4.4999999999999997E-3</v>
      </c>
      <c r="I11" s="41">
        <v>42</v>
      </c>
      <c r="J11" s="41"/>
      <c r="K11" s="41"/>
      <c r="L11" s="41">
        <v>156</v>
      </c>
      <c r="M11" s="41"/>
      <c r="N11" s="41"/>
      <c r="O11" s="41">
        <v>0.18</v>
      </c>
    </row>
    <row r="12" spans="1:15" s="169" customFormat="1" ht="17.25" customHeight="1" x14ac:dyDescent="0.25">
      <c r="A12" s="12" t="s">
        <v>84</v>
      </c>
      <c r="B12" s="12" t="s">
        <v>86</v>
      </c>
      <c r="C12" s="12">
        <v>40</v>
      </c>
      <c r="D12" s="41"/>
      <c r="E12" s="41"/>
      <c r="F12" s="41"/>
      <c r="G12" s="71"/>
      <c r="H12" s="41"/>
      <c r="I12" s="41"/>
      <c r="J12" s="41"/>
      <c r="K12" s="41"/>
      <c r="L12" s="41"/>
      <c r="M12" s="41"/>
      <c r="N12" s="41"/>
      <c r="O12" s="41"/>
    </row>
    <row r="13" spans="1:15" x14ac:dyDescent="0.25">
      <c r="A13" s="16" t="s">
        <v>27</v>
      </c>
      <c r="B13" s="17"/>
      <c r="C13" s="17"/>
      <c r="D13" s="23">
        <v>13.51</v>
      </c>
      <c r="E13" s="23">
        <v>10.73</v>
      </c>
      <c r="F13" s="23">
        <v>72.42</v>
      </c>
      <c r="G13" s="23">
        <v>387.6</v>
      </c>
      <c r="H13" s="18"/>
      <c r="I13" s="18"/>
      <c r="J13" s="18"/>
      <c r="K13" s="18"/>
      <c r="L13" s="18"/>
      <c r="M13" s="18"/>
      <c r="N13" s="18"/>
      <c r="O13" s="18"/>
    </row>
    <row r="14" spans="1:15" s="43" customFormat="1" ht="16.5" customHeight="1" x14ac:dyDescent="0.2">
      <c r="A14" s="241" t="s">
        <v>65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60"/>
    </row>
    <row r="15" spans="1:15" s="10" customFormat="1" ht="12.75" x14ac:dyDescent="0.2">
      <c r="A15" s="12">
        <v>3</v>
      </c>
      <c r="B15" s="13" t="s">
        <v>88</v>
      </c>
      <c r="C15" s="12">
        <v>30</v>
      </c>
      <c r="D15" s="14">
        <v>1.08</v>
      </c>
      <c r="E15" s="14">
        <v>3.04</v>
      </c>
      <c r="F15" s="14">
        <v>1.04</v>
      </c>
      <c r="G15" s="14">
        <v>26.8</v>
      </c>
      <c r="H15" s="14"/>
      <c r="I15" s="14"/>
      <c r="J15" s="14"/>
      <c r="K15" s="14"/>
      <c r="L15" s="14"/>
      <c r="M15" s="14"/>
      <c r="N15" s="14"/>
      <c r="O15" s="14"/>
    </row>
    <row r="16" spans="1:15" ht="58.15" customHeight="1" x14ac:dyDescent="0.25">
      <c r="A16" s="12">
        <v>88</v>
      </c>
      <c r="B16" s="13" t="s">
        <v>112</v>
      </c>
      <c r="C16" s="12">
        <v>250</v>
      </c>
      <c r="D16" s="14">
        <f>(7.06/4)+0.8</f>
        <v>2.5649999999999999</v>
      </c>
      <c r="E16" s="14">
        <f>(19.8/4)+0.2</f>
        <v>5.15</v>
      </c>
      <c r="F16" s="14">
        <f>31.61/4</f>
        <v>7.9024999999999999</v>
      </c>
      <c r="G16" s="14">
        <f>(359/4)+5+30</f>
        <v>124.75</v>
      </c>
      <c r="H16" s="14">
        <f>0.23/4</f>
        <v>5.7500000000000002E-2</v>
      </c>
      <c r="I16" s="14">
        <f>63.1/4</f>
        <v>15.775</v>
      </c>
      <c r="J16" s="14"/>
      <c r="K16" s="14">
        <f>9.4/4</f>
        <v>2.35</v>
      </c>
      <c r="L16" s="14">
        <f>(197/4)+2</f>
        <v>51.25</v>
      </c>
      <c r="M16" s="14">
        <f>196/4</f>
        <v>49</v>
      </c>
      <c r="N16" s="14">
        <f>88.5/4</f>
        <v>22.125</v>
      </c>
      <c r="O16" s="14">
        <f>3.3/4</f>
        <v>0.82499999999999996</v>
      </c>
    </row>
    <row r="17" spans="1:15" ht="25.5" x14ac:dyDescent="0.25">
      <c r="A17" s="12">
        <v>45</v>
      </c>
      <c r="B17" s="13" t="s">
        <v>50</v>
      </c>
      <c r="C17" s="12">
        <v>220</v>
      </c>
      <c r="D17" s="59">
        <v>9</v>
      </c>
      <c r="E17" s="59">
        <v>14.4</v>
      </c>
      <c r="F17" s="59">
        <v>23.6</v>
      </c>
      <c r="G17" s="59">
        <v>250</v>
      </c>
      <c r="H17" s="59">
        <v>8.9999999999999993E-3</v>
      </c>
      <c r="I17" s="59">
        <v>3.7</v>
      </c>
      <c r="J17" s="59"/>
      <c r="K17" s="59"/>
      <c r="L17" s="59">
        <v>9.5609999999999999</v>
      </c>
      <c r="M17" s="59"/>
      <c r="N17" s="59"/>
      <c r="O17" s="59">
        <v>0.42</v>
      </c>
    </row>
    <row r="18" spans="1:15" x14ac:dyDescent="0.25">
      <c r="A18" s="31">
        <v>376</v>
      </c>
      <c r="B18" s="13" t="s">
        <v>43</v>
      </c>
      <c r="C18" s="12">
        <v>200</v>
      </c>
      <c r="D18" s="93" t="s">
        <v>57</v>
      </c>
      <c r="E18" s="59">
        <v>0.04</v>
      </c>
      <c r="F18" s="59">
        <v>30</v>
      </c>
      <c r="G18" s="59">
        <v>120</v>
      </c>
      <c r="H18" s="59">
        <f>0.01/5</f>
        <v>2E-3</v>
      </c>
      <c r="I18" s="59">
        <v>0.09</v>
      </c>
      <c r="J18" s="59">
        <f>0</f>
        <v>0</v>
      </c>
      <c r="K18" s="59">
        <f>0</f>
        <v>0</v>
      </c>
      <c r="L18" s="59">
        <v>22.2</v>
      </c>
      <c r="M18" s="59"/>
      <c r="N18" s="59">
        <v>2.8</v>
      </c>
      <c r="O18" s="59">
        <v>0.56000000000000005</v>
      </c>
    </row>
    <row r="19" spans="1:15" x14ac:dyDescent="0.25">
      <c r="A19" s="12">
        <v>502</v>
      </c>
      <c r="B19" s="12" t="s">
        <v>25</v>
      </c>
      <c r="C19" s="12">
        <v>50</v>
      </c>
      <c r="D19" s="41">
        <v>3.7</v>
      </c>
      <c r="E19" s="41">
        <v>1.45</v>
      </c>
      <c r="F19" s="41">
        <v>25.7</v>
      </c>
      <c r="G19" s="41">
        <v>125</v>
      </c>
      <c r="H19" s="41">
        <v>0.04</v>
      </c>
      <c r="I19" s="41"/>
      <c r="J19" s="41"/>
      <c r="K19" s="41">
        <v>0.52</v>
      </c>
      <c r="L19" s="41">
        <v>9.1999999999999993</v>
      </c>
      <c r="M19" s="41">
        <v>34.799999999999997</v>
      </c>
      <c r="N19" s="41">
        <v>13.2</v>
      </c>
      <c r="O19" s="41">
        <v>0.44</v>
      </c>
    </row>
    <row r="20" spans="1:15" ht="17.25" customHeight="1" x14ac:dyDescent="0.25">
      <c r="A20" s="12">
        <v>493</v>
      </c>
      <c r="B20" s="12" t="s">
        <v>44</v>
      </c>
      <c r="C20" s="12">
        <v>33.299999999999997</v>
      </c>
      <c r="D20" s="41">
        <v>2.1978</v>
      </c>
      <c r="E20" s="41">
        <v>0.39960000000000001</v>
      </c>
      <c r="F20" s="41">
        <v>0.4</v>
      </c>
      <c r="G20" s="71">
        <v>60.273000000000003</v>
      </c>
      <c r="H20" s="41">
        <v>8.9999999999999993E-3</v>
      </c>
      <c r="I20" s="41">
        <v>0.15</v>
      </c>
      <c r="J20" s="41"/>
      <c r="K20" s="41"/>
      <c r="L20" s="41">
        <v>40.5</v>
      </c>
      <c r="M20" s="41"/>
      <c r="N20" s="41"/>
      <c r="O20" s="41">
        <v>0.12</v>
      </c>
    </row>
    <row r="21" spans="1:15" ht="16.5" customHeight="1" x14ac:dyDescent="0.25">
      <c r="A21" s="12">
        <v>338</v>
      </c>
      <c r="B21" s="13" t="s">
        <v>62</v>
      </c>
      <c r="C21" s="12">
        <v>100</v>
      </c>
      <c r="D21" s="41">
        <v>0.4</v>
      </c>
      <c r="E21" s="41">
        <v>0.4</v>
      </c>
      <c r="F21" s="41">
        <v>9.8000000000000007</v>
      </c>
      <c r="G21" s="41">
        <v>47</v>
      </c>
      <c r="H21" s="41"/>
      <c r="I21" s="41">
        <v>10</v>
      </c>
      <c r="J21" s="41"/>
      <c r="K21" s="41"/>
      <c r="L21" s="41">
        <v>16</v>
      </c>
      <c r="M21" s="41"/>
      <c r="N21" s="41">
        <v>9</v>
      </c>
      <c r="O21" s="41">
        <v>2.2000000000000002</v>
      </c>
    </row>
    <row r="22" spans="1:15" s="43" customFormat="1" ht="16.149999999999999" customHeight="1" x14ac:dyDescent="0.2">
      <c r="A22" s="16" t="s">
        <v>27</v>
      </c>
      <c r="B22" s="17"/>
      <c r="C22" s="17"/>
      <c r="D22" s="23">
        <v>19.09</v>
      </c>
      <c r="E22" s="23">
        <f>SUM(E15:E21)</f>
        <v>24.8796</v>
      </c>
      <c r="F22" s="23">
        <f>SUM(F15:F21)</f>
        <v>98.44250000000001</v>
      </c>
      <c r="G22" s="23">
        <f>SUM(G15:G21)</f>
        <v>753.82299999999998</v>
      </c>
      <c r="H22" s="23"/>
      <c r="I22" s="23"/>
      <c r="J22" s="23"/>
      <c r="K22" s="23"/>
      <c r="L22" s="23"/>
      <c r="M22" s="23"/>
      <c r="N22" s="23"/>
      <c r="O22" s="23"/>
    </row>
    <row r="23" spans="1:15" s="43" customFormat="1" ht="16.149999999999999" customHeight="1" x14ac:dyDescent="0.2">
      <c r="A23" s="149" t="s">
        <v>67</v>
      </c>
      <c r="B23" s="150"/>
      <c r="C23" s="151"/>
      <c r="D23" s="138">
        <v>32.6</v>
      </c>
      <c r="E23" s="138">
        <v>35.61</v>
      </c>
      <c r="F23" s="138">
        <v>170.86</v>
      </c>
      <c r="G23" s="138">
        <v>1141.42</v>
      </c>
      <c r="H23" s="23"/>
      <c r="I23" s="23"/>
      <c r="J23" s="23"/>
      <c r="K23" s="23"/>
      <c r="L23" s="23"/>
      <c r="M23" s="23"/>
      <c r="N23" s="23"/>
      <c r="O23" s="23"/>
    </row>
    <row r="24" spans="1:15" ht="15.75" thickBot="1" x14ac:dyDescent="0.3"/>
    <row r="25" spans="1:15" ht="26.25" customHeight="1" thickBot="1" x14ac:dyDescent="0.3">
      <c r="B25" s="271" t="s">
        <v>28</v>
      </c>
      <c r="C25" s="272"/>
      <c r="D25" s="272"/>
      <c r="E25" s="273"/>
      <c r="F25" s="277" t="s">
        <v>29</v>
      </c>
      <c r="G25" s="278"/>
      <c r="H25" s="279"/>
      <c r="I25" s="19" t="s">
        <v>30</v>
      </c>
      <c r="J25" s="10"/>
      <c r="K25" s="8" t="s">
        <v>0</v>
      </c>
      <c r="L25" s="9" t="s">
        <v>1</v>
      </c>
      <c r="M25" s="104"/>
    </row>
    <row r="26" spans="1:15" ht="15.75" thickBot="1" x14ac:dyDescent="0.3">
      <c r="B26" s="274"/>
      <c r="C26" s="275"/>
      <c r="D26" s="275"/>
      <c r="E26" s="276"/>
      <c r="F26" s="20" t="s">
        <v>13</v>
      </c>
      <c r="G26" s="20" t="s">
        <v>14</v>
      </c>
      <c r="H26" s="20" t="s">
        <v>15</v>
      </c>
      <c r="I26" s="21"/>
      <c r="J26" s="10"/>
      <c r="K26" s="8" t="s">
        <v>2</v>
      </c>
      <c r="L26" s="9" t="s">
        <v>38</v>
      </c>
      <c r="M26" s="104"/>
    </row>
    <row r="27" spans="1:15" ht="15.75" thickBot="1" x14ac:dyDescent="0.3">
      <c r="B27" s="224" t="s">
        <v>31</v>
      </c>
      <c r="C27" s="225"/>
      <c r="D27" s="225"/>
      <c r="E27" s="225"/>
      <c r="F27" s="20" t="s">
        <v>32</v>
      </c>
      <c r="G27" s="20" t="s">
        <v>33</v>
      </c>
      <c r="H27" s="20" t="s">
        <v>34</v>
      </c>
      <c r="I27" s="20" t="s">
        <v>35</v>
      </c>
      <c r="J27" s="10"/>
      <c r="K27" s="8" t="s">
        <v>4</v>
      </c>
      <c r="L27" s="9" t="s">
        <v>97</v>
      </c>
      <c r="M27" s="104"/>
    </row>
    <row r="28" spans="1:15" ht="26.25" thickBot="1" x14ac:dyDescent="0.3">
      <c r="B28" s="224" t="s">
        <v>36</v>
      </c>
      <c r="C28" s="225"/>
      <c r="D28" s="225"/>
      <c r="E28" s="225"/>
      <c r="F28" s="22">
        <v>32.6</v>
      </c>
      <c r="G28" s="22">
        <v>35.61</v>
      </c>
      <c r="H28" s="22">
        <v>170.86</v>
      </c>
      <c r="I28" s="22">
        <v>1141.42</v>
      </c>
      <c r="J28" s="10"/>
      <c r="K28" s="8" t="s">
        <v>5</v>
      </c>
      <c r="L28" s="9" t="s">
        <v>104</v>
      </c>
      <c r="M28" s="104"/>
    </row>
  </sheetData>
  <mergeCells count="13">
    <mergeCell ref="B25:E26"/>
    <mergeCell ref="F25:H25"/>
    <mergeCell ref="B27:E27"/>
    <mergeCell ref="B28:E28"/>
    <mergeCell ref="A14:O14"/>
    <mergeCell ref="G5:G6"/>
    <mergeCell ref="H5:K5"/>
    <mergeCell ref="L5:O5"/>
    <mergeCell ref="A7:O7"/>
    <mergeCell ref="A5:A6"/>
    <mergeCell ref="B5:B6"/>
    <mergeCell ref="C5:C6"/>
    <mergeCell ref="D5:F5"/>
  </mergeCells>
  <pageMargins left="0.25" right="0.25" top="0.75" bottom="0.75" header="0.3" footer="0.3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B1" sqref="B1"/>
    </sheetView>
  </sheetViews>
  <sheetFormatPr defaultRowHeight="15" x14ac:dyDescent="0.25"/>
  <cols>
    <col min="1" max="1" width="12.85546875" customWidth="1"/>
    <col min="2" max="2" width="18.42578125" customWidth="1"/>
    <col min="3" max="3" width="8.28515625" customWidth="1"/>
    <col min="7" max="7" width="14.28515625" customWidth="1"/>
    <col min="9" max="9" width="11.85546875" customWidth="1"/>
    <col min="12" max="12" width="10.42578125" customWidth="1"/>
    <col min="13" max="13" width="10.28515625" customWidth="1"/>
  </cols>
  <sheetData>
    <row r="1" spans="1:15" x14ac:dyDescent="0.25">
      <c r="A1" s="8" t="s">
        <v>0</v>
      </c>
      <c r="B1" s="9" t="s">
        <v>48</v>
      </c>
    </row>
    <row r="2" spans="1:15" x14ac:dyDescent="0.25">
      <c r="A2" s="8" t="s">
        <v>2</v>
      </c>
      <c r="B2" s="9" t="s">
        <v>38</v>
      </c>
    </row>
    <row r="3" spans="1:15" ht="15.75" customHeight="1" x14ac:dyDescent="0.25">
      <c r="A3" s="8" t="s">
        <v>4</v>
      </c>
      <c r="B3" s="9" t="s">
        <v>97</v>
      </c>
    </row>
    <row r="4" spans="1:15" ht="28.5" customHeight="1" x14ac:dyDescent="0.25">
      <c r="A4" s="8" t="s">
        <v>5</v>
      </c>
      <c r="B4" s="9" t="s">
        <v>104</v>
      </c>
    </row>
    <row r="5" spans="1:15" x14ac:dyDescent="0.25">
      <c r="A5" s="220" t="s">
        <v>6</v>
      </c>
      <c r="B5" s="220" t="s">
        <v>7</v>
      </c>
      <c r="C5" s="220" t="s">
        <v>8</v>
      </c>
      <c r="D5" s="215" t="s">
        <v>9</v>
      </c>
      <c r="E5" s="216"/>
      <c r="F5" s="217"/>
      <c r="G5" s="220" t="s">
        <v>10</v>
      </c>
      <c r="H5" s="215" t="s">
        <v>11</v>
      </c>
      <c r="I5" s="216"/>
      <c r="J5" s="216"/>
      <c r="K5" s="217"/>
      <c r="L5" s="215" t="s">
        <v>12</v>
      </c>
      <c r="M5" s="216"/>
      <c r="N5" s="216"/>
      <c r="O5" s="217"/>
    </row>
    <row r="6" spans="1:15" ht="21" customHeight="1" x14ac:dyDescent="0.25">
      <c r="A6" s="221"/>
      <c r="B6" s="222"/>
      <c r="C6" s="223"/>
      <c r="D6" s="11" t="s">
        <v>13</v>
      </c>
      <c r="E6" s="11" t="s">
        <v>14</v>
      </c>
      <c r="F6" s="11" t="s">
        <v>15</v>
      </c>
      <c r="G6" s="221"/>
      <c r="H6" s="11" t="s">
        <v>16</v>
      </c>
      <c r="I6" s="11" t="s">
        <v>17</v>
      </c>
      <c r="J6" s="11" t="s">
        <v>18</v>
      </c>
      <c r="K6" s="11" t="s">
        <v>19</v>
      </c>
      <c r="L6" s="11" t="s">
        <v>20</v>
      </c>
      <c r="M6" s="11" t="s">
        <v>21</v>
      </c>
      <c r="N6" s="11" t="s">
        <v>22</v>
      </c>
      <c r="O6" s="11" t="s">
        <v>23</v>
      </c>
    </row>
    <row r="7" spans="1:15" ht="18.75" x14ac:dyDescent="0.25">
      <c r="A7" s="258" t="s">
        <v>24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60"/>
    </row>
    <row r="8" spans="1:15" ht="18.75" x14ac:dyDescent="0.25">
      <c r="A8" s="203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4"/>
    </row>
    <row r="9" spans="1:15" ht="18.75" x14ac:dyDescent="0.25">
      <c r="A9" s="203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4"/>
    </row>
    <row r="10" spans="1:15" x14ac:dyDescent="0.25">
      <c r="A10" s="12"/>
      <c r="B10" s="13"/>
      <c r="C10" s="12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5" ht="22.5" customHeight="1" x14ac:dyDescent="0.25">
      <c r="A11" s="12">
        <v>2</v>
      </c>
      <c r="B11" s="181" t="s">
        <v>53</v>
      </c>
      <c r="C11" s="12">
        <v>60</v>
      </c>
      <c r="D11" s="41">
        <v>3.7</v>
      </c>
      <c r="E11" s="41">
        <v>8.5</v>
      </c>
      <c r="F11" s="41">
        <v>26.25</v>
      </c>
      <c r="G11" s="71">
        <v>155</v>
      </c>
      <c r="H11" s="41"/>
      <c r="I11" s="41"/>
      <c r="J11" s="41"/>
      <c r="K11" s="41"/>
      <c r="L11" s="41">
        <v>8.4</v>
      </c>
      <c r="M11" s="41"/>
      <c r="N11" s="41">
        <v>4.2</v>
      </c>
      <c r="O11" s="41">
        <v>0.35</v>
      </c>
    </row>
    <row r="12" spans="1:15" x14ac:dyDescent="0.25">
      <c r="A12" s="12" t="s">
        <v>84</v>
      </c>
      <c r="B12" s="13" t="s">
        <v>85</v>
      </c>
      <c r="C12" s="12">
        <v>35</v>
      </c>
      <c r="D12" s="59">
        <v>0.105</v>
      </c>
      <c r="E12" s="59">
        <v>0</v>
      </c>
      <c r="F12" s="59">
        <v>0.315</v>
      </c>
      <c r="G12" s="59">
        <v>1.7150000000000001</v>
      </c>
      <c r="H12" s="59"/>
      <c r="I12" s="59">
        <v>1.2250000000000001</v>
      </c>
      <c r="J12" s="59"/>
      <c r="K12" s="59"/>
      <c r="L12" s="59">
        <v>2.8</v>
      </c>
      <c r="M12" s="59"/>
      <c r="N12" s="59"/>
      <c r="O12" s="59">
        <v>0.105</v>
      </c>
    </row>
    <row r="13" spans="1:15" x14ac:dyDescent="0.25">
      <c r="A13" s="16" t="s">
        <v>27</v>
      </c>
      <c r="B13" s="17"/>
      <c r="C13" s="17"/>
      <c r="D13" s="23">
        <v>14.65</v>
      </c>
      <c r="E13" s="23">
        <f>SUM(E10:E12)</f>
        <v>8.5</v>
      </c>
      <c r="F13" s="23">
        <v>107.18</v>
      </c>
      <c r="G13" s="23">
        <v>616.87</v>
      </c>
      <c r="H13" s="23"/>
      <c r="I13" s="23"/>
      <c r="J13" s="23"/>
      <c r="K13" s="23"/>
      <c r="L13" s="23"/>
      <c r="M13" s="23"/>
      <c r="N13" s="23"/>
      <c r="O13" s="23"/>
    </row>
    <row r="14" spans="1:15" s="10" customFormat="1" ht="18.75" customHeight="1" x14ac:dyDescent="0.2">
      <c r="A14" s="241" t="s">
        <v>65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8"/>
    </row>
    <row r="15" spans="1:15" ht="27.75" customHeight="1" x14ac:dyDescent="0.25">
      <c r="A15" s="12">
        <v>45</v>
      </c>
      <c r="B15" s="180" t="s">
        <v>77</v>
      </c>
      <c r="C15" s="12">
        <v>100</v>
      </c>
      <c r="D15" s="14">
        <f>13.12/10</f>
        <v>1.3119999999999998</v>
      </c>
      <c r="E15" s="14">
        <f>32.49/10</f>
        <v>3.2490000000000001</v>
      </c>
      <c r="F15" s="14">
        <f>6.5</f>
        <v>6.5</v>
      </c>
      <c r="G15" s="14">
        <v>60.4</v>
      </c>
      <c r="H15" s="14">
        <v>0.02</v>
      </c>
      <c r="I15" s="14">
        <v>17.010000000000002</v>
      </c>
      <c r="J15" s="14"/>
      <c r="K15" s="14">
        <v>8.39</v>
      </c>
      <c r="L15" s="14">
        <v>24.97</v>
      </c>
      <c r="M15" s="14">
        <v>28.3</v>
      </c>
      <c r="N15" s="14">
        <v>15.09</v>
      </c>
      <c r="O15" s="14">
        <v>0.47</v>
      </c>
    </row>
    <row r="16" spans="1:15" s="32" customFormat="1" ht="22.5" customHeight="1" x14ac:dyDescent="0.25">
      <c r="A16" s="117">
        <v>82</v>
      </c>
      <c r="B16" s="179" t="s">
        <v>110</v>
      </c>
      <c r="C16" s="117">
        <v>250</v>
      </c>
      <c r="D16" s="119">
        <f>(7.21/4)+0.8</f>
        <v>2.6025</v>
      </c>
      <c r="E16" s="119">
        <f>(19.68/4)+0.2</f>
        <v>5.12</v>
      </c>
      <c r="F16" s="119">
        <f>43.73/4</f>
        <v>10.932499999999999</v>
      </c>
      <c r="G16" s="119">
        <f>(415/4)+5+30</f>
        <v>138.75</v>
      </c>
      <c r="H16" s="119">
        <f>0.2/4</f>
        <v>0.05</v>
      </c>
      <c r="I16" s="119">
        <f>42.7/4</f>
        <v>10.675000000000001</v>
      </c>
      <c r="J16" s="119"/>
      <c r="K16" s="119">
        <f>9.6/4</f>
        <v>2.4</v>
      </c>
      <c r="L16" s="119">
        <f>(198.9/4)+2</f>
        <v>51.725000000000001</v>
      </c>
      <c r="M16" s="119">
        <f>218.4/4</f>
        <v>54.6</v>
      </c>
      <c r="N16" s="119">
        <f>104.5/4</f>
        <v>26.125</v>
      </c>
      <c r="O16" s="119">
        <f>4.9/4</f>
        <v>1.2250000000000001</v>
      </c>
    </row>
    <row r="17" spans="1:15" ht="25.5" x14ac:dyDescent="0.25">
      <c r="A17" s="12">
        <v>288</v>
      </c>
      <c r="B17" s="13" t="s">
        <v>79</v>
      </c>
      <c r="C17" s="12">
        <v>110</v>
      </c>
      <c r="D17" s="14">
        <f>11.73*2</f>
        <v>23.46</v>
      </c>
      <c r="E17" s="14">
        <f>12.91*2</f>
        <v>25.82</v>
      </c>
      <c r="F17" s="14">
        <f>0.25*2</f>
        <v>0.5</v>
      </c>
      <c r="G17" s="14">
        <f>164*2</f>
        <v>328</v>
      </c>
      <c r="H17" s="14">
        <f>0.02*2</f>
        <v>0.04</v>
      </c>
      <c r="I17" s="14">
        <f>11.75*2</f>
        <v>23.5</v>
      </c>
      <c r="J17" s="14">
        <f>48.1*2</f>
        <v>96.2</v>
      </c>
      <c r="K17" s="14">
        <f>0.21*2</f>
        <v>0.42</v>
      </c>
      <c r="L17" s="14">
        <f>28*2</f>
        <v>56</v>
      </c>
      <c r="M17" s="14">
        <f>83.55*2</f>
        <v>167.1</v>
      </c>
      <c r="N17" s="14">
        <f>10.14*2</f>
        <v>20.28</v>
      </c>
      <c r="O17" s="14">
        <f>0.91*2</f>
        <v>1.82</v>
      </c>
    </row>
    <row r="18" spans="1:15" s="32" customFormat="1" ht="13.5" customHeight="1" x14ac:dyDescent="0.25">
      <c r="A18" s="12">
        <v>174</v>
      </c>
      <c r="B18" s="12" t="s">
        <v>47</v>
      </c>
      <c r="C18" s="12">
        <v>200</v>
      </c>
      <c r="D18" s="42">
        <v>3.18</v>
      </c>
      <c r="E18" s="42">
        <v>6.46</v>
      </c>
      <c r="F18" s="42">
        <v>18.28</v>
      </c>
      <c r="G18" s="102">
        <v>165.98</v>
      </c>
      <c r="H18" s="42">
        <v>0.14000000000000001</v>
      </c>
      <c r="I18" s="42">
        <v>17.509799999999998</v>
      </c>
      <c r="J18" s="42"/>
      <c r="K18" s="42"/>
      <c r="L18" s="42">
        <v>46.627800000000001</v>
      </c>
      <c r="M18" s="42"/>
      <c r="N18" s="42"/>
      <c r="O18" s="42">
        <v>1.036</v>
      </c>
    </row>
    <row r="19" spans="1:15" x14ac:dyDescent="0.25">
      <c r="A19" s="12"/>
      <c r="B19" s="13"/>
      <c r="C19" s="120"/>
      <c r="D19" s="121"/>
      <c r="E19" s="120"/>
      <c r="F19" s="121"/>
      <c r="G19" s="120"/>
      <c r="H19" s="121"/>
      <c r="I19" s="120"/>
      <c r="J19" s="121"/>
      <c r="K19" s="120"/>
      <c r="L19" s="121"/>
      <c r="M19" s="120"/>
      <c r="N19" s="121"/>
      <c r="O19" s="122"/>
    </row>
    <row r="20" spans="1:15" x14ac:dyDescent="0.25">
      <c r="A20" s="12">
        <v>502</v>
      </c>
      <c r="B20" s="12" t="s">
        <v>25</v>
      </c>
      <c r="C20" s="12">
        <v>50</v>
      </c>
      <c r="D20" s="41">
        <v>3.7</v>
      </c>
      <c r="E20" s="41">
        <v>1.45</v>
      </c>
      <c r="F20" s="41">
        <v>25.7</v>
      </c>
      <c r="G20" s="41">
        <v>125</v>
      </c>
      <c r="H20" s="41">
        <v>0.04</v>
      </c>
      <c r="I20" s="41"/>
      <c r="J20" s="41"/>
      <c r="K20" s="41">
        <v>0.52</v>
      </c>
      <c r="L20" s="41">
        <v>9.1999999999999993</v>
      </c>
      <c r="M20" s="41">
        <v>34.799999999999997</v>
      </c>
      <c r="N20" s="41">
        <v>13.2</v>
      </c>
      <c r="O20" s="41">
        <v>0.44</v>
      </c>
    </row>
    <row r="21" spans="1:15" ht="15.75" customHeight="1" x14ac:dyDescent="0.25">
      <c r="A21" s="12">
        <v>493</v>
      </c>
      <c r="B21" s="12" t="s">
        <v>44</v>
      </c>
      <c r="C21" s="12">
        <v>33.299999999999997</v>
      </c>
      <c r="D21" s="41">
        <v>2.1978</v>
      </c>
      <c r="E21" s="41">
        <v>0.39960000000000001</v>
      </c>
      <c r="F21" s="41">
        <v>0.4</v>
      </c>
      <c r="G21" s="71">
        <v>60.273000000000003</v>
      </c>
      <c r="H21" s="41">
        <v>8.9999999999999993E-3</v>
      </c>
      <c r="I21" s="41">
        <v>0.15</v>
      </c>
      <c r="J21" s="41"/>
      <c r="K21" s="41"/>
      <c r="L21" s="41">
        <v>40.5</v>
      </c>
      <c r="M21" s="41"/>
      <c r="N21" s="41"/>
      <c r="O21" s="41">
        <v>0.12</v>
      </c>
    </row>
    <row r="22" spans="1:15" s="43" customFormat="1" ht="16.149999999999999" customHeight="1" x14ac:dyDescent="0.2">
      <c r="A22" s="16" t="s">
        <v>27</v>
      </c>
      <c r="B22" s="17"/>
      <c r="C22" s="17"/>
      <c r="D22" s="23">
        <f>SUM(D15:D21)</f>
        <v>36.452300000000001</v>
      </c>
      <c r="E22" s="23">
        <f>SUM(E15:E21)</f>
        <v>42.498600000000003</v>
      </c>
      <c r="F22" s="23">
        <v>82.51</v>
      </c>
      <c r="G22" s="23">
        <f>SUM(G15:G21)</f>
        <v>878.40300000000002</v>
      </c>
      <c r="H22" s="23"/>
      <c r="I22" s="23"/>
      <c r="J22" s="23"/>
      <c r="K22" s="23"/>
      <c r="L22" s="23"/>
      <c r="M22" s="23"/>
      <c r="N22" s="23"/>
      <c r="O22" s="23"/>
    </row>
    <row r="23" spans="1:15" s="43" customFormat="1" ht="16.149999999999999" customHeight="1" x14ac:dyDescent="0.2">
      <c r="A23" s="158" t="s">
        <v>71</v>
      </c>
      <c r="B23" s="159"/>
      <c r="C23" s="159"/>
      <c r="D23" s="160">
        <v>52.1</v>
      </c>
      <c r="E23" s="160">
        <v>57.8</v>
      </c>
      <c r="F23" s="160">
        <v>190.31</v>
      </c>
      <c r="G23" s="160">
        <v>1580.07</v>
      </c>
      <c r="H23" s="161"/>
      <c r="I23" s="161"/>
      <c r="J23" s="161"/>
      <c r="K23" s="161"/>
      <c r="L23" s="161"/>
      <c r="M23" s="161"/>
      <c r="N23" s="161"/>
      <c r="O23" s="161"/>
    </row>
    <row r="24" spans="1:15" s="157" customFormat="1" ht="16.149999999999999" customHeight="1" thickBot="1" x14ac:dyDescent="0.25">
      <c r="A24" s="162"/>
      <c r="B24" s="163"/>
      <c r="C24" s="163"/>
      <c r="D24" s="164"/>
      <c r="E24" s="164"/>
      <c r="F24" s="164"/>
      <c r="G24" s="164"/>
      <c r="H24" s="165"/>
      <c r="I24" s="165"/>
      <c r="J24" s="165"/>
      <c r="K24" s="165"/>
      <c r="L24" s="165"/>
      <c r="M24" s="165"/>
      <c r="N24" s="165"/>
      <c r="O24" s="165"/>
    </row>
    <row r="25" spans="1:15" ht="18.75" customHeight="1" thickBot="1" x14ac:dyDescent="0.3">
      <c r="B25" s="282" t="s">
        <v>28</v>
      </c>
      <c r="C25" s="283"/>
      <c r="D25" s="283"/>
      <c r="E25" s="284"/>
      <c r="F25" s="288" t="s">
        <v>29</v>
      </c>
      <c r="G25" s="289"/>
      <c r="H25" s="290"/>
      <c r="I25" s="184" t="s">
        <v>30</v>
      </c>
      <c r="J25" s="10"/>
      <c r="K25" s="8"/>
      <c r="L25" s="188" t="s">
        <v>0</v>
      </c>
      <c r="M25" s="189" t="s">
        <v>45</v>
      </c>
    </row>
    <row r="26" spans="1:15" ht="12.75" customHeight="1" thickBot="1" x14ac:dyDescent="0.3">
      <c r="B26" s="285"/>
      <c r="C26" s="286"/>
      <c r="D26" s="286"/>
      <c r="E26" s="287"/>
      <c r="F26" s="185" t="s">
        <v>13</v>
      </c>
      <c r="G26" s="185" t="s">
        <v>14</v>
      </c>
      <c r="H26" s="185" t="s">
        <v>15</v>
      </c>
      <c r="I26" s="186"/>
      <c r="J26" s="10"/>
      <c r="K26" s="8"/>
      <c r="L26" s="188" t="s">
        <v>2</v>
      </c>
      <c r="M26" s="189" t="s">
        <v>38</v>
      </c>
    </row>
    <row r="27" spans="1:15" ht="15.75" thickBot="1" x14ac:dyDescent="0.3">
      <c r="B27" s="291" t="s">
        <v>31</v>
      </c>
      <c r="C27" s="292"/>
      <c r="D27" s="292"/>
      <c r="E27" s="292"/>
      <c r="F27" s="185" t="s">
        <v>32</v>
      </c>
      <c r="G27" s="185" t="s">
        <v>33</v>
      </c>
      <c r="H27" s="185" t="s">
        <v>34</v>
      </c>
      <c r="I27" s="185" t="s">
        <v>35</v>
      </c>
      <c r="J27" s="10"/>
      <c r="K27" s="8"/>
      <c r="L27" s="188" t="s">
        <v>4</v>
      </c>
      <c r="M27" s="189" t="s">
        <v>97</v>
      </c>
    </row>
    <row r="28" spans="1:15" ht="18.75" customHeight="1" thickBot="1" x14ac:dyDescent="0.3">
      <c r="B28" s="291" t="s">
        <v>36</v>
      </c>
      <c r="C28" s="292"/>
      <c r="D28" s="292"/>
      <c r="E28" s="292"/>
      <c r="F28" s="187">
        <v>52.1</v>
      </c>
      <c r="G28" s="187">
        <v>57.53</v>
      </c>
      <c r="H28" s="187">
        <v>190.31</v>
      </c>
      <c r="I28" s="187">
        <v>1580.07</v>
      </c>
      <c r="J28" s="10"/>
      <c r="K28" s="8"/>
      <c r="L28" s="190" t="s">
        <v>5</v>
      </c>
      <c r="M28" s="189" t="s">
        <v>104</v>
      </c>
    </row>
  </sheetData>
  <mergeCells count="13">
    <mergeCell ref="G5:G6"/>
    <mergeCell ref="H5:K5"/>
    <mergeCell ref="L5:O5"/>
    <mergeCell ref="A7:O7"/>
    <mergeCell ref="A5:A6"/>
    <mergeCell ref="B5:B6"/>
    <mergeCell ref="C5:C6"/>
    <mergeCell ref="D5:F5"/>
    <mergeCell ref="B25:E26"/>
    <mergeCell ref="F25:H25"/>
    <mergeCell ref="B27:E27"/>
    <mergeCell ref="B28:E28"/>
    <mergeCell ref="A14:O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Титульный лист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11день</vt:lpstr>
      <vt:lpstr>12день</vt:lpstr>
      <vt:lpstr>13день</vt:lpstr>
      <vt:lpstr>14день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</dc:creator>
  <cp:lastModifiedBy>1</cp:lastModifiedBy>
  <cp:lastPrinted>2026-03-05T06:33:22Z</cp:lastPrinted>
  <dcterms:created xsi:type="dcterms:W3CDTF">2018-08-25T19:26:38Z</dcterms:created>
  <dcterms:modified xsi:type="dcterms:W3CDTF">2026-03-05T06:34:46Z</dcterms:modified>
</cp:coreProperties>
</file>