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0" yWindow="0" windowWidth="20730" windowHeight="11760" firstSheet="1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/>
</workbook>
</file>

<file path=xl/calcChain.xml><?xml version="1.0" encoding="utf-8"?>
<calcChain xmlns="http://schemas.openxmlformats.org/spreadsheetml/2006/main">
  <c r="H2" i="31" l="1"/>
  <c r="P2" i="31"/>
  <c r="V2" i="31"/>
  <c r="I52" i="27"/>
  <c r="H2" i="27"/>
  <c r="P2" i="27"/>
  <c r="V2" i="27"/>
  <c r="G2" i="19"/>
  <c r="N2" i="19"/>
  <c r="T2" i="19"/>
  <c r="G2" i="17"/>
  <c r="Q2" i="17"/>
  <c r="V2" i="17"/>
  <c r="AB2" i="17"/>
  <c r="G2" i="22"/>
  <c r="Q2" i="22"/>
  <c r="V2" i="22"/>
  <c r="AB2" i="22"/>
  <c r="G2" i="20"/>
  <c r="Q2" i="20"/>
  <c r="V2" i="20"/>
  <c r="AB2" i="20"/>
  <c r="I95" i="31"/>
  <c r="I62" i="31"/>
  <c r="I43" i="27"/>
  <c r="I24" i="27"/>
  <c r="I86" i="31"/>
  <c r="I36" i="27"/>
  <c r="I30" i="27"/>
  <c r="I47" i="27"/>
  <c r="I27" i="27"/>
  <c r="I39" i="27"/>
  <c r="I78" i="31"/>
  <c r="I51" i="27"/>
  <c r="H9" i="19"/>
  <c r="I37" i="31"/>
  <c r="I59" i="31"/>
  <c r="I26" i="31"/>
  <c r="I31" i="31"/>
  <c r="I53" i="31"/>
  <c r="I19" i="27"/>
  <c r="I10" i="27"/>
  <c r="I34" i="31"/>
  <c r="H18" i="20"/>
  <c r="R18" i="20"/>
  <c r="I13" i="27"/>
  <c r="I16" i="27"/>
  <c r="I49" i="31"/>
  <c r="I97" i="31"/>
  <c r="I50" i="27"/>
  <c r="I49" i="27"/>
  <c r="I46" i="27"/>
  <c r="I94" i="31"/>
  <c r="I93" i="31" l="1"/>
  <c r="I92" i="31"/>
  <c r="I23" i="27"/>
  <c r="I9" i="31" l="1"/>
  <c r="H9" i="20"/>
  <c r="R9" i="20"/>
  <c r="I52" i="31" l="1"/>
  <c r="I22" i="27"/>
  <c r="I9" i="27"/>
  <c r="I2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<sst xmlns="http://schemas.openxmlformats.org/spreadsheetml/2006/main" count="987" uniqueCount="396">
  <si>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</si>
  <si>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</si>
  <si>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</si>
  <si>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</si>
  <si>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</si>
  <si>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</si>
  <si>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</si>
  <si>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</si>
  <si>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</si>
  <si>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</si>
  <si>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</si>
  <si>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</si>
  <si>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</si>
  <si>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</si>
  <si>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</si>
  <si>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</si>
  <si>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</si>
  <si>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</si>
  <si>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</si>
  <si>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</si>
  <si>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</si>
  <si>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</si>
  <si>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</si>
  <si>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</si>
  <si>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</si>
  <si>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</si>
  <si>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</si>
  <si>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</si>
  <si>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</si>
  <si>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</si>
  <si>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</si>
  <si>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</si>
  <si>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</si>
  <si>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</si>
  <si>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</si>
  <si>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</si>
  <si>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</si>
  <si>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</si>
  <si>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</si>
  <si>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</si>
  <si>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</si>
  <si>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</si>
  <si>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</si>
  <si>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</si>
  <si>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</si>
  <si>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</si>
  <si>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</si>
  <si>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</si>
  <si>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</si>
  <si>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</si>
  <si>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</si>
  <si>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</si>
  <si>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</si>
  <si>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</si>
  <si>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</si>
  <si>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</si>
  <si>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</si>
  <si>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</si>
  <si>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</si>
  <si>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</si>
  <si>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</si>
  <si>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</si>
  <si>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</si>
  <si>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</si>
  <si>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</si>
  <si>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</si>
  <si>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</si>
  <si>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</si>
  <si>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</si>
  <si>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</si>
  <si>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</si>
  <si>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</si>
  <si>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</si>
  <si>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</si>
  <si>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</si>
  <si>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</si>
  <si>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</si>
  <si>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</si>
  <si>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</si>
  <si>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</si>
  <si>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</si>
  <si>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</si>
  <si>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</si>
  <si>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</si>
  <si>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</si>
  <si>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</si>
  <si>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</si>
  <si>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</si>
  <si>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</si>
  <si>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</si>
  <si>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</si>
  <si>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</si>
  <si>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</si>
  <si>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</si>
  <si>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</si>
  <si>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</si>
  <si>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</si>
  <si>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</si>
  <si>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</si>
  <si>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</si>
  <si>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</si>
  <si>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</si>
  <si>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</si>
  <si>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</si>
  <si>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</si>
  <si>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</si>
  <si>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</si>
  <si>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</si>
  <si>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</si>
  <si>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</si>
  <si>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</si>
  <si>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</si>
  <si>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</si>
  <si>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</si>
  <si>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</si>
  <si>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</si>
  <si>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</si>
  <si>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</si>
  <si>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</si>
  <si>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</si>
  <si>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</si>
  <si>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</si>
  <si>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</si>
  <si>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</si>
  <si>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</si>
  <si>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</si>
  <si>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</si>
  <si>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</si>
  <si>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</si>
  <si>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</si>
  <si>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</si>
  <si>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</si>
  <si>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</si>
  <si>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</si>
  <si>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</si>
  <si>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</si>
  <si>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</si>
  <si>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</si>
  <si>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</si>
  <si>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</si>
  <si>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</si>
  <si>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</si>
  <si>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</si>
  <si>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</si>
  <si>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</si>
  <si>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</si>
  <si>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</si>
  <si>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</si>
  <si>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</si>
  <si>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1770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</si>
  <si>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</si>
  <si>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</si>
  <si>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</si>
  <si>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</si>
  <si>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</si>
  <si>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</si>
  <si>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</si>
  <si>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</si>
  <si>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</si>
  <si>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</si>
  <si>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</si>
  <si>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</si>
  <si>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</si>
  <si>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</si>
  <si>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</si>
  <si>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</si>
  <si>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</si>
  <si>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</si>
  <si>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</si>
  <si>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</si>
  <si>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</si>
  <si>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</si>
  <si>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</si>
  <si>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</si>
  <si>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</si>
  <si>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</si>
  <si>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</si>
  <si>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</si>
  <si>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</si>
  <si>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</si>
  <si>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</si>
  <si>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</si>
  <si>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</si>
  <si>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</si>
  <si>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</si>
  <si>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</si>
  <si>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</si>
  <si>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</si>
  <si>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</si>
  <si>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</si>
  <si>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</si>
  <si>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</si>
  <si>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</si>
  <si>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</si>
  <si>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</si>
  <si>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</si>
  <si>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</si>
  <si>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</si>
  <si>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</si>
  <si>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</si>
  <si>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</si>
  <si>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</si>
  <si>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</si>
  <si>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</si>
  <si>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</si>
  <si>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</si>
  <si>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</si>
  <si>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</si>
  <si>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</si>
  <si>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</si>
  <si>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</si>
  <si>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</si>
  <si>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</si>
  <si>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</si>
  <si>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</si>
  <si>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</si>
  <si>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</si>
  <si>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</si>
  <si>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</si>
  <si>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</si>
  <si>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</si>
  <si>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</si>
  <si>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</si>
  <si>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</si>
  <si>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</si>
  <si>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</si>
  <si>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</si>
  <si>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</si>
  <si>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</si>
  <si>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</si>
  <si>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</si>
  <si>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</si>
  <si>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</si>
  <si>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</si>
  <si>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</si>
  <si>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</si>
  <si>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</si>
  <si>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</si>
  <si>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</si>
  <si>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</si>
  <si>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</si>
  <si>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</si>
  <si>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</si>
  <si>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</si>
  <si>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</si>
  <si>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</si>
  <si>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</si>
  <si>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</si>
  <si>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</si>
  <si>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</si>
  <si>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</si>
  <si>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</si>
  <si>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</si>
  <si>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</si>
  <si>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</si>
  <si>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</si>
  <si>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</si>
  <si>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</si>
  <si>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</si>
  <si>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</si>
  <si>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</si>
  <si>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</si>
  <si>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</si>
  <si>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</si>
  <si>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</si>
  <si>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</si>
  <si>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</si>
  <si>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</si>
  <si>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</si>
  <si>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</si>
  <si>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</si>
  <si>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</si>
  <si>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</si>
  <si>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</si>
  <si>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</si>
  <si>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</si>
  <si>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</si>
  <si>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</si>
  <si>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</si>
  <si>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</si>
  <si>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</si>
  <si>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</si>
  <si>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</si>
  <si>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</si>
  <si>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</si>
  <si>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</si>
  <si>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</si>
  <si>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</si>
  <si>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</si>
  <si>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</si>
  <si>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</si>
  <si>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</si>
  <si>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</si>
  <si>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</si>
  <si>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</si>
  <si>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</si>
  <si>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</si>
  <si>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</si>
  <si>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</si>
  <si>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</si>
  <si>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</si>
  <si>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</si>
  <si>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</si>
  <si>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</si>
  <si>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</si>
  <si>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</si>
  <si>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</si>
  <si>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</si>
  <si>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</si>
  <si>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</si>
  <si>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</si>
  <si>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</si>
  <si>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</si>
  <si>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</si>
  <si>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</si>
  <si>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</si>
  <si>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</si>
  <si>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</si>
  <si>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</si>
  <si>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Допсоглашение о расторжении б/н от 20.02.2023г.</t>
  </si>
  <si>
    <t>Допсоглашение о расторжении б/н от 09.01.2023г.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</si>
  <si>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</si>
  <si>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</si>
  <si>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</si>
  <si>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</si>
  <si>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</si>
  <si>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</si>
  <si>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</si>
  <si>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</si>
  <si>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</si>
  <si>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Услуги по предоставлению права использования программы для ЭВМ</t>
  </si>
  <si>
    <t>6663003127</t>
  </si>
  <si>
    <t>АО "ПФ "СКБ Контур"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</si>
  <si>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</si>
  <si>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</si>
  <si>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</si>
  <si>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</si>
  <si>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</si>
  <si>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</si>
  <si>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</si>
  <si>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</si>
  <si>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</si>
  <si>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</si>
  <si>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</si>
  <si>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</si>
  <si>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</si>
  <si>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</si>
  <si>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</si>
  <si>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</si>
  <si>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</si>
  <si>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</si>
  <si>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</si>
  <si>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</si>
  <si>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</si>
  <si>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</si>
  <si>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</si>
  <si>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</si>
  <si>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</si>
  <si>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</si>
  <si>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</si>
  <si>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</si>
  <si>
    <t>№ К062780/23</t>
  </si>
  <si>
    <t>04.04.2023г.</t>
  </si>
  <si>
    <t>с 04.04.2023г. по 04.04.2024г.</t>
  </si>
  <si>
    <t>Дополнительное соглашение № 1 от 06.03.2023г.</t>
  </si>
  <si>
    <t>03.04.2023г.</t>
  </si>
  <si>
    <t>с 03.04.2023г. по 19.05.2023г.</t>
  </si>
  <si>
    <t>Соглашение о расторжении б/н от 14.04.2023г.</t>
  </si>
  <si>
    <t>№ 06-04/2023</t>
  </si>
  <si>
    <t>06.04.2023г.</t>
  </si>
  <si>
    <t>235303782209</t>
  </si>
  <si>
    <t>ИП Пастухов Б.П.</t>
  </si>
  <si>
    <t>с 06.04.2023г. по 17.04.2023г.</t>
  </si>
  <si>
    <t>в течение 10 рабочих дней с момента подписания Заказчиком документа о приемке оказанных услуг и представления Исполни-телем документа на оплату.</t>
  </si>
  <si>
    <t>04 апреля 2023г.</t>
  </si>
  <si>
    <t>31 марта 2023г.</t>
  </si>
  <si>
    <t>05 апреля 2023г.</t>
  </si>
  <si>
    <t>01 апреля 2023г.</t>
  </si>
  <si>
    <t>27 марта 2023г.</t>
  </si>
  <si>
    <t>06 апреля 2023г.</t>
  </si>
  <si>
    <t>07 апреля 2023г.</t>
  </si>
  <si>
    <t>03 апреля 2023г.</t>
  </si>
  <si>
    <t>10 апреля 2023г.</t>
  </si>
  <si>
    <t>13 апреля 2023г.</t>
  </si>
  <si>
    <t>14 апреля 2023г.</t>
  </si>
  <si>
    <t>21 апреля 2023г.</t>
  </si>
  <si>
    <t>30 марта 2023г.</t>
  </si>
  <si>
    <t>24 марта 2023г.</t>
  </si>
  <si>
    <t>18 апреля 2023г.</t>
  </si>
  <si>
    <t>№ СП007419/23</t>
  </si>
  <si>
    <t>19.04.2023г.</t>
  </si>
  <si>
    <t>Выдача сертификата и лицензии на программы для ЭВМ</t>
  </si>
  <si>
    <t>6673240328</t>
  </si>
  <si>
    <t>ООО "Сертум-Про"</t>
  </si>
  <si>
    <t xml:space="preserve">с 19.04.2023г. по 31.12.2023г. </t>
  </si>
  <si>
    <t>в течение 10 (десяти) рабочих дней после подписания акта сдачи-приемки и получения документов на оплату..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</si>
</sst>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4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Border="1" applyAlignment="1" applyProtection="1">
      <alignment horizontal="center" vertical="center" wrapText="1"/>
      <protection locked="0"/>
    </xf>
    <xf numFmtId="4" fontId="1" fillId="0" borderId="44" xfId="0" applyNumberFormat="1" applyFont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165" fontId="16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2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09" t="s">
        <v>141</v>
      </c>
      <c r="B1" s="210"/>
      <c r="C1" s="210"/>
      <c r="D1" s="210"/>
      <c r="E1" s="209"/>
      <c r="F1" s="210"/>
      <c r="G1" s="210"/>
      <c r="H1" s="210"/>
      <c r="I1" s="210"/>
      <c r="J1" s="210"/>
      <c r="K1" s="210"/>
      <c r="L1" s="210"/>
      <c r="M1" s="210"/>
      <c r="N1" s="211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245" t="s">
        <v>25</v>
      </c>
      <c r="B4" s="246"/>
      <c r="C4" s="4">
        <v>8718119.5399999991</v>
      </c>
      <c r="D4" s="5"/>
      <c r="E4" s="247" t="s">
        <v>140</v>
      </c>
      <c r="F4" s="248"/>
      <c r="G4" s="249"/>
      <c r="H4" s="250">
        <v>2000000</v>
      </c>
      <c r="I4" s="251"/>
      <c r="J4" s="252"/>
      <c r="K4" s="17"/>
      <c r="L4" s="81" t="s">
        <v>55</v>
      </c>
      <c r="M4" s="247">
        <v>4936760.38</v>
      </c>
      <c r="N4" s="249"/>
    </row>
    <row r="5" spans="1:14" ht="30.75" customHeight="1" thickBot="1" x14ac:dyDescent="0.3">
      <c r="A5" s="245" t="s">
        <v>26</v>
      </c>
      <c r="B5" s="246"/>
      <c r="C5" s="6">
        <f>C4-G15+J15</f>
        <v>2754204.0599999991</v>
      </c>
      <c r="D5" s="5"/>
      <c r="E5" s="247" t="s">
        <v>53</v>
      </c>
      <c r="F5" s="248"/>
      <c r="G5" s="249"/>
      <c r="H5" s="240">
        <f>H4-G12</f>
        <v>1491770</v>
      </c>
      <c r="I5" s="241"/>
      <c r="J5" s="242"/>
      <c r="K5" s="17"/>
      <c r="L5" s="81" t="s">
        <v>54</v>
      </c>
      <c r="M5" s="243">
        <f>M4-G13</f>
        <v>1636005.2000000002</v>
      </c>
      <c r="N5" s="244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253" t="s">
        <v>27</v>
      </c>
      <c r="B8" s="254"/>
      <c r="C8" s="255"/>
      <c r="D8" s="253" t="s">
        <v>28</v>
      </c>
      <c r="E8" s="254"/>
      <c r="F8" s="255"/>
      <c r="G8" s="256" t="s">
        <v>29</v>
      </c>
      <c r="H8" s="257"/>
      <c r="I8" s="258"/>
      <c r="J8" s="256" t="s">
        <v>142</v>
      </c>
      <c r="K8" s="257"/>
      <c r="L8" s="258"/>
      <c r="M8" s="253" t="s">
        <v>30</v>
      </c>
      <c r="N8" s="255"/>
    </row>
    <row r="9" spans="1:14" ht="41.25" customHeight="1" thickBot="1" x14ac:dyDescent="0.3">
      <c r="A9" s="231" t="s">
        <v>31</v>
      </c>
      <c r="B9" s="232"/>
      <c r="C9" s="233"/>
      <c r="D9" s="230">
        <f>'Состоявшиеся аукционы'!G2</f>
        <v>0</v>
      </c>
      <c r="E9" s="230"/>
      <c r="F9" s="230"/>
      <c r="G9" s="230">
        <f>'Состоявшиеся аукционы'!Q2</f>
        <v>0</v>
      </c>
      <c r="H9" s="230"/>
      <c r="I9" s="230"/>
      <c r="J9" s="227">
        <f>'Состоявшиеся аукционы'!AB2</f>
        <v>0</v>
      </c>
      <c r="K9" s="228"/>
      <c r="L9" s="229"/>
      <c r="M9" s="230">
        <f t="shared" ref="M9:M15" si="0">D9-G9</f>
        <v>0</v>
      </c>
      <c r="N9" s="230"/>
    </row>
    <row r="10" spans="1:14" ht="78.75" customHeight="1" thickBot="1" x14ac:dyDescent="0.3">
      <c r="A10" s="231" t="s">
        <v>49</v>
      </c>
      <c r="B10" s="232"/>
      <c r="C10" s="233"/>
      <c r="D10" s="230">
        <f>'Несостоявшиеся аукционы'!G2</f>
        <v>0</v>
      </c>
      <c r="E10" s="230"/>
      <c r="F10" s="230"/>
      <c r="G10" s="230">
        <f>'Несостоявшиеся аукционы'!Q2</f>
        <v>0</v>
      </c>
      <c r="H10" s="230"/>
      <c r="I10" s="230"/>
      <c r="J10" s="227">
        <f>'Несостоявшиеся аукционы'!AB2</f>
        <v>0</v>
      </c>
      <c r="K10" s="228"/>
      <c r="L10" s="229"/>
      <c r="M10" s="230">
        <f t="shared" si="0"/>
        <v>0</v>
      </c>
      <c r="N10" s="230"/>
    </row>
    <row r="11" spans="1:14" ht="40.5" customHeight="1" thickBot="1" x14ac:dyDescent="0.3">
      <c r="A11" s="231" t="s">
        <v>83</v>
      </c>
      <c r="B11" s="232"/>
      <c r="C11" s="233"/>
      <c r="D11" s="227">
        <f>'Иные конкурентные закупки'!G2</f>
        <v>1367088</v>
      </c>
      <c r="E11" s="228"/>
      <c r="F11" s="229"/>
      <c r="G11" s="227">
        <f>'Иные конкурентные закупки'!Q2</f>
        <v>1241120.1600000001</v>
      </c>
      <c r="H11" s="228"/>
      <c r="I11" s="229"/>
      <c r="J11" s="227">
        <f>'Иные конкурентные закупки'!AB2</f>
        <v>8112</v>
      </c>
      <c r="K11" s="228"/>
      <c r="L11" s="229"/>
      <c r="M11" s="227">
        <f t="shared" si="0"/>
        <v>125967.83999999985</v>
      </c>
      <c r="N11" s="229"/>
    </row>
    <row r="12" spans="1:14" ht="54.75" customHeight="1" thickBot="1" x14ac:dyDescent="0.3">
      <c r="A12" s="234" t="s">
        <v>50</v>
      </c>
      <c r="B12" s="235"/>
      <c r="C12" s="236"/>
      <c r="D12" s="230">
        <f>'Ед. поставщик п.4 ч.1'!H2</f>
        <v>508230</v>
      </c>
      <c r="E12" s="230"/>
      <c r="F12" s="230"/>
      <c r="G12" s="230">
        <f>D12</f>
        <v>508230</v>
      </c>
      <c r="H12" s="230"/>
      <c r="I12" s="230"/>
      <c r="J12" s="227">
        <f>'Ед. поставщик п.4 ч.1'!V2</f>
        <v>0</v>
      </c>
      <c r="K12" s="228"/>
      <c r="L12" s="229"/>
      <c r="M12" s="230">
        <f t="shared" si="0"/>
        <v>0</v>
      </c>
      <c r="N12" s="230"/>
    </row>
    <row r="13" spans="1:14" ht="45.75" customHeight="1" thickBot="1" x14ac:dyDescent="0.3">
      <c r="A13" s="234" t="s">
        <v>51</v>
      </c>
      <c r="B13" s="235"/>
      <c r="C13" s="236"/>
      <c r="D13" s="230">
        <f>'Ед. поставщик п.5 ч.1'!H2</f>
        <v>3300755.1799999997</v>
      </c>
      <c r="E13" s="230"/>
      <c r="F13" s="230"/>
      <c r="G13" s="230">
        <f>D13</f>
        <v>3300755.1799999997</v>
      </c>
      <c r="H13" s="230"/>
      <c r="I13" s="230"/>
      <c r="J13" s="227">
        <f>'Ед. поставщик п.5 ч.1'!V2</f>
        <v>176016.86</v>
      </c>
      <c r="K13" s="228"/>
      <c r="L13" s="229"/>
      <c r="M13" s="230">
        <f t="shared" si="0"/>
        <v>0</v>
      </c>
      <c r="N13" s="230"/>
    </row>
    <row r="14" spans="1:14" ht="45.75" customHeight="1" thickBot="1" x14ac:dyDescent="0.3">
      <c r="A14" s="224" t="s">
        <v>52</v>
      </c>
      <c r="B14" s="225"/>
      <c r="C14" s="226"/>
      <c r="D14" s="227">
        <f>'Ед.поставщик за искл. п.4,5 ч.1'!G2</f>
        <v>1097939</v>
      </c>
      <c r="E14" s="228"/>
      <c r="F14" s="229"/>
      <c r="G14" s="227">
        <f>D14</f>
        <v>1097939</v>
      </c>
      <c r="H14" s="228"/>
      <c r="I14" s="229"/>
      <c r="J14" s="227">
        <f>'Ед.поставщик за искл. п.4,5 ч.1'!T2</f>
        <v>0</v>
      </c>
      <c r="K14" s="228"/>
      <c r="L14" s="229"/>
      <c r="M14" s="230">
        <f t="shared" si="0"/>
        <v>0</v>
      </c>
      <c r="N14" s="230"/>
    </row>
    <row r="15" spans="1:14" ht="21" thickBot="1" x14ac:dyDescent="0.3">
      <c r="A15" s="237" t="s">
        <v>143</v>
      </c>
      <c r="B15" s="238"/>
      <c r="C15" s="239"/>
      <c r="D15" s="230">
        <f>SUM(D9:D14)</f>
        <v>6274012.1799999997</v>
      </c>
      <c r="E15" s="230"/>
      <c r="F15" s="230"/>
      <c r="G15" s="227">
        <f>SUM(G9:G14)</f>
        <v>6148044.3399999999</v>
      </c>
      <c r="H15" s="228"/>
      <c r="I15" s="229"/>
      <c r="J15" s="227">
        <f>SUM(J9:J14)</f>
        <v>184128.86</v>
      </c>
      <c r="K15" s="228"/>
      <c r="L15" s="229"/>
      <c r="M15" s="230">
        <f t="shared" si="0"/>
        <v>125967.83999999985</v>
      </c>
      <c r="N15" s="230"/>
    </row>
    <row r="18" spans="1:12" thickBot="1" x14ac:dyDescent="0.35"/>
    <row r="19" spans="1:12" ht="23.25" customHeight="1" x14ac:dyDescent="0.25">
      <c r="A19" s="212" t="s">
        <v>35</v>
      </c>
      <c r="B19" s="213"/>
      <c r="C19" s="214"/>
      <c r="D19" s="218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3756400.3200000003</v>
      </c>
      <c r="E19" s="219"/>
      <c r="F19" s="219"/>
      <c r="G19" s="220"/>
      <c r="I19" s="15"/>
      <c r="J19" s="15"/>
      <c r="K19" s="15"/>
      <c r="L19" s="15"/>
    </row>
    <row r="20" spans="1:12" ht="24" customHeight="1" thickBot="1" x14ac:dyDescent="0.3">
      <c r="A20" s="215"/>
      <c r="B20" s="216"/>
      <c r="C20" s="217"/>
      <c r="D20" s="221"/>
      <c r="E20" s="222"/>
      <c r="F20" s="222"/>
      <c r="G20" s="223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53"/>
  <sheetViews>
    <sheetView showGridLines="0" zoomScale="50" zoomScaleNormal="50" workbookViewId="0">
      <pane ySplit="8" topLeftCell="A54" activePane="bottomLeft" state="frozen"/>
      <selection activeCell="I1" sqref="I1"/>
      <selection pane="bottomLeft" activeCell="J2" sqref="J2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SUM(H9:H10000)</f>
        <v>508230</v>
      </c>
      <c r="K2" s="286"/>
      <c r="L2" s="286"/>
      <c r="M2" s="286"/>
      <c r="N2" s="287" t="s">
        <v>137</v>
      </c>
      <c r="O2" s="289"/>
      <c r="P2" s="69">
        <f>SUM(P9:P10000)</f>
        <v>209857.13</v>
      </c>
      <c r="R2" s="68"/>
      <c r="S2" s="287" t="s">
        <v>45</v>
      </c>
      <c r="T2" s="288"/>
      <c r="U2" s="289"/>
      <c r="V2" s="70">
        <f>SUM(V9:V10000)</f>
        <v>0</v>
      </c>
    </row>
    <row r="3" spans="1:24" ht="18" x14ac:dyDescent="0.3">
      <c r="A3" s="286"/>
      <c r="B3" s="286"/>
      <c r="C3" s="286"/>
      <c r="D3" s="286"/>
      <c r="E3" s="286"/>
      <c r="N3" s="68"/>
    </row>
    <row r="4" spans="1:24" ht="39.950000000000003" customHeight="1" x14ac:dyDescent="0.3">
      <c r="J4" s="290"/>
      <c r="K4" s="290"/>
      <c r="M4" s="290"/>
      <c r="N4" s="290"/>
      <c r="O4" s="290"/>
      <c r="P4" s="290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93.75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3.75" x14ac:dyDescent="0.25">
      <c r="A9" s="87">
        <v>1</v>
      </c>
      <c r="B9" s="88" t="s">
        <v>56</v>
      </c>
      <c r="C9" s="88"/>
      <c r="D9" s="88"/>
      <c r="E9" s="94" t="s">
        <v>211</v>
      </c>
      <c r="F9" s="93" t="s">
        <v>212</v>
      </c>
      <c r="G9" s="88" t="s">
        <v>213</v>
      </c>
      <c r="H9" s="90">
        <v>1000</v>
      </c>
      <c r="I9" s="91">
        <f>IF(X9 = 49, H9 + SUM(S9:S9) - SUM(T9:T9) - SUM(P9:P9) - V9,0)</f>
        <v>1000</v>
      </c>
      <c r="J9" s="88" t="s">
        <v>214</v>
      </c>
      <c r="K9" s="88" t="s">
        <v>158</v>
      </c>
      <c r="L9" s="88"/>
      <c r="M9" s="88" t="s">
        <v>215</v>
      </c>
      <c r="N9" s="93"/>
      <c r="O9" s="86" t="s">
        <v>216</v>
      </c>
      <c r="P9" s="90"/>
      <c r="Q9" s="89"/>
      <c r="R9" s="88"/>
      <c r="S9" s="90"/>
      <c r="T9" s="90"/>
      <c r="U9" s="90"/>
      <c r="V9" s="95"/>
      <c r="W9" s="92"/>
      <c r="X9" s="85">
        <v>49</v>
      </c>
    </row>
    <row r="10" spans="1:24" s="85" customFormat="1" ht="72" customHeight="1" x14ac:dyDescent="0.25">
      <c r="A10" s="259">
        <v>2</v>
      </c>
      <c r="B10" s="268" t="s">
        <v>56</v>
      </c>
      <c r="C10" s="268"/>
      <c r="D10" s="268"/>
      <c r="E10" s="283" t="s">
        <v>159</v>
      </c>
      <c r="F10" s="262" t="s">
        <v>212</v>
      </c>
      <c r="G10" s="268" t="s">
        <v>213</v>
      </c>
      <c r="H10" s="265">
        <v>9400</v>
      </c>
      <c r="I10" s="280">
        <f>IF(X10 = 50, H10 + SUM(S10:S12) - SUM(T10:T12) - SUM(P10:P12) - V10,0)</f>
        <v>6849.37</v>
      </c>
      <c r="J10" s="268" t="s">
        <v>214</v>
      </c>
      <c r="K10" s="268" t="s">
        <v>158</v>
      </c>
      <c r="L10" s="268"/>
      <c r="M10" s="268" t="s">
        <v>215</v>
      </c>
      <c r="N10" s="182" t="s">
        <v>308</v>
      </c>
      <c r="O10" s="262" t="s">
        <v>216</v>
      </c>
      <c r="P10" s="175">
        <v>867.14</v>
      </c>
      <c r="Q10" s="174" t="s">
        <v>311</v>
      </c>
      <c r="R10" s="173"/>
      <c r="S10" s="175"/>
      <c r="T10" s="175"/>
      <c r="U10" s="265"/>
      <c r="V10" s="271"/>
      <c r="W10" s="274"/>
      <c r="X10" s="85">
        <v>50</v>
      </c>
    </row>
    <row r="11" spans="1:24" x14ac:dyDescent="0.25">
      <c r="A11" s="260"/>
      <c r="B11" s="269"/>
      <c r="C11" s="269"/>
      <c r="D11" s="269"/>
      <c r="E11" s="284"/>
      <c r="F11" s="263"/>
      <c r="G11" s="269"/>
      <c r="H11" s="266"/>
      <c r="I11" s="281"/>
      <c r="J11" s="269"/>
      <c r="K11" s="269"/>
      <c r="L11" s="269"/>
      <c r="M11" s="269"/>
      <c r="N11" s="183" t="s">
        <v>348</v>
      </c>
      <c r="O11" s="263"/>
      <c r="P11" s="176">
        <v>858.19</v>
      </c>
      <c r="Q11" s="177" t="s">
        <v>351</v>
      </c>
      <c r="R11" s="178"/>
      <c r="S11" s="176"/>
      <c r="T11" s="176"/>
      <c r="U11" s="266"/>
      <c r="V11" s="272"/>
      <c r="W11" s="275"/>
      <c r="X11" s="2">
        <v>50</v>
      </c>
    </row>
    <row r="12" spans="1:24" x14ac:dyDescent="0.25">
      <c r="A12" s="261"/>
      <c r="B12" s="270"/>
      <c r="C12" s="270"/>
      <c r="D12" s="270"/>
      <c r="E12" s="285"/>
      <c r="F12" s="264"/>
      <c r="G12" s="270"/>
      <c r="H12" s="267"/>
      <c r="I12" s="282"/>
      <c r="J12" s="270"/>
      <c r="K12" s="270"/>
      <c r="L12" s="270"/>
      <c r="M12" s="270"/>
      <c r="N12" s="184" t="s">
        <v>375</v>
      </c>
      <c r="O12" s="264"/>
      <c r="P12" s="179">
        <v>825.3</v>
      </c>
      <c r="Q12" s="180" t="s">
        <v>380</v>
      </c>
      <c r="R12" s="181"/>
      <c r="S12" s="179"/>
      <c r="T12" s="179"/>
      <c r="U12" s="267"/>
      <c r="V12" s="273"/>
      <c r="W12" s="276"/>
      <c r="X12" s="2">
        <v>50</v>
      </c>
    </row>
    <row r="13" spans="1:24" s="85" customFormat="1" ht="94.9" customHeight="1" x14ac:dyDescent="0.25">
      <c r="A13" s="259">
        <v>3</v>
      </c>
      <c r="B13" s="268" t="s">
        <v>56</v>
      </c>
      <c r="C13" s="268"/>
      <c r="D13" s="268"/>
      <c r="E13" s="283" t="s">
        <v>153</v>
      </c>
      <c r="F13" s="262" t="s">
        <v>237</v>
      </c>
      <c r="G13" s="268" t="s">
        <v>238</v>
      </c>
      <c r="H13" s="265">
        <v>36000</v>
      </c>
      <c r="I13" s="280">
        <f>IF(X13 = 51, H13 + SUM(S13:S15) - SUM(T13:T15) - SUM(P13:P15) - V13,0)</f>
        <v>27000</v>
      </c>
      <c r="J13" s="268" t="s">
        <v>239</v>
      </c>
      <c r="K13" s="268" t="s">
        <v>154</v>
      </c>
      <c r="L13" s="268"/>
      <c r="M13" s="268" t="s">
        <v>215</v>
      </c>
      <c r="N13" s="182" t="s">
        <v>308</v>
      </c>
      <c r="O13" s="262" t="s">
        <v>240</v>
      </c>
      <c r="P13" s="175">
        <v>3000</v>
      </c>
      <c r="Q13" s="174" t="s">
        <v>309</v>
      </c>
      <c r="R13" s="173"/>
      <c r="S13" s="175"/>
      <c r="T13" s="175"/>
      <c r="U13" s="265"/>
      <c r="V13" s="271"/>
      <c r="W13" s="274"/>
      <c r="X13" s="85">
        <v>51</v>
      </c>
    </row>
    <row r="14" spans="1:24" x14ac:dyDescent="0.25">
      <c r="A14" s="260"/>
      <c r="B14" s="269"/>
      <c r="C14" s="269"/>
      <c r="D14" s="269"/>
      <c r="E14" s="284"/>
      <c r="F14" s="263"/>
      <c r="G14" s="269"/>
      <c r="H14" s="266"/>
      <c r="I14" s="281"/>
      <c r="J14" s="269"/>
      <c r="K14" s="269"/>
      <c r="L14" s="269"/>
      <c r="M14" s="269"/>
      <c r="N14" s="183" t="s">
        <v>348</v>
      </c>
      <c r="O14" s="263"/>
      <c r="P14" s="176">
        <v>3000</v>
      </c>
      <c r="Q14" s="177" t="s">
        <v>347</v>
      </c>
      <c r="R14" s="178"/>
      <c r="S14" s="176"/>
      <c r="T14" s="176"/>
      <c r="U14" s="266"/>
      <c r="V14" s="272"/>
      <c r="W14" s="275"/>
      <c r="X14" s="2">
        <v>51</v>
      </c>
    </row>
    <row r="15" spans="1:24" x14ac:dyDescent="0.25">
      <c r="A15" s="261"/>
      <c r="B15" s="270"/>
      <c r="C15" s="270"/>
      <c r="D15" s="270"/>
      <c r="E15" s="285"/>
      <c r="F15" s="264"/>
      <c r="G15" s="270"/>
      <c r="H15" s="267"/>
      <c r="I15" s="282"/>
      <c r="J15" s="270"/>
      <c r="K15" s="270"/>
      <c r="L15" s="270"/>
      <c r="M15" s="270"/>
      <c r="N15" s="184" t="s">
        <v>375</v>
      </c>
      <c r="O15" s="264"/>
      <c r="P15" s="179">
        <v>3000</v>
      </c>
      <c r="Q15" s="180" t="s">
        <v>376</v>
      </c>
      <c r="R15" s="181"/>
      <c r="S15" s="179"/>
      <c r="T15" s="179"/>
      <c r="U15" s="267"/>
      <c r="V15" s="273"/>
      <c r="W15" s="276"/>
      <c r="X15" s="2">
        <v>51</v>
      </c>
    </row>
    <row r="16" spans="1:24" s="85" customFormat="1" ht="90" customHeight="1" x14ac:dyDescent="0.25">
      <c r="A16" s="259">
        <v>4</v>
      </c>
      <c r="B16" s="268" t="s">
        <v>56</v>
      </c>
      <c r="C16" s="268"/>
      <c r="D16" s="268"/>
      <c r="E16" s="283" t="s">
        <v>241</v>
      </c>
      <c r="F16" s="262" t="s">
        <v>237</v>
      </c>
      <c r="G16" s="268" t="s">
        <v>242</v>
      </c>
      <c r="H16" s="265">
        <v>24000</v>
      </c>
      <c r="I16" s="280">
        <f>IF(X16 = 52, H16 + SUM(S16:S18) - SUM(T16:T18) - SUM(P16:P18) - V16,0)</f>
        <v>18000</v>
      </c>
      <c r="J16" s="268" t="s">
        <v>239</v>
      </c>
      <c r="K16" s="268" t="s">
        <v>154</v>
      </c>
      <c r="L16" s="268"/>
      <c r="M16" s="268" t="s">
        <v>215</v>
      </c>
      <c r="N16" s="182" t="s">
        <v>308</v>
      </c>
      <c r="O16" s="262" t="s">
        <v>240</v>
      </c>
      <c r="P16" s="175">
        <v>2000</v>
      </c>
      <c r="Q16" s="174" t="s">
        <v>307</v>
      </c>
      <c r="R16" s="173"/>
      <c r="S16" s="175"/>
      <c r="T16" s="175"/>
      <c r="U16" s="265"/>
      <c r="V16" s="271"/>
      <c r="W16" s="274"/>
      <c r="X16" s="85">
        <v>52</v>
      </c>
    </row>
    <row r="17" spans="1:24" x14ac:dyDescent="0.25">
      <c r="A17" s="260"/>
      <c r="B17" s="269"/>
      <c r="C17" s="269"/>
      <c r="D17" s="269"/>
      <c r="E17" s="284"/>
      <c r="F17" s="263"/>
      <c r="G17" s="269"/>
      <c r="H17" s="266"/>
      <c r="I17" s="281"/>
      <c r="J17" s="269"/>
      <c r="K17" s="269"/>
      <c r="L17" s="269"/>
      <c r="M17" s="269"/>
      <c r="N17" s="183" t="s">
        <v>348</v>
      </c>
      <c r="O17" s="263"/>
      <c r="P17" s="176">
        <v>2000</v>
      </c>
      <c r="Q17" s="177" t="s">
        <v>347</v>
      </c>
      <c r="R17" s="178"/>
      <c r="S17" s="176"/>
      <c r="T17" s="176"/>
      <c r="U17" s="266"/>
      <c r="V17" s="272"/>
      <c r="W17" s="275"/>
      <c r="X17" s="2">
        <v>52</v>
      </c>
    </row>
    <row r="18" spans="1:24" x14ac:dyDescent="0.25">
      <c r="A18" s="261"/>
      <c r="B18" s="270"/>
      <c r="C18" s="270"/>
      <c r="D18" s="270"/>
      <c r="E18" s="285"/>
      <c r="F18" s="264"/>
      <c r="G18" s="270"/>
      <c r="H18" s="267"/>
      <c r="I18" s="282"/>
      <c r="J18" s="270"/>
      <c r="K18" s="270"/>
      <c r="L18" s="270"/>
      <c r="M18" s="270"/>
      <c r="N18" s="184" t="s">
        <v>375</v>
      </c>
      <c r="O18" s="264"/>
      <c r="P18" s="179">
        <v>2000</v>
      </c>
      <c r="Q18" s="180" t="s">
        <v>376</v>
      </c>
      <c r="R18" s="181"/>
      <c r="S18" s="179"/>
      <c r="T18" s="179"/>
      <c r="U18" s="267"/>
      <c r="V18" s="273"/>
      <c r="W18" s="276"/>
      <c r="X18" s="2">
        <v>52</v>
      </c>
    </row>
    <row r="19" spans="1:24" s="85" customFormat="1" ht="90" customHeight="1" x14ac:dyDescent="0.25">
      <c r="A19" s="259">
        <v>5</v>
      </c>
      <c r="B19" s="268" t="s">
        <v>56</v>
      </c>
      <c r="C19" s="268"/>
      <c r="D19" s="268"/>
      <c r="E19" s="283" t="s">
        <v>57</v>
      </c>
      <c r="F19" s="262" t="s">
        <v>237</v>
      </c>
      <c r="G19" s="268" t="s">
        <v>243</v>
      </c>
      <c r="H19" s="265">
        <v>72000</v>
      </c>
      <c r="I19" s="280">
        <f>IF(X19 = 53, H19 + SUM(S19:S21) - SUM(T19:T21) - SUM(P19:P21) - V19,0)</f>
        <v>54000</v>
      </c>
      <c r="J19" s="268" t="s">
        <v>244</v>
      </c>
      <c r="K19" s="268" t="s">
        <v>167</v>
      </c>
      <c r="L19" s="268"/>
      <c r="M19" s="268" t="s">
        <v>215</v>
      </c>
      <c r="N19" s="182" t="s">
        <v>308</v>
      </c>
      <c r="O19" s="262" t="s">
        <v>240</v>
      </c>
      <c r="P19" s="175">
        <v>6000</v>
      </c>
      <c r="Q19" s="174" t="s">
        <v>315</v>
      </c>
      <c r="R19" s="173"/>
      <c r="S19" s="175"/>
      <c r="T19" s="175"/>
      <c r="U19" s="265"/>
      <c r="V19" s="271"/>
      <c r="W19" s="274"/>
      <c r="X19" s="85">
        <v>53</v>
      </c>
    </row>
    <row r="20" spans="1:24" x14ac:dyDescent="0.25">
      <c r="A20" s="260"/>
      <c r="B20" s="269"/>
      <c r="C20" s="269"/>
      <c r="D20" s="269"/>
      <c r="E20" s="284"/>
      <c r="F20" s="263"/>
      <c r="G20" s="269"/>
      <c r="H20" s="266"/>
      <c r="I20" s="281"/>
      <c r="J20" s="269"/>
      <c r="K20" s="269"/>
      <c r="L20" s="269"/>
      <c r="M20" s="269"/>
      <c r="N20" s="183" t="s">
        <v>348</v>
      </c>
      <c r="O20" s="263"/>
      <c r="P20" s="176">
        <v>6000</v>
      </c>
      <c r="Q20" s="177" t="s">
        <v>352</v>
      </c>
      <c r="R20" s="178"/>
      <c r="S20" s="176"/>
      <c r="T20" s="176"/>
      <c r="U20" s="266"/>
      <c r="V20" s="272"/>
      <c r="W20" s="275"/>
      <c r="X20" s="2">
        <v>53</v>
      </c>
    </row>
    <row r="21" spans="1:24" x14ac:dyDescent="0.25">
      <c r="A21" s="261"/>
      <c r="B21" s="270"/>
      <c r="C21" s="270"/>
      <c r="D21" s="270"/>
      <c r="E21" s="285"/>
      <c r="F21" s="264"/>
      <c r="G21" s="270"/>
      <c r="H21" s="267"/>
      <c r="I21" s="282"/>
      <c r="J21" s="270"/>
      <c r="K21" s="270"/>
      <c r="L21" s="270"/>
      <c r="M21" s="270"/>
      <c r="N21" s="184" t="s">
        <v>375</v>
      </c>
      <c r="O21" s="264"/>
      <c r="P21" s="179">
        <v>6000</v>
      </c>
      <c r="Q21" s="180" t="s">
        <v>380</v>
      </c>
      <c r="R21" s="181"/>
      <c r="S21" s="179"/>
      <c r="T21" s="179"/>
      <c r="U21" s="267"/>
      <c r="V21" s="273"/>
      <c r="W21" s="276"/>
      <c r="X21" s="2">
        <v>53</v>
      </c>
    </row>
    <row r="22" spans="1:24" s="85" customFormat="1" ht="112.5" x14ac:dyDescent="0.25">
      <c r="A22" s="109">
        <v>6</v>
      </c>
      <c r="B22" s="110" t="s">
        <v>56</v>
      </c>
      <c r="C22" s="110"/>
      <c r="D22" s="110"/>
      <c r="E22" s="111" t="s">
        <v>245</v>
      </c>
      <c r="F22" s="117" t="s">
        <v>237</v>
      </c>
      <c r="G22" s="110" t="s">
        <v>246</v>
      </c>
      <c r="H22" s="112">
        <v>7200</v>
      </c>
      <c r="I22" s="113">
        <f>IF(X22 = 54, H22 + SUM(S22:S22) - SUM(T22:T22) - SUM(P22:P22) - V22,0)</f>
        <v>5400</v>
      </c>
      <c r="J22" s="110" t="s">
        <v>247</v>
      </c>
      <c r="K22" s="110" t="s">
        <v>248</v>
      </c>
      <c r="L22" s="110"/>
      <c r="M22" s="110" t="s">
        <v>215</v>
      </c>
      <c r="N22" s="117" t="s">
        <v>375</v>
      </c>
      <c r="O22" s="117" t="s">
        <v>240</v>
      </c>
      <c r="P22" s="112">
        <v>1800</v>
      </c>
      <c r="Q22" s="111" t="s">
        <v>374</v>
      </c>
      <c r="R22" s="110"/>
      <c r="S22" s="112"/>
      <c r="T22" s="112"/>
      <c r="U22" s="112"/>
      <c r="V22" s="118"/>
      <c r="W22" s="108"/>
      <c r="X22" s="85">
        <v>54</v>
      </c>
    </row>
    <row r="23" spans="1:24" s="85" customFormat="1" ht="75" x14ac:dyDescent="0.25">
      <c r="A23" s="132">
        <v>7</v>
      </c>
      <c r="B23" s="128" t="s">
        <v>56</v>
      </c>
      <c r="C23" s="128"/>
      <c r="D23" s="128"/>
      <c r="E23" s="133" t="s">
        <v>278</v>
      </c>
      <c r="F23" s="137" t="s">
        <v>237</v>
      </c>
      <c r="G23" s="128" t="s">
        <v>279</v>
      </c>
      <c r="H23" s="129">
        <v>8000</v>
      </c>
      <c r="I23" s="134">
        <f>IF(X23 = 55, H23 + SUM(S23:S23) - SUM(T23:T23) - SUM(P23:P23) - V23,0)</f>
        <v>0</v>
      </c>
      <c r="J23" s="128" t="s">
        <v>280</v>
      </c>
      <c r="K23" s="128" t="s">
        <v>281</v>
      </c>
      <c r="L23" s="128"/>
      <c r="M23" s="128" t="s">
        <v>215</v>
      </c>
      <c r="N23" s="137" t="s">
        <v>313</v>
      </c>
      <c r="O23" s="137" t="s">
        <v>282</v>
      </c>
      <c r="P23" s="129">
        <v>8000</v>
      </c>
      <c r="Q23" s="133" t="s">
        <v>312</v>
      </c>
      <c r="R23" s="128"/>
      <c r="S23" s="129"/>
      <c r="T23" s="129"/>
      <c r="U23" s="129"/>
      <c r="V23" s="150"/>
      <c r="W23" s="131"/>
      <c r="X23" s="85">
        <v>55</v>
      </c>
    </row>
    <row r="24" spans="1:24" s="85" customFormat="1" ht="72" customHeight="1" x14ac:dyDescent="0.25">
      <c r="A24" s="259">
        <v>8</v>
      </c>
      <c r="B24" s="268" t="s">
        <v>56</v>
      </c>
      <c r="C24" s="268"/>
      <c r="D24" s="268"/>
      <c r="E24" s="277" t="s">
        <v>283</v>
      </c>
      <c r="F24" s="262" t="s">
        <v>284</v>
      </c>
      <c r="G24" s="268" t="s">
        <v>285</v>
      </c>
      <c r="H24" s="265">
        <v>28761.599999999999</v>
      </c>
      <c r="I24" s="280">
        <f>IF(X24 = 56, H24 + SUM(S24:S26) - SUM(T24:T26) - SUM(P24:P26) - V24,0)</f>
        <v>20715.199999999997</v>
      </c>
      <c r="J24" s="268" t="s">
        <v>286</v>
      </c>
      <c r="K24" s="268" t="s">
        <v>287</v>
      </c>
      <c r="L24" s="268"/>
      <c r="M24" s="268" t="s">
        <v>288</v>
      </c>
      <c r="N24" s="182" t="s">
        <v>308</v>
      </c>
      <c r="O24" s="262" t="s">
        <v>289</v>
      </c>
      <c r="P24" s="175">
        <v>2568</v>
      </c>
      <c r="Q24" s="174" t="s">
        <v>312</v>
      </c>
      <c r="R24" s="173"/>
      <c r="S24" s="175"/>
      <c r="T24" s="175"/>
      <c r="U24" s="265"/>
      <c r="V24" s="271"/>
      <c r="W24" s="274"/>
      <c r="X24" s="85">
        <v>56</v>
      </c>
    </row>
    <row r="25" spans="1:24" x14ac:dyDescent="0.25">
      <c r="A25" s="260"/>
      <c r="B25" s="269"/>
      <c r="C25" s="269"/>
      <c r="D25" s="269"/>
      <c r="E25" s="278"/>
      <c r="F25" s="263"/>
      <c r="G25" s="269"/>
      <c r="H25" s="266"/>
      <c r="I25" s="281"/>
      <c r="J25" s="269"/>
      <c r="K25" s="269"/>
      <c r="L25" s="269"/>
      <c r="M25" s="269"/>
      <c r="N25" s="183" t="s">
        <v>348</v>
      </c>
      <c r="O25" s="263"/>
      <c r="P25" s="176">
        <v>2910.4</v>
      </c>
      <c r="Q25" s="177" t="s">
        <v>358</v>
      </c>
      <c r="R25" s="178"/>
      <c r="S25" s="176"/>
      <c r="T25" s="176"/>
      <c r="U25" s="266"/>
      <c r="V25" s="272"/>
      <c r="W25" s="275"/>
      <c r="X25" s="2">
        <v>56</v>
      </c>
    </row>
    <row r="26" spans="1:24" x14ac:dyDescent="0.25">
      <c r="A26" s="261"/>
      <c r="B26" s="270"/>
      <c r="C26" s="270"/>
      <c r="D26" s="270"/>
      <c r="E26" s="279"/>
      <c r="F26" s="264"/>
      <c r="G26" s="270"/>
      <c r="H26" s="267"/>
      <c r="I26" s="282"/>
      <c r="J26" s="270"/>
      <c r="K26" s="270"/>
      <c r="L26" s="270"/>
      <c r="M26" s="270"/>
      <c r="N26" s="184" t="s">
        <v>387</v>
      </c>
      <c r="O26" s="264"/>
      <c r="P26" s="179">
        <v>2568</v>
      </c>
      <c r="Q26" s="180" t="s">
        <v>380</v>
      </c>
      <c r="R26" s="181"/>
      <c r="S26" s="179"/>
      <c r="T26" s="179"/>
      <c r="U26" s="267"/>
      <c r="V26" s="273"/>
      <c r="W26" s="276"/>
      <c r="X26" s="2">
        <v>56</v>
      </c>
    </row>
    <row r="27" spans="1:24" s="85" customFormat="1" ht="72" customHeight="1" x14ac:dyDescent="0.25">
      <c r="A27" s="259">
        <v>9</v>
      </c>
      <c r="B27" s="268" t="s">
        <v>56</v>
      </c>
      <c r="C27" s="268"/>
      <c r="D27" s="268"/>
      <c r="E27" s="277" t="s">
        <v>290</v>
      </c>
      <c r="F27" s="262" t="s">
        <v>284</v>
      </c>
      <c r="G27" s="268" t="s">
        <v>291</v>
      </c>
      <c r="H27" s="265">
        <v>8400</v>
      </c>
      <c r="I27" s="280">
        <f>IF(X27 = 57, H27 + SUM(S27:S29) - SUM(T27:T29) - SUM(P27:P29) - V27,0)</f>
        <v>6050</v>
      </c>
      <c r="J27" s="268" t="s">
        <v>286</v>
      </c>
      <c r="K27" s="268" t="s">
        <v>287</v>
      </c>
      <c r="L27" s="268"/>
      <c r="M27" s="268" t="s">
        <v>288</v>
      </c>
      <c r="N27" s="182" t="s">
        <v>308</v>
      </c>
      <c r="O27" s="262" t="s">
        <v>289</v>
      </c>
      <c r="P27" s="175">
        <v>750</v>
      </c>
      <c r="Q27" s="174" t="s">
        <v>314</v>
      </c>
      <c r="R27" s="173"/>
      <c r="S27" s="175"/>
      <c r="T27" s="175"/>
      <c r="U27" s="265"/>
      <c r="V27" s="271"/>
      <c r="W27" s="274"/>
      <c r="X27" s="85">
        <v>57</v>
      </c>
    </row>
    <row r="28" spans="1:24" x14ac:dyDescent="0.25">
      <c r="A28" s="260"/>
      <c r="B28" s="269"/>
      <c r="C28" s="269"/>
      <c r="D28" s="269"/>
      <c r="E28" s="278"/>
      <c r="F28" s="263"/>
      <c r="G28" s="269"/>
      <c r="H28" s="266"/>
      <c r="I28" s="281"/>
      <c r="J28" s="269"/>
      <c r="K28" s="269"/>
      <c r="L28" s="269"/>
      <c r="M28" s="269"/>
      <c r="N28" s="183" t="s">
        <v>348</v>
      </c>
      <c r="O28" s="263"/>
      <c r="P28" s="176">
        <v>850</v>
      </c>
      <c r="Q28" s="177" t="s">
        <v>358</v>
      </c>
      <c r="R28" s="178"/>
      <c r="S28" s="176"/>
      <c r="T28" s="176"/>
      <c r="U28" s="266"/>
      <c r="V28" s="272"/>
      <c r="W28" s="275"/>
      <c r="X28" s="2">
        <v>57</v>
      </c>
    </row>
    <row r="29" spans="1:24" x14ac:dyDescent="0.25">
      <c r="A29" s="261"/>
      <c r="B29" s="270"/>
      <c r="C29" s="270"/>
      <c r="D29" s="270"/>
      <c r="E29" s="279"/>
      <c r="F29" s="264"/>
      <c r="G29" s="270"/>
      <c r="H29" s="267"/>
      <c r="I29" s="282"/>
      <c r="J29" s="270"/>
      <c r="K29" s="270"/>
      <c r="L29" s="270"/>
      <c r="M29" s="270"/>
      <c r="N29" s="184" t="s">
        <v>387</v>
      </c>
      <c r="O29" s="264"/>
      <c r="P29" s="179">
        <v>750</v>
      </c>
      <c r="Q29" s="180" t="s">
        <v>381</v>
      </c>
      <c r="R29" s="181"/>
      <c r="S29" s="179"/>
      <c r="T29" s="179"/>
      <c r="U29" s="267"/>
      <c r="V29" s="273"/>
      <c r="W29" s="276"/>
      <c r="X29" s="2">
        <v>57</v>
      </c>
    </row>
    <row r="30" spans="1:24" s="85" customFormat="1" ht="72" customHeight="1" x14ac:dyDescent="0.25">
      <c r="A30" s="259">
        <v>10</v>
      </c>
      <c r="B30" s="268" t="s">
        <v>56</v>
      </c>
      <c r="C30" s="268"/>
      <c r="D30" s="268"/>
      <c r="E30" s="277" t="s">
        <v>292</v>
      </c>
      <c r="F30" s="262" t="s">
        <v>284</v>
      </c>
      <c r="G30" s="268" t="s">
        <v>293</v>
      </c>
      <c r="H30" s="265">
        <v>157474.79999999999</v>
      </c>
      <c r="I30" s="280">
        <f>IF(X30 = 58, H30 + SUM(S30:S35) - SUM(T30:T35) - SUM(P30:P35) - V30,0)</f>
        <v>95832.939999999988</v>
      </c>
      <c r="J30" s="268" t="s">
        <v>286</v>
      </c>
      <c r="K30" s="268" t="s">
        <v>287</v>
      </c>
      <c r="L30" s="268"/>
      <c r="M30" s="268" t="s">
        <v>288</v>
      </c>
      <c r="N30" s="182" t="s">
        <v>308</v>
      </c>
      <c r="O30" s="262" t="s">
        <v>289</v>
      </c>
      <c r="P30" s="175">
        <v>11269.73</v>
      </c>
      <c r="Q30" s="174" t="s">
        <v>312</v>
      </c>
      <c r="R30" s="173"/>
      <c r="S30" s="175"/>
      <c r="T30" s="175"/>
      <c r="U30" s="265"/>
      <c r="V30" s="271"/>
      <c r="W30" s="274"/>
      <c r="X30" s="85">
        <v>58</v>
      </c>
    </row>
    <row r="31" spans="1:24" x14ac:dyDescent="0.25">
      <c r="A31" s="260"/>
      <c r="B31" s="269"/>
      <c r="C31" s="269"/>
      <c r="D31" s="269"/>
      <c r="E31" s="278"/>
      <c r="F31" s="263"/>
      <c r="G31" s="269"/>
      <c r="H31" s="266"/>
      <c r="I31" s="281"/>
      <c r="J31" s="269"/>
      <c r="K31" s="269"/>
      <c r="L31" s="269"/>
      <c r="M31" s="269"/>
      <c r="N31" s="183" t="s">
        <v>308</v>
      </c>
      <c r="O31" s="263"/>
      <c r="P31" s="176">
        <v>9220.69</v>
      </c>
      <c r="Q31" s="177" t="s">
        <v>312</v>
      </c>
      <c r="R31" s="178"/>
      <c r="S31" s="176"/>
      <c r="T31" s="176"/>
      <c r="U31" s="266"/>
      <c r="V31" s="272"/>
      <c r="W31" s="275"/>
      <c r="X31" s="2">
        <v>58</v>
      </c>
    </row>
    <row r="32" spans="1:24" x14ac:dyDescent="0.25">
      <c r="A32" s="260"/>
      <c r="B32" s="269"/>
      <c r="C32" s="269"/>
      <c r="D32" s="269"/>
      <c r="E32" s="278"/>
      <c r="F32" s="263"/>
      <c r="G32" s="269"/>
      <c r="H32" s="266"/>
      <c r="I32" s="281"/>
      <c r="J32" s="269"/>
      <c r="K32" s="269"/>
      <c r="L32" s="269"/>
      <c r="M32" s="269"/>
      <c r="N32" s="183" t="s">
        <v>348</v>
      </c>
      <c r="O32" s="263"/>
      <c r="P32" s="176">
        <v>10634.23</v>
      </c>
      <c r="Q32" s="177" t="s">
        <v>358</v>
      </c>
      <c r="R32" s="178"/>
      <c r="S32" s="176"/>
      <c r="T32" s="176"/>
      <c r="U32" s="266"/>
      <c r="V32" s="272"/>
      <c r="W32" s="275"/>
      <c r="X32" s="2">
        <v>58</v>
      </c>
    </row>
    <row r="33" spans="1:24" x14ac:dyDescent="0.25">
      <c r="A33" s="260"/>
      <c r="B33" s="269"/>
      <c r="C33" s="269"/>
      <c r="D33" s="269"/>
      <c r="E33" s="278"/>
      <c r="F33" s="263"/>
      <c r="G33" s="269"/>
      <c r="H33" s="266"/>
      <c r="I33" s="281"/>
      <c r="J33" s="269"/>
      <c r="K33" s="269"/>
      <c r="L33" s="269"/>
      <c r="M33" s="269"/>
      <c r="N33" s="183" t="s">
        <v>348</v>
      </c>
      <c r="O33" s="263"/>
      <c r="P33" s="176">
        <v>8700.74</v>
      </c>
      <c r="Q33" s="177" t="s">
        <v>358</v>
      </c>
      <c r="R33" s="178"/>
      <c r="S33" s="176"/>
      <c r="T33" s="176"/>
      <c r="U33" s="266"/>
      <c r="V33" s="272"/>
      <c r="W33" s="275"/>
      <c r="X33" s="2">
        <v>58</v>
      </c>
    </row>
    <row r="34" spans="1:24" x14ac:dyDescent="0.25">
      <c r="A34" s="260"/>
      <c r="B34" s="269"/>
      <c r="C34" s="269"/>
      <c r="D34" s="269"/>
      <c r="E34" s="278"/>
      <c r="F34" s="263"/>
      <c r="G34" s="269"/>
      <c r="H34" s="266"/>
      <c r="I34" s="281"/>
      <c r="J34" s="269"/>
      <c r="K34" s="269"/>
      <c r="L34" s="269"/>
      <c r="M34" s="269"/>
      <c r="N34" s="183" t="s">
        <v>387</v>
      </c>
      <c r="O34" s="263"/>
      <c r="P34" s="176">
        <v>11999.06</v>
      </c>
      <c r="Q34" s="177" t="s">
        <v>379</v>
      </c>
      <c r="R34" s="178"/>
      <c r="S34" s="176"/>
      <c r="T34" s="176"/>
      <c r="U34" s="266"/>
      <c r="V34" s="272"/>
      <c r="W34" s="275"/>
      <c r="X34" s="2">
        <v>58</v>
      </c>
    </row>
    <row r="35" spans="1:24" x14ac:dyDescent="0.25">
      <c r="A35" s="261"/>
      <c r="B35" s="270"/>
      <c r="C35" s="270"/>
      <c r="D35" s="270"/>
      <c r="E35" s="279"/>
      <c r="F35" s="264"/>
      <c r="G35" s="270"/>
      <c r="H35" s="267"/>
      <c r="I35" s="282"/>
      <c r="J35" s="270"/>
      <c r="K35" s="270"/>
      <c r="L35" s="270"/>
      <c r="M35" s="270"/>
      <c r="N35" s="184" t="s">
        <v>387</v>
      </c>
      <c r="O35" s="264"/>
      <c r="P35" s="179">
        <v>9817.41</v>
      </c>
      <c r="Q35" s="180" t="s">
        <v>379</v>
      </c>
      <c r="R35" s="181"/>
      <c r="S35" s="179"/>
      <c r="T35" s="179"/>
      <c r="U35" s="267"/>
      <c r="V35" s="273"/>
      <c r="W35" s="276"/>
      <c r="X35" s="2">
        <v>58</v>
      </c>
    </row>
    <row r="36" spans="1:24" s="85" customFormat="1" ht="72" customHeight="1" x14ac:dyDescent="0.25">
      <c r="A36" s="259">
        <v>11</v>
      </c>
      <c r="B36" s="268" t="s">
        <v>56</v>
      </c>
      <c r="C36" s="268"/>
      <c r="D36" s="268"/>
      <c r="E36" s="277" t="s">
        <v>294</v>
      </c>
      <c r="F36" s="262" t="s">
        <v>284</v>
      </c>
      <c r="G36" s="268" t="s">
        <v>295</v>
      </c>
      <c r="H36" s="265">
        <v>46200</v>
      </c>
      <c r="I36" s="280">
        <f>IF(X36 = 59, H36 + SUM(S36:S38) - SUM(T36:T38) - SUM(P36:P38) - V36,0)</f>
        <v>28800</v>
      </c>
      <c r="J36" s="268" t="s">
        <v>286</v>
      </c>
      <c r="K36" s="268" t="s">
        <v>287</v>
      </c>
      <c r="L36" s="268"/>
      <c r="M36" s="268" t="s">
        <v>288</v>
      </c>
      <c r="N36" s="182" t="s">
        <v>308</v>
      </c>
      <c r="O36" s="262" t="s">
        <v>289</v>
      </c>
      <c r="P36" s="175">
        <v>5800</v>
      </c>
      <c r="Q36" s="174" t="s">
        <v>314</v>
      </c>
      <c r="R36" s="173"/>
      <c r="S36" s="175"/>
      <c r="T36" s="175"/>
      <c r="U36" s="265"/>
      <c r="V36" s="271"/>
      <c r="W36" s="274"/>
      <c r="X36" s="85">
        <v>59</v>
      </c>
    </row>
    <row r="37" spans="1:24" x14ac:dyDescent="0.25">
      <c r="A37" s="260"/>
      <c r="B37" s="269"/>
      <c r="C37" s="269"/>
      <c r="D37" s="269"/>
      <c r="E37" s="278"/>
      <c r="F37" s="263"/>
      <c r="G37" s="269"/>
      <c r="H37" s="266"/>
      <c r="I37" s="281"/>
      <c r="J37" s="269"/>
      <c r="K37" s="269"/>
      <c r="L37" s="269"/>
      <c r="M37" s="269"/>
      <c r="N37" s="183" t="s">
        <v>348</v>
      </c>
      <c r="O37" s="263"/>
      <c r="P37" s="176">
        <v>5475</v>
      </c>
      <c r="Q37" s="177" t="s">
        <v>358</v>
      </c>
      <c r="R37" s="178"/>
      <c r="S37" s="176"/>
      <c r="T37" s="176"/>
      <c r="U37" s="266"/>
      <c r="V37" s="272"/>
      <c r="W37" s="275"/>
      <c r="X37" s="2">
        <v>59</v>
      </c>
    </row>
    <row r="38" spans="1:24" x14ac:dyDescent="0.25">
      <c r="A38" s="261"/>
      <c r="B38" s="270"/>
      <c r="C38" s="270"/>
      <c r="D38" s="270"/>
      <c r="E38" s="279"/>
      <c r="F38" s="264"/>
      <c r="G38" s="270"/>
      <c r="H38" s="267"/>
      <c r="I38" s="282"/>
      <c r="J38" s="270"/>
      <c r="K38" s="270"/>
      <c r="L38" s="270"/>
      <c r="M38" s="270"/>
      <c r="N38" s="184" t="s">
        <v>387</v>
      </c>
      <c r="O38" s="264"/>
      <c r="P38" s="179">
        <v>6125</v>
      </c>
      <c r="Q38" s="180" t="s">
        <v>379</v>
      </c>
      <c r="R38" s="181"/>
      <c r="S38" s="179"/>
      <c r="T38" s="179"/>
      <c r="U38" s="267"/>
      <c r="V38" s="273"/>
      <c r="W38" s="276"/>
      <c r="X38" s="2">
        <v>59</v>
      </c>
    </row>
    <row r="39" spans="1:24" s="85" customFormat="1" ht="72" customHeight="1" x14ac:dyDescent="0.25">
      <c r="A39" s="259">
        <v>12</v>
      </c>
      <c r="B39" s="268" t="s">
        <v>56</v>
      </c>
      <c r="C39" s="268"/>
      <c r="D39" s="268"/>
      <c r="E39" s="277" t="s">
        <v>323</v>
      </c>
      <c r="F39" s="262" t="s">
        <v>284</v>
      </c>
      <c r="G39" s="268" t="s">
        <v>322</v>
      </c>
      <c r="H39" s="265">
        <v>10500</v>
      </c>
      <c r="I39" s="280">
        <f>IF(X39 = 60, H39 + SUM(S39:S42) - SUM(T39:T42) - SUM(P39:P42) - V39,0)</f>
        <v>6350</v>
      </c>
      <c r="J39" s="268" t="s">
        <v>286</v>
      </c>
      <c r="K39" s="268" t="s">
        <v>287</v>
      </c>
      <c r="L39" s="268"/>
      <c r="M39" s="268" t="s">
        <v>288</v>
      </c>
      <c r="N39" s="182" t="s">
        <v>348</v>
      </c>
      <c r="O39" s="262" t="s">
        <v>289</v>
      </c>
      <c r="P39" s="175">
        <v>1375</v>
      </c>
      <c r="Q39" s="174" t="s">
        <v>352</v>
      </c>
      <c r="R39" s="173"/>
      <c r="S39" s="175"/>
      <c r="T39" s="175"/>
      <c r="U39" s="265"/>
      <c r="V39" s="271"/>
      <c r="W39" s="274"/>
      <c r="X39" s="85">
        <v>60</v>
      </c>
    </row>
    <row r="40" spans="1:24" x14ac:dyDescent="0.25">
      <c r="A40" s="260"/>
      <c r="B40" s="269"/>
      <c r="C40" s="269"/>
      <c r="D40" s="269"/>
      <c r="E40" s="278"/>
      <c r="F40" s="263"/>
      <c r="G40" s="269"/>
      <c r="H40" s="266"/>
      <c r="I40" s="281"/>
      <c r="J40" s="269"/>
      <c r="K40" s="269"/>
      <c r="L40" s="269"/>
      <c r="M40" s="269"/>
      <c r="N40" s="183" t="s">
        <v>348</v>
      </c>
      <c r="O40" s="263"/>
      <c r="P40" s="176">
        <v>1375</v>
      </c>
      <c r="Q40" s="177" t="s">
        <v>352</v>
      </c>
      <c r="R40" s="178"/>
      <c r="S40" s="176"/>
      <c r="T40" s="176"/>
      <c r="U40" s="266"/>
      <c r="V40" s="272"/>
      <c r="W40" s="275"/>
      <c r="X40" s="2">
        <v>60</v>
      </c>
    </row>
    <row r="41" spans="1:24" x14ac:dyDescent="0.25">
      <c r="A41" s="260"/>
      <c r="B41" s="269"/>
      <c r="C41" s="269"/>
      <c r="D41" s="269"/>
      <c r="E41" s="278"/>
      <c r="F41" s="263"/>
      <c r="G41" s="269"/>
      <c r="H41" s="266"/>
      <c r="I41" s="281"/>
      <c r="J41" s="269"/>
      <c r="K41" s="269"/>
      <c r="L41" s="269"/>
      <c r="M41" s="269"/>
      <c r="N41" s="183" t="s">
        <v>348</v>
      </c>
      <c r="O41" s="263"/>
      <c r="P41" s="176">
        <v>-25</v>
      </c>
      <c r="Q41" s="177" t="s">
        <v>386</v>
      </c>
      <c r="R41" s="178"/>
      <c r="S41" s="176"/>
      <c r="T41" s="176"/>
      <c r="U41" s="266"/>
      <c r="V41" s="272"/>
      <c r="W41" s="275"/>
      <c r="X41" s="2">
        <v>60</v>
      </c>
    </row>
    <row r="42" spans="1:24" x14ac:dyDescent="0.25">
      <c r="A42" s="261"/>
      <c r="B42" s="270"/>
      <c r="C42" s="270"/>
      <c r="D42" s="270"/>
      <c r="E42" s="279"/>
      <c r="F42" s="264"/>
      <c r="G42" s="270"/>
      <c r="H42" s="267"/>
      <c r="I42" s="282"/>
      <c r="J42" s="270"/>
      <c r="K42" s="270"/>
      <c r="L42" s="270"/>
      <c r="M42" s="270"/>
      <c r="N42" s="184" t="s">
        <v>387</v>
      </c>
      <c r="O42" s="264"/>
      <c r="P42" s="179">
        <v>1425</v>
      </c>
      <c r="Q42" s="180" t="s">
        <v>381</v>
      </c>
      <c r="R42" s="181"/>
      <c r="S42" s="179"/>
      <c r="T42" s="179"/>
      <c r="U42" s="267"/>
      <c r="V42" s="273"/>
      <c r="W42" s="276"/>
      <c r="X42" s="2">
        <v>60</v>
      </c>
    </row>
    <row r="43" spans="1:24" s="85" customFormat="1" ht="72" customHeight="1" x14ac:dyDescent="0.25">
      <c r="A43" s="259">
        <v>13</v>
      </c>
      <c r="B43" s="268" t="s">
        <v>56</v>
      </c>
      <c r="C43" s="268"/>
      <c r="D43" s="268"/>
      <c r="E43" s="277" t="s">
        <v>321</v>
      </c>
      <c r="F43" s="262" t="s">
        <v>284</v>
      </c>
      <c r="G43" s="268" t="s">
        <v>324</v>
      </c>
      <c r="H43" s="265">
        <v>40017.599999999999</v>
      </c>
      <c r="I43" s="280">
        <f>IF(X43 = 61, H43 + SUM(S43:S45) - SUM(T43:T45) - SUM(P43:P45) - V43,0)</f>
        <v>24375.360000000001</v>
      </c>
      <c r="J43" s="268" t="s">
        <v>286</v>
      </c>
      <c r="K43" s="268" t="s">
        <v>287</v>
      </c>
      <c r="L43" s="268"/>
      <c r="M43" s="268" t="s">
        <v>288</v>
      </c>
      <c r="N43" s="182" t="s">
        <v>348</v>
      </c>
      <c r="O43" s="262" t="s">
        <v>289</v>
      </c>
      <c r="P43" s="175">
        <v>5240.3999999999996</v>
      </c>
      <c r="Q43" s="174" t="s">
        <v>360</v>
      </c>
      <c r="R43" s="173"/>
      <c r="S43" s="175"/>
      <c r="T43" s="175"/>
      <c r="U43" s="265"/>
      <c r="V43" s="271"/>
      <c r="W43" s="274"/>
      <c r="X43" s="85">
        <v>61</v>
      </c>
    </row>
    <row r="44" spans="1:24" ht="16.899999999999999" customHeight="1" x14ac:dyDescent="0.25">
      <c r="A44" s="260"/>
      <c r="B44" s="269"/>
      <c r="C44" s="269"/>
      <c r="D44" s="269"/>
      <c r="E44" s="278"/>
      <c r="F44" s="263"/>
      <c r="G44" s="269"/>
      <c r="H44" s="266"/>
      <c r="I44" s="281"/>
      <c r="J44" s="269"/>
      <c r="K44" s="269"/>
      <c r="L44" s="269"/>
      <c r="M44" s="269"/>
      <c r="N44" s="183" t="s">
        <v>348</v>
      </c>
      <c r="O44" s="263"/>
      <c r="P44" s="176">
        <v>4970.88</v>
      </c>
      <c r="Q44" s="177" t="s">
        <v>360</v>
      </c>
      <c r="R44" s="178"/>
      <c r="S44" s="176"/>
      <c r="T44" s="176"/>
      <c r="U44" s="266"/>
      <c r="V44" s="272"/>
      <c r="W44" s="275"/>
      <c r="X44" s="2">
        <v>61</v>
      </c>
    </row>
    <row r="45" spans="1:24" x14ac:dyDescent="0.25">
      <c r="A45" s="261"/>
      <c r="B45" s="270"/>
      <c r="C45" s="270"/>
      <c r="D45" s="270"/>
      <c r="E45" s="279"/>
      <c r="F45" s="264"/>
      <c r="G45" s="270"/>
      <c r="H45" s="267"/>
      <c r="I45" s="282"/>
      <c r="J45" s="270"/>
      <c r="K45" s="270"/>
      <c r="L45" s="270"/>
      <c r="M45" s="270"/>
      <c r="N45" s="184" t="s">
        <v>387</v>
      </c>
      <c r="O45" s="264"/>
      <c r="P45" s="179">
        <v>5430.96</v>
      </c>
      <c r="Q45" s="180" t="s">
        <v>380</v>
      </c>
      <c r="R45" s="181"/>
      <c r="S45" s="179"/>
      <c r="T45" s="179"/>
      <c r="U45" s="267"/>
      <c r="V45" s="273"/>
      <c r="W45" s="276"/>
      <c r="X45" s="2">
        <v>61</v>
      </c>
    </row>
    <row r="46" spans="1:24" s="85" customFormat="1" ht="18" hidden="1" x14ac:dyDescent="0.3">
      <c r="A46" s="151">
        <v>14</v>
      </c>
      <c r="B46" s="153"/>
      <c r="C46" s="153"/>
      <c r="D46" s="153"/>
      <c r="E46" s="156"/>
      <c r="F46" s="158"/>
      <c r="G46" s="153"/>
      <c r="H46" s="152"/>
      <c r="I46" s="157">
        <f>IF(X46 = 62, H46 + SUM(S46:S46) - SUM(T46:T46) - SUM(P46:P46) - V46,0)</f>
        <v>0</v>
      </c>
      <c r="J46" s="153"/>
      <c r="K46" s="153"/>
      <c r="L46" s="153"/>
      <c r="M46" s="153"/>
      <c r="N46" s="158"/>
      <c r="O46" s="137"/>
      <c r="P46" s="152"/>
      <c r="Q46" s="156"/>
      <c r="R46" s="153"/>
      <c r="S46" s="152"/>
      <c r="T46" s="152"/>
      <c r="U46" s="152"/>
      <c r="V46" s="154"/>
      <c r="W46" s="155"/>
      <c r="X46" s="85">
        <v>62</v>
      </c>
    </row>
    <row r="47" spans="1:24" s="85" customFormat="1" ht="144" customHeight="1" x14ac:dyDescent="0.25">
      <c r="A47" s="259">
        <v>15</v>
      </c>
      <c r="B47" s="268" t="s">
        <v>56</v>
      </c>
      <c r="C47" s="268"/>
      <c r="D47" s="268"/>
      <c r="E47" s="277" t="s">
        <v>334</v>
      </c>
      <c r="F47" s="262" t="s">
        <v>335</v>
      </c>
      <c r="G47" s="268" t="s">
        <v>336</v>
      </c>
      <c r="H47" s="265">
        <v>2800</v>
      </c>
      <c r="I47" s="280">
        <f>IF(X47 = 63, H47 + SUM(S47:S48) - SUM(T47:T48) - SUM(P47:P48) - V47,0)</f>
        <v>0</v>
      </c>
      <c r="J47" s="268" t="s">
        <v>337</v>
      </c>
      <c r="K47" s="268" t="s">
        <v>338</v>
      </c>
      <c r="L47" s="268"/>
      <c r="M47" s="268" t="s">
        <v>339</v>
      </c>
      <c r="N47" s="182" t="s">
        <v>359</v>
      </c>
      <c r="O47" s="262" t="s">
        <v>346</v>
      </c>
      <c r="P47" s="175">
        <v>840</v>
      </c>
      <c r="Q47" s="174" t="s">
        <v>355</v>
      </c>
      <c r="R47" s="173"/>
      <c r="S47" s="175"/>
      <c r="T47" s="175"/>
      <c r="U47" s="265"/>
      <c r="V47" s="271"/>
      <c r="W47" s="274"/>
      <c r="X47" s="85">
        <v>63</v>
      </c>
    </row>
    <row r="48" spans="1:24" x14ac:dyDescent="0.25">
      <c r="A48" s="261"/>
      <c r="B48" s="270"/>
      <c r="C48" s="270"/>
      <c r="D48" s="270"/>
      <c r="E48" s="279"/>
      <c r="F48" s="264"/>
      <c r="G48" s="270"/>
      <c r="H48" s="267"/>
      <c r="I48" s="282"/>
      <c r="J48" s="270"/>
      <c r="K48" s="270"/>
      <c r="L48" s="270"/>
      <c r="M48" s="270"/>
      <c r="N48" s="184" t="s">
        <v>375</v>
      </c>
      <c r="O48" s="264"/>
      <c r="P48" s="179">
        <v>1960</v>
      </c>
      <c r="Q48" s="180" t="s">
        <v>374</v>
      </c>
      <c r="R48" s="181"/>
      <c r="S48" s="179"/>
      <c r="T48" s="179"/>
      <c r="U48" s="267"/>
      <c r="V48" s="273"/>
      <c r="W48" s="276"/>
      <c r="X48" s="2">
        <v>63</v>
      </c>
    </row>
    <row r="49" spans="1:24" s="85" customFormat="1" ht="112.5" x14ac:dyDescent="0.25">
      <c r="A49" s="151">
        <v>16</v>
      </c>
      <c r="B49" s="153" t="s">
        <v>56</v>
      </c>
      <c r="C49" s="153"/>
      <c r="D49" s="153"/>
      <c r="E49" s="156" t="s">
        <v>340</v>
      </c>
      <c r="F49" s="158" t="s">
        <v>341</v>
      </c>
      <c r="G49" s="153" t="s">
        <v>342</v>
      </c>
      <c r="H49" s="152">
        <v>40920</v>
      </c>
      <c r="I49" s="157">
        <f>IF(X49 = 64, H49 + SUM(S49:S49) - SUM(T49:T49) - SUM(P49:P49) - V49,0)</f>
        <v>0</v>
      </c>
      <c r="J49" s="153" t="s">
        <v>343</v>
      </c>
      <c r="K49" s="153" t="s">
        <v>344</v>
      </c>
      <c r="L49" s="153"/>
      <c r="M49" s="153" t="s">
        <v>345</v>
      </c>
      <c r="N49" s="158" t="s">
        <v>356</v>
      </c>
      <c r="O49" s="137" t="s">
        <v>333</v>
      </c>
      <c r="P49" s="152">
        <v>40920</v>
      </c>
      <c r="Q49" s="156" t="s">
        <v>355</v>
      </c>
      <c r="R49" s="153"/>
      <c r="S49" s="152"/>
      <c r="T49" s="152"/>
      <c r="U49" s="152"/>
      <c r="V49" s="154"/>
      <c r="W49" s="155"/>
      <c r="X49" s="85">
        <v>64</v>
      </c>
    </row>
    <row r="50" spans="1:24" s="85" customFormat="1" ht="96" customHeight="1" x14ac:dyDescent="0.25">
      <c r="A50" s="168">
        <v>17</v>
      </c>
      <c r="B50" s="163" t="s">
        <v>56</v>
      </c>
      <c r="C50" s="163"/>
      <c r="D50" s="163"/>
      <c r="E50" s="165" t="s">
        <v>361</v>
      </c>
      <c r="F50" s="169" t="s">
        <v>362</v>
      </c>
      <c r="G50" s="153" t="s">
        <v>330</v>
      </c>
      <c r="H50" s="166">
        <v>1900</v>
      </c>
      <c r="I50" s="167">
        <f>IF(X50 = 65, H50 + SUM(S50:S50) - SUM(T50:T50) - SUM(P50:P50) - V50,0)</f>
        <v>0</v>
      </c>
      <c r="J50" s="153" t="s">
        <v>331</v>
      </c>
      <c r="K50" s="153" t="s">
        <v>332</v>
      </c>
      <c r="L50" s="163"/>
      <c r="M50" s="153" t="s">
        <v>363</v>
      </c>
      <c r="N50" s="169" t="s">
        <v>374</v>
      </c>
      <c r="O50" s="137" t="s">
        <v>333</v>
      </c>
      <c r="P50" s="166">
        <v>1900</v>
      </c>
      <c r="Q50" s="165" t="s">
        <v>379</v>
      </c>
      <c r="R50" s="163"/>
      <c r="S50" s="166"/>
      <c r="T50" s="166"/>
      <c r="U50" s="166"/>
      <c r="V50" s="162"/>
      <c r="W50" s="164"/>
      <c r="X50" s="85">
        <v>65</v>
      </c>
    </row>
    <row r="51" spans="1:24" s="85" customFormat="1" ht="144" customHeight="1" x14ac:dyDescent="0.25">
      <c r="A51" s="185">
        <v>18</v>
      </c>
      <c r="B51" s="186" t="s">
        <v>56</v>
      </c>
      <c r="C51" s="186"/>
      <c r="D51" s="186"/>
      <c r="E51" s="187" t="s">
        <v>368</v>
      </c>
      <c r="F51" s="195" t="s">
        <v>369</v>
      </c>
      <c r="G51" s="186" t="s">
        <v>342</v>
      </c>
      <c r="H51" s="188">
        <v>9656</v>
      </c>
      <c r="I51" s="189">
        <f>IF(X51 = 66, H51 + SUM(S51:S51) - SUM(T51:T51) - SUM(P51:P51) - V51,0)</f>
        <v>0</v>
      </c>
      <c r="J51" s="186" t="s">
        <v>370</v>
      </c>
      <c r="K51" s="186" t="s">
        <v>371</v>
      </c>
      <c r="L51" s="186"/>
      <c r="M51" s="186" t="s">
        <v>372</v>
      </c>
      <c r="N51" s="195" t="s">
        <v>380</v>
      </c>
      <c r="O51" s="195" t="s">
        <v>373</v>
      </c>
      <c r="P51" s="188">
        <v>9656</v>
      </c>
      <c r="Q51" s="187" t="s">
        <v>384</v>
      </c>
      <c r="R51" s="186"/>
      <c r="S51" s="188"/>
      <c r="T51" s="188"/>
      <c r="U51" s="188"/>
      <c r="V51" s="200"/>
      <c r="W51" s="190"/>
      <c r="X51" s="85">
        <v>66</v>
      </c>
    </row>
    <row r="52" spans="1:24" s="85" customFormat="1" ht="93.75" x14ac:dyDescent="0.25">
      <c r="A52" s="202">
        <v>19</v>
      </c>
      <c r="B52" s="203" t="s">
        <v>56</v>
      </c>
      <c r="C52" s="203"/>
      <c r="D52" s="203"/>
      <c r="E52" s="204" t="s">
        <v>389</v>
      </c>
      <c r="F52" s="208" t="s">
        <v>390</v>
      </c>
      <c r="G52" s="203" t="s">
        <v>391</v>
      </c>
      <c r="H52" s="205">
        <v>4000</v>
      </c>
      <c r="I52" s="206">
        <f>IF(X52 = 67, H52 + SUM(S52:S52) - SUM(T52:T52) - SUM(P52:P52) - V52,0)</f>
        <v>4000</v>
      </c>
      <c r="J52" s="203" t="s">
        <v>392</v>
      </c>
      <c r="K52" s="203" t="s">
        <v>393</v>
      </c>
      <c r="L52" s="203"/>
      <c r="M52" s="203" t="s">
        <v>394</v>
      </c>
      <c r="N52" s="208"/>
      <c r="O52" s="195" t="s">
        <v>395</v>
      </c>
      <c r="P52" s="205"/>
      <c r="Q52" s="204"/>
      <c r="R52" s="203"/>
      <c r="S52" s="205"/>
      <c r="T52" s="205"/>
      <c r="U52" s="205"/>
      <c r="V52" s="207"/>
      <c r="W52" s="201"/>
      <c r="X52" s="85">
        <v>67</v>
      </c>
    </row>
    <row r="53" spans="1:24" ht="18" x14ac:dyDescent="0.3">
      <c r="X53" s="2">
        <v>68</v>
      </c>
    </row>
  </sheetData>
  <sheetProtection algorithmName="SHA-512" hashValue="+67bs0+xUcxMAyujU/boFHc55EEFnzvYc4y5hmcErjTZ9a7dAn9Y3YMXWH00vfi3Hxu5xnCu9dO4EAcCYBBG/g==" saltValue="gK7bFNRQ5/6dJZcclfWVOA==" spinCount="100000" sheet="1" objects="1" scenarios="1" formatCells="0" formatColumns="0" formatRows="0"/>
  <mergeCells count="194">
    <mergeCell ref="A3:E3"/>
    <mergeCell ref="S2:U2"/>
    <mergeCell ref="N2:O2"/>
    <mergeCell ref="J4:K4"/>
    <mergeCell ref="M4:N4"/>
    <mergeCell ref="O4:P4"/>
    <mergeCell ref="K2:M2"/>
    <mergeCell ref="A16:A18"/>
    <mergeCell ref="B16:B18"/>
    <mergeCell ref="J16:J18"/>
    <mergeCell ref="K16:K18"/>
    <mergeCell ref="L16:L18"/>
    <mergeCell ref="A13:A15"/>
    <mergeCell ref="O13:O15"/>
    <mergeCell ref="U13:U15"/>
    <mergeCell ref="B13:B15"/>
    <mergeCell ref="A10:A12"/>
    <mergeCell ref="O10:O12"/>
    <mergeCell ref="U10:U12"/>
    <mergeCell ref="B10:B12"/>
    <mergeCell ref="A19:A21"/>
    <mergeCell ref="O19:O21"/>
    <mergeCell ref="U19:U21"/>
    <mergeCell ref="B19:B21"/>
    <mergeCell ref="V19:V21"/>
    <mergeCell ref="C19:C21"/>
    <mergeCell ref="W19:W21"/>
    <mergeCell ref="O16:O18"/>
    <mergeCell ref="U16:U18"/>
    <mergeCell ref="V16:V18"/>
    <mergeCell ref="C16:C18"/>
    <mergeCell ref="W16:W18"/>
    <mergeCell ref="D16:D18"/>
    <mergeCell ref="E16:E18"/>
    <mergeCell ref="F16:F18"/>
    <mergeCell ref="G16:G18"/>
    <mergeCell ref="H16:H18"/>
    <mergeCell ref="I16:I18"/>
    <mergeCell ref="M16:M18"/>
    <mergeCell ref="V13:V15"/>
    <mergeCell ref="C13:C15"/>
    <mergeCell ref="W13:W15"/>
    <mergeCell ref="D13:D15"/>
    <mergeCell ref="E13:E15"/>
    <mergeCell ref="F13:F15"/>
    <mergeCell ref="G13:G15"/>
    <mergeCell ref="H13:H15"/>
    <mergeCell ref="I13:I15"/>
    <mergeCell ref="J13:J15"/>
    <mergeCell ref="K13:K15"/>
    <mergeCell ref="L13:L15"/>
    <mergeCell ref="M13:M15"/>
    <mergeCell ref="V10:V12"/>
    <mergeCell ref="C10:C12"/>
    <mergeCell ref="W10:W12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W39:W42"/>
    <mergeCell ref="M19:M21"/>
    <mergeCell ref="D19:D21"/>
    <mergeCell ref="E19:E21"/>
    <mergeCell ref="F19:F21"/>
    <mergeCell ref="G19:G21"/>
    <mergeCell ref="H19:H21"/>
    <mergeCell ref="I19:I21"/>
    <mergeCell ref="J19:J21"/>
    <mergeCell ref="K19:K21"/>
    <mergeCell ref="L19:L21"/>
    <mergeCell ref="J39:J42"/>
    <mergeCell ref="K39:K42"/>
    <mergeCell ref="L39:L42"/>
    <mergeCell ref="W27:W29"/>
    <mergeCell ref="E39:E42"/>
    <mergeCell ref="F39:F42"/>
    <mergeCell ref="G39:G42"/>
    <mergeCell ref="H39:H42"/>
    <mergeCell ref="I39:I42"/>
    <mergeCell ref="A39:A42"/>
    <mergeCell ref="O39:O42"/>
    <mergeCell ref="U39:U42"/>
    <mergeCell ref="B39:B42"/>
    <mergeCell ref="V39:V42"/>
    <mergeCell ref="C39:C42"/>
    <mergeCell ref="M39:M42"/>
    <mergeCell ref="A27:A29"/>
    <mergeCell ref="O27:O29"/>
    <mergeCell ref="U27:U29"/>
    <mergeCell ref="B27:B29"/>
    <mergeCell ref="V27:V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L27:L29"/>
    <mergeCell ref="M27:M29"/>
    <mergeCell ref="D39:D42"/>
    <mergeCell ref="A47:A48"/>
    <mergeCell ref="O47:O48"/>
    <mergeCell ref="U47:U48"/>
    <mergeCell ref="B47:B48"/>
    <mergeCell ref="V47:V48"/>
    <mergeCell ref="C47:C48"/>
    <mergeCell ref="W47:W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A30:A35"/>
    <mergeCell ref="O30:O35"/>
    <mergeCell ref="U30:U35"/>
    <mergeCell ref="B30:B35"/>
    <mergeCell ref="V30:V35"/>
    <mergeCell ref="C30:C35"/>
    <mergeCell ref="W30:W35"/>
    <mergeCell ref="D30:D35"/>
    <mergeCell ref="E30:E35"/>
    <mergeCell ref="F30:F35"/>
    <mergeCell ref="G30:G35"/>
    <mergeCell ref="H30:H35"/>
    <mergeCell ref="I30:I35"/>
    <mergeCell ref="J30:J35"/>
    <mergeCell ref="K30:K35"/>
    <mergeCell ref="L30:L35"/>
    <mergeCell ref="M30:M35"/>
    <mergeCell ref="A36:A38"/>
    <mergeCell ref="O36:O38"/>
    <mergeCell ref="U36:U38"/>
    <mergeCell ref="B36:B38"/>
    <mergeCell ref="V36:V38"/>
    <mergeCell ref="C36:C38"/>
    <mergeCell ref="W36:W38"/>
    <mergeCell ref="D36:D38"/>
    <mergeCell ref="E36:E38"/>
    <mergeCell ref="F36:F38"/>
    <mergeCell ref="G36:G38"/>
    <mergeCell ref="H36:H38"/>
    <mergeCell ref="I36:I38"/>
    <mergeCell ref="J36:J38"/>
    <mergeCell ref="K36:K38"/>
    <mergeCell ref="L36:L38"/>
    <mergeCell ref="M36:M38"/>
    <mergeCell ref="A24:A26"/>
    <mergeCell ref="O24:O26"/>
    <mergeCell ref="U24:U26"/>
    <mergeCell ref="B24:B26"/>
    <mergeCell ref="V24:V26"/>
    <mergeCell ref="C24:C26"/>
    <mergeCell ref="W24:W26"/>
    <mergeCell ref="D24:D26"/>
    <mergeCell ref="E24:E26"/>
    <mergeCell ref="F24:F26"/>
    <mergeCell ref="G24:G26"/>
    <mergeCell ref="H24:H26"/>
    <mergeCell ref="I24:I26"/>
    <mergeCell ref="J24:J26"/>
    <mergeCell ref="K24:K26"/>
    <mergeCell ref="L24:L26"/>
    <mergeCell ref="M24:M26"/>
    <mergeCell ref="A43:A45"/>
    <mergeCell ref="O43:O45"/>
    <mergeCell ref="U43:U45"/>
    <mergeCell ref="B43:B45"/>
    <mergeCell ref="V43:V45"/>
    <mergeCell ref="C43:C45"/>
    <mergeCell ref="W43:W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98"/>
  <sheetViews>
    <sheetView showGridLines="0" tabSelected="1" topLeftCell="D1" zoomScale="51" zoomScaleNormal="51" workbookViewId="0">
      <pane ySplit="8" topLeftCell="A90" activePane="bottomLeft" state="frozen"/>
      <selection pane="bottomLeft" activeCell="P47" sqref="P47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342" t="s">
        <v>24</v>
      </c>
      <c r="G2" s="343"/>
      <c r="H2" s="80">
        <f>SUM(H9:H9999)</f>
        <v>3300755.1799999997</v>
      </c>
      <c r="I2" s="68"/>
      <c r="N2" s="287" t="s">
        <v>137</v>
      </c>
      <c r="O2" s="289"/>
      <c r="P2" s="69">
        <f>SUM(P9:P9999)</f>
        <v>2031143.99</v>
      </c>
      <c r="R2" s="68"/>
      <c r="S2" s="287" t="s">
        <v>45</v>
      </c>
      <c r="T2" s="288"/>
      <c r="U2" s="289"/>
      <c r="V2" s="70">
        <f>SUM(V9:V9999)</f>
        <v>176016.86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359">
        <v>1</v>
      </c>
      <c r="B9" s="303" t="s">
        <v>56</v>
      </c>
      <c r="C9" s="303"/>
      <c r="D9" s="303"/>
      <c r="E9" s="303" t="s">
        <v>159</v>
      </c>
      <c r="F9" s="306">
        <v>44560</v>
      </c>
      <c r="G9" s="309" t="s">
        <v>157</v>
      </c>
      <c r="H9" s="312">
        <v>11000</v>
      </c>
      <c r="I9" s="315">
        <f>IF(X9 = 13, H9 + SUM(S9:S22) - SUM(T9:T22) - SUM(P9:P22) - V9,0)</f>
        <v>1.1368683772161603E-13</v>
      </c>
      <c r="J9" s="318">
        <v>7707049388</v>
      </c>
      <c r="K9" s="321" t="s">
        <v>158</v>
      </c>
      <c r="L9" s="303"/>
      <c r="M9" s="303" t="s">
        <v>156</v>
      </c>
      <c r="N9" s="144">
        <v>44592</v>
      </c>
      <c r="O9" s="306" t="s">
        <v>147</v>
      </c>
      <c r="P9" s="140">
        <v>726.62</v>
      </c>
      <c r="Q9" s="139">
        <v>44608</v>
      </c>
      <c r="R9" s="138"/>
      <c r="S9" s="140"/>
      <c r="T9" s="140"/>
      <c r="U9" s="312" t="s">
        <v>319</v>
      </c>
      <c r="V9" s="324">
        <v>952.42</v>
      </c>
      <c r="W9" s="300"/>
      <c r="X9" s="85">
        <v>13</v>
      </c>
    </row>
    <row r="10" spans="1:24" x14ac:dyDescent="0.25">
      <c r="A10" s="360"/>
      <c r="B10" s="304"/>
      <c r="C10" s="304"/>
      <c r="D10" s="304"/>
      <c r="E10" s="304"/>
      <c r="F10" s="307"/>
      <c r="G10" s="310"/>
      <c r="H10" s="313"/>
      <c r="I10" s="316"/>
      <c r="J10" s="319"/>
      <c r="K10" s="322"/>
      <c r="L10" s="304"/>
      <c r="M10" s="304"/>
      <c r="N10" s="149">
        <v>44620</v>
      </c>
      <c r="O10" s="307"/>
      <c r="P10" s="146">
        <v>682.42</v>
      </c>
      <c r="Q10" s="147">
        <v>44641</v>
      </c>
      <c r="R10" s="148"/>
      <c r="S10" s="146"/>
      <c r="T10" s="146"/>
      <c r="U10" s="313"/>
      <c r="V10" s="325"/>
      <c r="W10" s="301"/>
      <c r="X10" s="2">
        <v>13</v>
      </c>
    </row>
    <row r="11" spans="1:24" x14ac:dyDescent="0.25">
      <c r="A11" s="360"/>
      <c r="B11" s="304"/>
      <c r="C11" s="304"/>
      <c r="D11" s="304"/>
      <c r="E11" s="304"/>
      <c r="F11" s="307"/>
      <c r="G11" s="310"/>
      <c r="H11" s="313"/>
      <c r="I11" s="316"/>
      <c r="J11" s="319"/>
      <c r="K11" s="322"/>
      <c r="L11" s="304"/>
      <c r="M11" s="304"/>
      <c r="N11" s="149">
        <v>44651</v>
      </c>
      <c r="O11" s="307"/>
      <c r="P11" s="146">
        <v>943.67</v>
      </c>
      <c r="Q11" s="147" t="s">
        <v>165</v>
      </c>
      <c r="R11" s="148"/>
      <c r="S11" s="146"/>
      <c r="T11" s="146"/>
      <c r="U11" s="313"/>
      <c r="V11" s="325"/>
      <c r="W11" s="301"/>
      <c r="X11" s="2">
        <v>13</v>
      </c>
    </row>
    <row r="12" spans="1:24" x14ac:dyDescent="0.25">
      <c r="A12" s="360"/>
      <c r="B12" s="304"/>
      <c r="C12" s="304"/>
      <c r="D12" s="304"/>
      <c r="E12" s="304"/>
      <c r="F12" s="307"/>
      <c r="G12" s="310"/>
      <c r="H12" s="313"/>
      <c r="I12" s="316"/>
      <c r="J12" s="319"/>
      <c r="K12" s="322"/>
      <c r="L12" s="304"/>
      <c r="M12" s="304"/>
      <c r="N12" s="149">
        <v>44681</v>
      </c>
      <c r="O12" s="307"/>
      <c r="P12" s="146">
        <v>769.14</v>
      </c>
      <c r="Q12" s="147" t="s">
        <v>166</v>
      </c>
      <c r="R12" s="148"/>
      <c r="S12" s="146"/>
      <c r="T12" s="146"/>
      <c r="U12" s="313"/>
      <c r="V12" s="325"/>
      <c r="W12" s="301"/>
      <c r="X12" s="2">
        <v>13</v>
      </c>
    </row>
    <row r="13" spans="1:24" x14ac:dyDescent="0.25">
      <c r="A13" s="360"/>
      <c r="B13" s="304"/>
      <c r="C13" s="304"/>
      <c r="D13" s="304"/>
      <c r="E13" s="304"/>
      <c r="F13" s="307"/>
      <c r="G13" s="310"/>
      <c r="H13" s="313"/>
      <c r="I13" s="316"/>
      <c r="J13" s="319"/>
      <c r="K13" s="322"/>
      <c r="L13" s="304"/>
      <c r="M13" s="304"/>
      <c r="N13" s="149">
        <v>44712</v>
      </c>
      <c r="O13" s="307"/>
      <c r="P13" s="146">
        <v>973.78</v>
      </c>
      <c r="Q13" s="147" t="s">
        <v>175</v>
      </c>
      <c r="R13" s="148"/>
      <c r="S13" s="146"/>
      <c r="T13" s="146"/>
      <c r="U13" s="313"/>
      <c r="V13" s="325"/>
      <c r="W13" s="301"/>
      <c r="X13" s="2">
        <v>13</v>
      </c>
    </row>
    <row r="14" spans="1:24" x14ac:dyDescent="0.25">
      <c r="A14" s="360"/>
      <c r="B14" s="304"/>
      <c r="C14" s="304"/>
      <c r="D14" s="304"/>
      <c r="E14" s="304"/>
      <c r="F14" s="307"/>
      <c r="G14" s="310"/>
      <c r="H14" s="313"/>
      <c r="I14" s="316"/>
      <c r="J14" s="319"/>
      <c r="K14" s="322"/>
      <c r="L14" s="304"/>
      <c r="M14" s="304"/>
      <c r="N14" s="149">
        <v>44742</v>
      </c>
      <c r="O14" s="307"/>
      <c r="P14" s="146">
        <v>772.94</v>
      </c>
      <c r="Q14" s="147" t="s">
        <v>177</v>
      </c>
      <c r="R14" s="148"/>
      <c r="S14" s="146"/>
      <c r="T14" s="146"/>
      <c r="U14" s="313"/>
      <c r="V14" s="325"/>
      <c r="W14" s="301"/>
      <c r="X14" s="2">
        <v>13</v>
      </c>
    </row>
    <row r="15" spans="1:24" x14ac:dyDescent="0.25">
      <c r="A15" s="360"/>
      <c r="B15" s="304"/>
      <c r="C15" s="304"/>
      <c r="D15" s="304"/>
      <c r="E15" s="304"/>
      <c r="F15" s="307"/>
      <c r="G15" s="310"/>
      <c r="H15" s="313"/>
      <c r="I15" s="316"/>
      <c r="J15" s="319"/>
      <c r="K15" s="322"/>
      <c r="L15" s="304"/>
      <c r="M15" s="304"/>
      <c r="N15" s="149">
        <v>44773</v>
      </c>
      <c r="O15" s="307"/>
      <c r="P15" s="146">
        <v>717.13</v>
      </c>
      <c r="Q15" s="147" t="s">
        <v>182</v>
      </c>
      <c r="R15" s="148"/>
      <c r="S15" s="146"/>
      <c r="T15" s="146"/>
      <c r="U15" s="313"/>
      <c r="V15" s="325"/>
      <c r="W15" s="301"/>
      <c r="X15" s="2">
        <v>13</v>
      </c>
    </row>
    <row r="16" spans="1:24" x14ac:dyDescent="0.25">
      <c r="A16" s="360"/>
      <c r="B16" s="304"/>
      <c r="C16" s="304"/>
      <c r="D16" s="304"/>
      <c r="E16" s="304"/>
      <c r="F16" s="307"/>
      <c r="G16" s="310"/>
      <c r="H16" s="313"/>
      <c r="I16" s="316"/>
      <c r="J16" s="319"/>
      <c r="K16" s="322"/>
      <c r="L16" s="304"/>
      <c r="M16" s="304"/>
      <c r="N16" s="149">
        <v>44804</v>
      </c>
      <c r="O16" s="307"/>
      <c r="P16" s="146">
        <v>704.78</v>
      </c>
      <c r="Q16" s="147" t="s">
        <v>186</v>
      </c>
      <c r="R16" s="148"/>
      <c r="S16" s="146"/>
      <c r="T16" s="146"/>
      <c r="U16" s="313"/>
      <c r="V16" s="325"/>
      <c r="W16" s="301"/>
      <c r="X16" s="2">
        <v>13</v>
      </c>
    </row>
    <row r="17" spans="1:24" x14ac:dyDescent="0.25">
      <c r="A17" s="360"/>
      <c r="B17" s="304"/>
      <c r="C17" s="304"/>
      <c r="D17" s="304"/>
      <c r="E17" s="304"/>
      <c r="F17" s="307"/>
      <c r="G17" s="310"/>
      <c r="H17" s="313"/>
      <c r="I17" s="316"/>
      <c r="J17" s="319"/>
      <c r="K17" s="322"/>
      <c r="L17" s="304"/>
      <c r="M17" s="304"/>
      <c r="N17" s="149">
        <v>44834</v>
      </c>
      <c r="O17" s="307"/>
      <c r="P17" s="146">
        <v>33.020000000000003</v>
      </c>
      <c r="Q17" s="147" t="s">
        <v>190</v>
      </c>
      <c r="R17" s="148"/>
      <c r="S17" s="146"/>
      <c r="T17" s="146"/>
      <c r="U17" s="313"/>
      <c r="V17" s="325"/>
      <c r="W17" s="301"/>
      <c r="X17" s="2">
        <v>13</v>
      </c>
    </row>
    <row r="18" spans="1:24" x14ac:dyDescent="0.25">
      <c r="A18" s="360"/>
      <c r="B18" s="304"/>
      <c r="C18" s="304"/>
      <c r="D18" s="304"/>
      <c r="E18" s="304"/>
      <c r="F18" s="307"/>
      <c r="G18" s="310"/>
      <c r="H18" s="313"/>
      <c r="I18" s="316"/>
      <c r="J18" s="319"/>
      <c r="K18" s="322"/>
      <c r="L18" s="304"/>
      <c r="M18" s="304"/>
      <c r="N18" s="149">
        <v>44834</v>
      </c>
      <c r="O18" s="307"/>
      <c r="P18" s="146">
        <v>805.62</v>
      </c>
      <c r="Q18" s="147" t="s">
        <v>190</v>
      </c>
      <c r="R18" s="148"/>
      <c r="S18" s="146"/>
      <c r="T18" s="146"/>
      <c r="U18" s="313"/>
      <c r="V18" s="325"/>
      <c r="W18" s="301"/>
      <c r="X18" s="2">
        <v>13</v>
      </c>
    </row>
    <row r="19" spans="1:24" x14ac:dyDescent="0.25">
      <c r="A19" s="360"/>
      <c r="B19" s="304"/>
      <c r="C19" s="304"/>
      <c r="D19" s="304"/>
      <c r="E19" s="304"/>
      <c r="F19" s="307"/>
      <c r="G19" s="310"/>
      <c r="H19" s="313"/>
      <c r="I19" s="316"/>
      <c r="J19" s="319"/>
      <c r="K19" s="322"/>
      <c r="L19" s="304"/>
      <c r="M19" s="304"/>
      <c r="N19" s="149">
        <v>44865</v>
      </c>
      <c r="O19" s="307"/>
      <c r="P19" s="146">
        <v>871.99</v>
      </c>
      <c r="Q19" s="147" t="s">
        <v>198</v>
      </c>
      <c r="R19" s="148"/>
      <c r="S19" s="146"/>
      <c r="T19" s="146"/>
      <c r="U19" s="313"/>
      <c r="V19" s="325"/>
      <c r="W19" s="301"/>
      <c r="X19" s="2">
        <v>13</v>
      </c>
    </row>
    <row r="20" spans="1:24" x14ac:dyDescent="0.25">
      <c r="A20" s="360"/>
      <c r="B20" s="304"/>
      <c r="C20" s="304"/>
      <c r="D20" s="304"/>
      <c r="E20" s="304"/>
      <c r="F20" s="307"/>
      <c r="G20" s="310"/>
      <c r="H20" s="313"/>
      <c r="I20" s="316"/>
      <c r="J20" s="319"/>
      <c r="K20" s="322"/>
      <c r="L20" s="304"/>
      <c r="M20" s="304"/>
      <c r="N20" s="149">
        <v>44895</v>
      </c>
      <c r="O20" s="307"/>
      <c r="P20" s="146">
        <v>1010.2</v>
      </c>
      <c r="Q20" s="147" t="s">
        <v>205</v>
      </c>
      <c r="R20" s="148"/>
      <c r="S20" s="146"/>
      <c r="T20" s="146"/>
      <c r="U20" s="313"/>
      <c r="V20" s="325"/>
      <c r="W20" s="301"/>
      <c r="X20" s="2">
        <v>13</v>
      </c>
    </row>
    <row r="21" spans="1:24" x14ac:dyDescent="0.25">
      <c r="A21" s="360"/>
      <c r="B21" s="304"/>
      <c r="C21" s="304"/>
      <c r="D21" s="304"/>
      <c r="E21" s="304"/>
      <c r="F21" s="307"/>
      <c r="G21" s="310"/>
      <c r="H21" s="313"/>
      <c r="I21" s="316"/>
      <c r="J21" s="319"/>
      <c r="K21" s="322"/>
      <c r="L21" s="304"/>
      <c r="M21" s="304"/>
      <c r="N21" s="149">
        <v>44926</v>
      </c>
      <c r="O21" s="307"/>
      <c r="P21" s="146">
        <v>172.08</v>
      </c>
      <c r="Q21" s="147" t="s">
        <v>266</v>
      </c>
      <c r="R21" s="148"/>
      <c r="S21" s="146"/>
      <c r="T21" s="146"/>
      <c r="U21" s="313"/>
      <c r="V21" s="325"/>
      <c r="W21" s="301"/>
      <c r="X21" s="2">
        <v>13</v>
      </c>
    </row>
    <row r="22" spans="1:24" x14ac:dyDescent="0.25">
      <c r="A22" s="361"/>
      <c r="B22" s="305"/>
      <c r="C22" s="305"/>
      <c r="D22" s="305"/>
      <c r="E22" s="305"/>
      <c r="F22" s="308"/>
      <c r="G22" s="311"/>
      <c r="H22" s="314"/>
      <c r="I22" s="317"/>
      <c r="J22" s="320"/>
      <c r="K22" s="323"/>
      <c r="L22" s="305"/>
      <c r="M22" s="305"/>
      <c r="N22" s="145">
        <v>44926</v>
      </c>
      <c r="O22" s="308"/>
      <c r="P22" s="141">
        <v>864.19</v>
      </c>
      <c r="Q22" s="142" t="s">
        <v>266</v>
      </c>
      <c r="R22" s="143"/>
      <c r="S22" s="141"/>
      <c r="T22" s="141"/>
      <c r="U22" s="314"/>
      <c r="V22" s="326"/>
      <c r="W22" s="302"/>
      <c r="X22" s="2">
        <v>13</v>
      </c>
    </row>
    <row r="23" spans="1:24" s="85" customFormat="1" ht="72" customHeight="1" x14ac:dyDescent="0.25">
      <c r="A23" s="344">
        <v>2</v>
      </c>
      <c r="B23" s="333" t="s">
        <v>56</v>
      </c>
      <c r="C23" s="333"/>
      <c r="D23" s="333"/>
      <c r="E23" s="333" t="s">
        <v>192</v>
      </c>
      <c r="F23" s="336" t="s">
        <v>187</v>
      </c>
      <c r="G23" s="339" t="s">
        <v>193</v>
      </c>
      <c r="H23" s="347">
        <v>257225.44</v>
      </c>
      <c r="I23" s="350">
        <f>IF(X23 = 46, H23 + SUM(S23:S25) - SUM(T23:T25) - SUM(P23:P25) - V23,0)</f>
        <v>-1.6298157268224145E-11</v>
      </c>
      <c r="J23" s="353">
        <v>2312054894</v>
      </c>
      <c r="K23" s="356" t="s">
        <v>150</v>
      </c>
      <c r="L23" s="333"/>
      <c r="M23" s="333" t="s">
        <v>191</v>
      </c>
      <c r="N23" s="105">
        <v>44865</v>
      </c>
      <c r="O23" s="336" t="s">
        <v>194</v>
      </c>
      <c r="P23" s="98">
        <v>7464.37</v>
      </c>
      <c r="Q23" s="97" t="s">
        <v>199</v>
      </c>
      <c r="R23" s="96"/>
      <c r="S23" s="98"/>
      <c r="T23" s="98"/>
      <c r="U23" s="347" t="s">
        <v>320</v>
      </c>
      <c r="V23" s="330">
        <v>0.17</v>
      </c>
      <c r="W23" s="327"/>
      <c r="X23" s="85">
        <v>46</v>
      </c>
    </row>
    <row r="24" spans="1:24" x14ac:dyDescent="0.25">
      <c r="A24" s="345"/>
      <c r="B24" s="334"/>
      <c r="C24" s="334"/>
      <c r="D24" s="334"/>
      <c r="E24" s="334"/>
      <c r="F24" s="337"/>
      <c r="G24" s="340"/>
      <c r="H24" s="348"/>
      <c r="I24" s="351"/>
      <c r="J24" s="354"/>
      <c r="K24" s="357"/>
      <c r="L24" s="334"/>
      <c r="M24" s="334"/>
      <c r="N24" s="106">
        <v>44895</v>
      </c>
      <c r="O24" s="337"/>
      <c r="P24" s="99">
        <v>146780.1</v>
      </c>
      <c r="Q24" s="100" t="s">
        <v>200</v>
      </c>
      <c r="R24" s="101"/>
      <c r="S24" s="99"/>
      <c r="T24" s="99"/>
      <c r="U24" s="348"/>
      <c r="V24" s="331"/>
      <c r="W24" s="328"/>
      <c r="X24" s="2">
        <v>46</v>
      </c>
    </row>
    <row r="25" spans="1:24" x14ac:dyDescent="0.25">
      <c r="A25" s="346"/>
      <c r="B25" s="335"/>
      <c r="C25" s="335"/>
      <c r="D25" s="335"/>
      <c r="E25" s="335"/>
      <c r="F25" s="338"/>
      <c r="G25" s="341"/>
      <c r="H25" s="349"/>
      <c r="I25" s="352"/>
      <c r="J25" s="355"/>
      <c r="K25" s="358"/>
      <c r="L25" s="335"/>
      <c r="M25" s="335"/>
      <c r="N25" s="107">
        <v>44914</v>
      </c>
      <c r="O25" s="338"/>
      <c r="P25" s="102">
        <v>102980.8</v>
      </c>
      <c r="Q25" s="103" t="s">
        <v>204</v>
      </c>
      <c r="R25" s="104"/>
      <c r="S25" s="102"/>
      <c r="T25" s="102"/>
      <c r="U25" s="349"/>
      <c r="V25" s="332"/>
      <c r="W25" s="329"/>
      <c r="X25" s="2">
        <v>46</v>
      </c>
    </row>
    <row r="26" spans="1:24" s="85" customFormat="1" ht="72" customHeight="1" x14ac:dyDescent="0.25">
      <c r="A26" s="259">
        <v>3</v>
      </c>
      <c r="B26" s="268" t="s">
        <v>56</v>
      </c>
      <c r="C26" s="268"/>
      <c r="D26" s="268"/>
      <c r="E26" s="268" t="s">
        <v>269</v>
      </c>
      <c r="F26" s="262" t="s">
        <v>270</v>
      </c>
      <c r="G26" s="277" t="s">
        <v>271</v>
      </c>
      <c r="H26" s="265">
        <v>474789</v>
      </c>
      <c r="I26" s="280">
        <f>IF(X26 = 55, H26 + SUM(S26:S30) - SUM(T26:T30) - SUM(P26:P30) - V26,0)</f>
        <v>0</v>
      </c>
      <c r="J26" s="293">
        <v>235300578903</v>
      </c>
      <c r="K26" s="295" t="s">
        <v>148</v>
      </c>
      <c r="L26" s="268"/>
      <c r="M26" s="268" t="s">
        <v>272</v>
      </c>
      <c r="N26" s="182">
        <v>44834</v>
      </c>
      <c r="O26" s="262" t="s">
        <v>273</v>
      </c>
      <c r="P26" s="175">
        <v>126787.5</v>
      </c>
      <c r="Q26" s="174" t="s">
        <v>274</v>
      </c>
      <c r="R26" s="173"/>
      <c r="S26" s="175"/>
      <c r="T26" s="175"/>
      <c r="U26" s="265"/>
      <c r="V26" s="291"/>
      <c r="W26" s="274"/>
      <c r="X26" s="85">
        <v>55</v>
      </c>
    </row>
    <row r="27" spans="1:24" x14ac:dyDescent="0.25">
      <c r="A27" s="260"/>
      <c r="B27" s="269"/>
      <c r="C27" s="269"/>
      <c r="D27" s="269"/>
      <c r="E27" s="269"/>
      <c r="F27" s="263"/>
      <c r="G27" s="278"/>
      <c r="H27" s="266"/>
      <c r="I27" s="281"/>
      <c r="J27" s="298"/>
      <c r="K27" s="299"/>
      <c r="L27" s="269"/>
      <c r="M27" s="269"/>
      <c r="N27" s="183">
        <v>44865</v>
      </c>
      <c r="O27" s="263"/>
      <c r="P27" s="176">
        <v>116644.5</v>
      </c>
      <c r="Q27" s="177" t="s">
        <v>198</v>
      </c>
      <c r="R27" s="178"/>
      <c r="S27" s="176"/>
      <c r="T27" s="176"/>
      <c r="U27" s="266"/>
      <c r="V27" s="297"/>
      <c r="W27" s="275"/>
      <c r="X27" s="2">
        <v>55</v>
      </c>
    </row>
    <row r="28" spans="1:24" x14ac:dyDescent="0.25">
      <c r="A28" s="260"/>
      <c r="B28" s="269"/>
      <c r="C28" s="269"/>
      <c r="D28" s="269"/>
      <c r="E28" s="269"/>
      <c r="F28" s="263"/>
      <c r="G28" s="278"/>
      <c r="H28" s="266"/>
      <c r="I28" s="281"/>
      <c r="J28" s="298"/>
      <c r="K28" s="299"/>
      <c r="L28" s="269"/>
      <c r="M28" s="269"/>
      <c r="N28" s="183">
        <v>44865</v>
      </c>
      <c r="O28" s="263"/>
      <c r="P28" s="176">
        <v>241.5</v>
      </c>
      <c r="Q28" s="177" t="s">
        <v>275</v>
      </c>
      <c r="R28" s="178"/>
      <c r="S28" s="176"/>
      <c r="T28" s="176"/>
      <c r="U28" s="266"/>
      <c r="V28" s="297"/>
      <c r="W28" s="275"/>
      <c r="X28" s="2">
        <v>55</v>
      </c>
    </row>
    <row r="29" spans="1:24" x14ac:dyDescent="0.25">
      <c r="A29" s="260"/>
      <c r="B29" s="269"/>
      <c r="C29" s="269"/>
      <c r="D29" s="269"/>
      <c r="E29" s="269"/>
      <c r="F29" s="263"/>
      <c r="G29" s="278"/>
      <c r="H29" s="266"/>
      <c r="I29" s="281"/>
      <c r="J29" s="298"/>
      <c r="K29" s="299"/>
      <c r="L29" s="269"/>
      <c r="M29" s="269"/>
      <c r="N29" s="183">
        <v>44895</v>
      </c>
      <c r="O29" s="263"/>
      <c r="P29" s="176">
        <v>103120.5</v>
      </c>
      <c r="Q29" s="177" t="s">
        <v>276</v>
      </c>
      <c r="R29" s="178"/>
      <c r="S29" s="176"/>
      <c r="T29" s="176"/>
      <c r="U29" s="266"/>
      <c r="V29" s="297"/>
      <c r="W29" s="275"/>
      <c r="X29" s="2">
        <v>55</v>
      </c>
    </row>
    <row r="30" spans="1:24" x14ac:dyDescent="0.25">
      <c r="A30" s="260"/>
      <c r="B30" s="269"/>
      <c r="C30" s="269"/>
      <c r="D30" s="269"/>
      <c r="E30" s="269"/>
      <c r="F30" s="263"/>
      <c r="G30" s="278"/>
      <c r="H30" s="266"/>
      <c r="I30" s="281"/>
      <c r="J30" s="298"/>
      <c r="K30" s="299"/>
      <c r="L30" s="269"/>
      <c r="M30" s="269"/>
      <c r="N30" s="183">
        <v>44925</v>
      </c>
      <c r="O30" s="263"/>
      <c r="P30" s="176">
        <v>127995</v>
      </c>
      <c r="Q30" s="177" t="s">
        <v>277</v>
      </c>
      <c r="R30" s="178"/>
      <c r="S30" s="176"/>
      <c r="T30" s="176"/>
      <c r="U30" s="266"/>
      <c r="V30" s="297"/>
      <c r="W30" s="275"/>
      <c r="X30" s="2">
        <v>55</v>
      </c>
    </row>
    <row r="31" spans="1:24" s="85" customFormat="1" ht="54" customHeight="1" x14ac:dyDescent="0.25">
      <c r="A31" s="259">
        <v>4</v>
      </c>
      <c r="B31" s="268" t="s">
        <v>56</v>
      </c>
      <c r="C31" s="268"/>
      <c r="D31" s="268"/>
      <c r="E31" s="268" t="s">
        <v>151</v>
      </c>
      <c r="F31" s="262" t="s">
        <v>218</v>
      </c>
      <c r="G31" s="277" t="s">
        <v>221</v>
      </c>
      <c r="H31" s="265">
        <v>24918.78</v>
      </c>
      <c r="I31" s="280">
        <f>IF(X31 = 56, H31 + SUM(S31:S33) - SUM(T31:T33) - SUM(P31:P33) - V31,0)</f>
        <v>16278.599999999999</v>
      </c>
      <c r="J31" s="293">
        <v>2369002347</v>
      </c>
      <c r="K31" s="295" t="s">
        <v>222</v>
      </c>
      <c r="L31" s="268"/>
      <c r="M31" s="268" t="s">
        <v>215</v>
      </c>
      <c r="N31" s="182" t="s">
        <v>308</v>
      </c>
      <c r="O31" s="262" t="s">
        <v>223</v>
      </c>
      <c r="P31" s="175">
        <v>4841.84</v>
      </c>
      <c r="Q31" s="174" t="s">
        <v>314</v>
      </c>
      <c r="R31" s="173"/>
      <c r="S31" s="175"/>
      <c r="T31" s="175"/>
      <c r="U31" s="265"/>
      <c r="V31" s="291"/>
      <c r="W31" s="274"/>
      <c r="X31" s="85">
        <v>56</v>
      </c>
    </row>
    <row r="32" spans="1:24" x14ac:dyDescent="0.25">
      <c r="A32" s="260"/>
      <c r="B32" s="269"/>
      <c r="C32" s="269"/>
      <c r="D32" s="269"/>
      <c r="E32" s="269"/>
      <c r="F32" s="263"/>
      <c r="G32" s="278"/>
      <c r="H32" s="266"/>
      <c r="I32" s="281"/>
      <c r="J32" s="298"/>
      <c r="K32" s="299"/>
      <c r="L32" s="269"/>
      <c r="M32" s="269"/>
      <c r="N32" s="183" t="s">
        <v>348</v>
      </c>
      <c r="O32" s="263"/>
      <c r="P32" s="176">
        <v>2003.52</v>
      </c>
      <c r="Q32" s="177" t="s">
        <v>350</v>
      </c>
      <c r="R32" s="178"/>
      <c r="S32" s="176"/>
      <c r="T32" s="176"/>
      <c r="U32" s="266"/>
      <c r="V32" s="297"/>
      <c r="W32" s="275"/>
      <c r="X32" s="2">
        <v>56</v>
      </c>
    </row>
    <row r="33" spans="1:24" x14ac:dyDescent="0.25">
      <c r="A33" s="261"/>
      <c r="B33" s="270"/>
      <c r="C33" s="270"/>
      <c r="D33" s="270"/>
      <c r="E33" s="270"/>
      <c r="F33" s="264"/>
      <c r="G33" s="279"/>
      <c r="H33" s="267"/>
      <c r="I33" s="282"/>
      <c r="J33" s="294"/>
      <c r="K33" s="296"/>
      <c r="L33" s="270"/>
      <c r="M33" s="270"/>
      <c r="N33" s="184" t="s">
        <v>379</v>
      </c>
      <c r="O33" s="264"/>
      <c r="P33" s="179">
        <v>1794.82</v>
      </c>
      <c r="Q33" s="180" t="s">
        <v>382</v>
      </c>
      <c r="R33" s="181"/>
      <c r="S33" s="179"/>
      <c r="T33" s="179"/>
      <c r="U33" s="267"/>
      <c r="V33" s="292"/>
      <c r="W33" s="276"/>
      <c r="X33" s="2">
        <v>56</v>
      </c>
    </row>
    <row r="34" spans="1:24" s="85" customFormat="1" ht="54" customHeight="1" x14ac:dyDescent="0.25">
      <c r="A34" s="259">
        <v>5</v>
      </c>
      <c r="B34" s="268" t="s">
        <v>56</v>
      </c>
      <c r="C34" s="268"/>
      <c r="D34" s="268"/>
      <c r="E34" s="268" t="s">
        <v>217</v>
      </c>
      <c r="F34" s="262" t="s">
        <v>218</v>
      </c>
      <c r="G34" s="277" t="s">
        <v>219</v>
      </c>
      <c r="H34" s="265">
        <v>45256.44</v>
      </c>
      <c r="I34" s="280">
        <f>IF(X34 = 57, H34 + SUM(S34:S36) - SUM(T34:T36) - SUM(P34:P36) - V34,0)</f>
        <v>33942.33</v>
      </c>
      <c r="J34" s="293">
        <v>2308131994</v>
      </c>
      <c r="K34" s="295" t="s">
        <v>220</v>
      </c>
      <c r="L34" s="268"/>
      <c r="M34" s="274" t="s">
        <v>215</v>
      </c>
      <c r="N34" s="182" t="s">
        <v>308</v>
      </c>
      <c r="O34" s="262" t="s">
        <v>223</v>
      </c>
      <c r="P34" s="175">
        <v>3771.37</v>
      </c>
      <c r="Q34" s="174" t="s">
        <v>311</v>
      </c>
      <c r="R34" s="173"/>
      <c r="S34" s="175"/>
      <c r="T34" s="175"/>
      <c r="U34" s="265"/>
      <c r="V34" s="291"/>
      <c r="W34" s="274"/>
      <c r="X34" s="85">
        <v>57</v>
      </c>
    </row>
    <row r="35" spans="1:24" x14ac:dyDescent="0.25">
      <c r="A35" s="260"/>
      <c r="B35" s="269"/>
      <c r="C35" s="269"/>
      <c r="D35" s="269"/>
      <c r="E35" s="269"/>
      <c r="F35" s="263"/>
      <c r="G35" s="278"/>
      <c r="H35" s="266"/>
      <c r="I35" s="281"/>
      <c r="J35" s="298"/>
      <c r="K35" s="299"/>
      <c r="L35" s="269"/>
      <c r="M35" s="275"/>
      <c r="N35" s="183" t="s">
        <v>348</v>
      </c>
      <c r="O35" s="263"/>
      <c r="P35" s="176">
        <v>3771.37</v>
      </c>
      <c r="Q35" s="177" t="s">
        <v>311</v>
      </c>
      <c r="R35" s="178"/>
      <c r="S35" s="176"/>
      <c r="T35" s="176"/>
      <c r="U35" s="266"/>
      <c r="V35" s="297"/>
      <c r="W35" s="275"/>
      <c r="X35" s="2">
        <v>57</v>
      </c>
    </row>
    <row r="36" spans="1:24" x14ac:dyDescent="0.25">
      <c r="A36" s="261"/>
      <c r="B36" s="270"/>
      <c r="C36" s="270"/>
      <c r="D36" s="270"/>
      <c r="E36" s="270"/>
      <c r="F36" s="264"/>
      <c r="G36" s="279"/>
      <c r="H36" s="267"/>
      <c r="I36" s="282"/>
      <c r="J36" s="294"/>
      <c r="K36" s="296"/>
      <c r="L36" s="270"/>
      <c r="M36" s="276"/>
      <c r="N36" s="184" t="s">
        <v>375</v>
      </c>
      <c r="O36" s="264"/>
      <c r="P36" s="179">
        <v>3771.37</v>
      </c>
      <c r="Q36" s="180" t="s">
        <v>380</v>
      </c>
      <c r="R36" s="181"/>
      <c r="S36" s="179"/>
      <c r="T36" s="179"/>
      <c r="U36" s="267"/>
      <c r="V36" s="292"/>
      <c r="W36" s="276"/>
      <c r="X36" s="2">
        <v>57</v>
      </c>
    </row>
    <row r="37" spans="1:24" s="85" customFormat="1" ht="54" customHeight="1" x14ac:dyDescent="0.25">
      <c r="A37" s="259">
        <v>6</v>
      </c>
      <c r="B37" s="268" t="s">
        <v>56</v>
      </c>
      <c r="C37" s="268"/>
      <c r="D37" s="268"/>
      <c r="E37" s="268" t="s">
        <v>236</v>
      </c>
      <c r="F37" s="262" t="s">
        <v>218</v>
      </c>
      <c r="G37" s="277" t="s">
        <v>231</v>
      </c>
      <c r="H37" s="265">
        <v>460063</v>
      </c>
      <c r="I37" s="280">
        <f>IF(X37 = 58, H37 + SUM(S37:S48) - SUM(T37:T48) - SUM(P37:P48) - V37,0)</f>
        <v>200845.65999999997</v>
      </c>
      <c r="J37" s="293">
        <v>2308119595</v>
      </c>
      <c r="K37" s="295" t="s">
        <v>146</v>
      </c>
      <c r="L37" s="268"/>
      <c r="M37" s="268" t="s">
        <v>215</v>
      </c>
      <c r="N37" s="182" t="s">
        <v>265</v>
      </c>
      <c r="O37" s="262" t="s">
        <v>232</v>
      </c>
      <c r="P37" s="175">
        <v>21504.21</v>
      </c>
      <c r="Q37" s="174" t="s">
        <v>264</v>
      </c>
      <c r="R37" s="173"/>
      <c r="S37" s="175"/>
      <c r="T37" s="175"/>
      <c r="U37" s="265"/>
      <c r="V37" s="291"/>
      <c r="W37" s="274"/>
      <c r="X37" s="85">
        <v>58</v>
      </c>
    </row>
    <row r="38" spans="1:24" x14ac:dyDescent="0.25">
      <c r="A38" s="260"/>
      <c r="B38" s="269"/>
      <c r="C38" s="269"/>
      <c r="D38" s="269"/>
      <c r="E38" s="269"/>
      <c r="F38" s="263"/>
      <c r="G38" s="278"/>
      <c r="H38" s="266"/>
      <c r="I38" s="281"/>
      <c r="J38" s="298"/>
      <c r="K38" s="299"/>
      <c r="L38" s="269"/>
      <c r="M38" s="269"/>
      <c r="N38" s="183" t="s">
        <v>268</v>
      </c>
      <c r="O38" s="263"/>
      <c r="P38" s="176">
        <v>17021.11</v>
      </c>
      <c r="Q38" s="177" t="s">
        <v>267</v>
      </c>
      <c r="R38" s="178"/>
      <c r="S38" s="176"/>
      <c r="T38" s="176"/>
      <c r="U38" s="266"/>
      <c r="V38" s="297"/>
      <c r="W38" s="275"/>
      <c r="X38" s="2">
        <v>58</v>
      </c>
    </row>
    <row r="39" spans="1:24" x14ac:dyDescent="0.25">
      <c r="A39" s="260"/>
      <c r="B39" s="269"/>
      <c r="C39" s="269"/>
      <c r="D39" s="269"/>
      <c r="E39" s="269"/>
      <c r="F39" s="263"/>
      <c r="G39" s="278"/>
      <c r="H39" s="266"/>
      <c r="I39" s="281"/>
      <c r="J39" s="298"/>
      <c r="K39" s="299"/>
      <c r="L39" s="269"/>
      <c r="M39" s="269"/>
      <c r="N39" s="183" t="s">
        <v>268</v>
      </c>
      <c r="O39" s="263"/>
      <c r="P39" s="176">
        <v>27235.8</v>
      </c>
      <c r="Q39" s="177" t="s">
        <v>267</v>
      </c>
      <c r="R39" s="178"/>
      <c r="S39" s="176"/>
      <c r="T39" s="176"/>
      <c r="U39" s="266"/>
      <c r="V39" s="297"/>
      <c r="W39" s="275"/>
      <c r="X39" s="2">
        <v>58</v>
      </c>
    </row>
    <row r="40" spans="1:24" x14ac:dyDescent="0.25">
      <c r="A40" s="260"/>
      <c r="B40" s="269"/>
      <c r="C40" s="269"/>
      <c r="D40" s="269"/>
      <c r="E40" s="269"/>
      <c r="F40" s="263"/>
      <c r="G40" s="278"/>
      <c r="H40" s="266"/>
      <c r="I40" s="281"/>
      <c r="J40" s="298"/>
      <c r="K40" s="299"/>
      <c r="L40" s="269"/>
      <c r="M40" s="269"/>
      <c r="N40" s="183" t="s">
        <v>305</v>
      </c>
      <c r="O40" s="263"/>
      <c r="P40" s="176">
        <v>20426.86</v>
      </c>
      <c r="Q40" s="177" t="s">
        <v>307</v>
      </c>
      <c r="R40" s="178"/>
      <c r="S40" s="176"/>
      <c r="T40" s="176"/>
      <c r="U40" s="266"/>
      <c r="V40" s="297"/>
      <c r="W40" s="275"/>
      <c r="X40" s="2">
        <v>58</v>
      </c>
    </row>
    <row r="41" spans="1:24" x14ac:dyDescent="0.25">
      <c r="A41" s="260"/>
      <c r="B41" s="269"/>
      <c r="C41" s="269"/>
      <c r="D41" s="269"/>
      <c r="E41" s="269"/>
      <c r="F41" s="263"/>
      <c r="G41" s="278"/>
      <c r="H41" s="266"/>
      <c r="I41" s="281"/>
      <c r="J41" s="298"/>
      <c r="K41" s="299"/>
      <c r="L41" s="269"/>
      <c r="M41" s="269"/>
      <c r="N41" s="183" t="s">
        <v>308</v>
      </c>
      <c r="O41" s="263"/>
      <c r="P41" s="176">
        <v>38404.03</v>
      </c>
      <c r="Q41" s="177" t="s">
        <v>316</v>
      </c>
      <c r="R41" s="178"/>
      <c r="S41" s="176"/>
      <c r="T41" s="176"/>
      <c r="U41" s="266"/>
      <c r="V41" s="297"/>
      <c r="W41" s="275"/>
      <c r="X41" s="2">
        <v>58</v>
      </c>
    </row>
    <row r="42" spans="1:24" x14ac:dyDescent="0.25">
      <c r="A42" s="260"/>
      <c r="B42" s="269"/>
      <c r="C42" s="269"/>
      <c r="D42" s="269"/>
      <c r="E42" s="269"/>
      <c r="F42" s="263"/>
      <c r="G42" s="278"/>
      <c r="H42" s="266"/>
      <c r="I42" s="281"/>
      <c r="J42" s="298"/>
      <c r="K42" s="299"/>
      <c r="L42" s="269"/>
      <c r="M42" s="269"/>
      <c r="N42" s="183" t="s">
        <v>305</v>
      </c>
      <c r="O42" s="263"/>
      <c r="P42" s="176">
        <v>36412.379999999997</v>
      </c>
      <c r="Q42" s="177" t="s">
        <v>316</v>
      </c>
      <c r="R42" s="178"/>
      <c r="S42" s="176"/>
      <c r="T42" s="176"/>
      <c r="U42" s="266"/>
      <c r="V42" s="297"/>
      <c r="W42" s="275"/>
      <c r="X42" s="2">
        <v>58</v>
      </c>
    </row>
    <row r="43" spans="1:24" x14ac:dyDescent="0.25">
      <c r="A43" s="260"/>
      <c r="B43" s="269"/>
      <c r="C43" s="269"/>
      <c r="D43" s="269"/>
      <c r="E43" s="269"/>
      <c r="F43" s="263"/>
      <c r="G43" s="278"/>
      <c r="H43" s="266"/>
      <c r="I43" s="281"/>
      <c r="J43" s="298"/>
      <c r="K43" s="299"/>
      <c r="L43" s="269"/>
      <c r="M43" s="269"/>
      <c r="N43" s="183" t="s">
        <v>347</v>
      </c>
      <c r="O43" s="263"/>
      <c r="P43" s="176">
        <v>27309.29</v>
      </c>
      <c r="Q43" s="177" t="s">
        <v>347</v>
      </c>
      <c r="R43" s="178"/>
      <c r="S43" s="176"/>
      <c r="T43" s="176"/>
      <c r="U43" s="266"/>
      <c r="V43" s="297"/>
      <c r="W43" s="275"/>
      <c r="X43" s="2">
        <v>58</v>
      </c>
    </row>
    <row r="44" spans="1:24" x14ac:dyDescent="0.25">
      <c r="A44" s="260"/>
      <c r="B44" s="269"/>
      <c r="C44" s="269"/>
      <c r="D44" s="269"/>
      <c r="E44" s="269"/>
      <c r="F44" s="263"/>
      <c r="G44" s="278"/>
      <c r="H44" s="266"/>
      <c r="I44" s="281"/>
      <c r="J44" s="298"/>
      <c r="K44" s="299"/>
      <c r="L44" s="269"/>
      <c r="M44" s="269"/>
      <c r="N44" s="183" t="s">
        <v>348</v>
      </c>
      <c r="O44" s="263"/>
      <c r="P44" s="176">
        <v>6478.89</v>
      </c>
      <c r="Q44" s="177" t="s">
        <v>353</v>
      </c>
      <c r="R44" s="178"/>
      <c r="S44" s="176"/>
      <c r="T44" s="176"/>
      <c r="U44" s="266"/>
      <c r="V44" s="297"/>
      <c r="W44" s="275"/>
      <c r="X44" s="2">
        <v>58</v>
      </c>
    </row>
    <row r="45" spans="1:24" x14ac:dyDescent="0.25">
      <c r="A45" s="260"/>
      <c r="B45" s="269"/>
      <c r="C45" s="269"/>
      <c r="D45" s="269"/>
      <c r="E45" s="269"/>
      <c r="F45" s="263"/>
      <c r="G45" s="278"/>
      <c r="H45" s="266"/>
      <c r="I45" s="281"/>
      <c r="J45" s="298"/>
      <c r="K45" s="299"/>
      <c r="L45" s="269"/>
      <c r="M45" s="269"/>
      <c r="N45" s="183" t="s">
        <v>347</v>
      </c>
      <c r="O45" s="263"/>
      <c r="P45" s="176">
        <v>27893.33</v>
      </c>
      <c r="Q45" s="177" t="s">
        <v>353</v>
      </c>
      <c r="R45" s="178"/>
      <c r="S45" s="176"/>
      <c r="T45" s="176"/>
      <c r="U45" s="266"/>
      <c r="V45" s="297"/>
      <c r="W45" s="275"/>
      <c r="X45" s="2">
        <v>58</v>
      </c>
    </row>
    <row r="46" spans="1:24" x14ac:dyDescent="0.25">
      <c r="A46" s="260"/>
      <c r="B46" s="269"/>
      <c r="C46" s="269"/>
      <c r="D46" s="269"/>
      <c r="E46" s="269"/>
      <c r="F46" s="263"/>
      <c r="G46" s="278"/>
      <c r="H46" s="266"/>
      <c r="I46" s="281"/>
      <c r="J46" s="298"/>
      <c r="K46" s="299"/>
      <c r="L46" s="269"/>
      <c r="M46" s="269"/>
      <c r="N46" s="183" t="s">
        <v>377</v>
      </c>
      <c r="O46" s="263"/>
      <c r="P46" s="176">
        <v>20920</v>
      </c>
      <c r="Q46" s="177" t="s">
        <v>376</v>
      </c>
      <c r="R46" s="178"/>
      <c r="S46" s="176"/>
      <c r="T46" s="176"/>
      <c r="U46" s="266"/>
      <c r="V46" s="297"/>
      <c r="W46" s="275"/>
      <c r="X46" s="2">
        <v>58</v>
      </c>
    </row>
    <row r="47" spans="1:24" x14ac:dyDescent="0.25">
      <c r="A47" s="260"/>
      <c r="B47" s="269"/>
      <c r="C47" s="269"/>
      <c r="D47" s="269"/>
      <c r="E47" s="269"/>
      <c r="F47" s="263"/>
      <c r="G47" s="278"/>
      <c r="H47" s="266"/>
      <c r="I47" s="281"/>
      <c r="J47" s="298"/>
      <c r="K47" s="299"/>
      <c r="L47" s="269"/>
      <c r="M47" s="269"/>
      <c r="N47" s="183" t="s">
        <v>375</v>
      </c>
      <c r="O47" s="263"/>
      <c r="P47" s="176">
        <v>270</v>
      </c>
      <c r="Q47" s="177" t="s">
        <v>384</v>
      </c>
      <c r="R47" s="178"/>
      <c r="S47" s="176"/>
      <c r="T47" s="176"/>
      <c r="U47" s="266"/>
      <c r="V47" s="297"/>
      <c r="W47" s="275"/>
      <c r="X47" s="2">
        <v>58</v>
      </c>
    </row>
    <row r="48" spans="1:24" x14ac:dyDescent="0.25">
      <c r="A48" s="261"/>
      <c r="B48" s="270"/>
      <c r="C48" s="270"/>
      <c r="D48" s="270"/>
      <c r="E48" s="270"/>
      <c r="F48" s="264"/>
      <c r="G48" s="279"/>
      <c r="H48" s="267"/>
      <c r="I48" s="282"/>
      <c r="J48" s="294"/>
      <c r="K48" s="296"/>
      <c r="L48" s="270"/>
      <c r="M48" s="270"/>
      <c r="N48" s="184" t="s">
        <v>377</v>
      </c>
      <c r="O48" s="264"/>
      <c r="P48" s="179">
        <v>15341.44</v>
      </c>
      <c r="Q48" s="180" t="s">
        <v>384</v>
      </c>
      <c r="R48" s="181"/>
      <c r="S48" s="179"/>
      <c r="T48" s="179"/>
      <c r="U48" s="267"/>
      <c r="V48" s="292"/>
      <c r="W48" s="276"/>
      <c r="X48" s="2">
        <v>58</v>
      </c>
    </row>
    <row r="49" spans="1:24" s="85" customFormat="1" ht="54" customHeight="1" x14ac:dyDescent="0.25">
      <c r="A49" s="259">
        <v>7</v>
      </c>
      <c r="B49" s="268" t="s">
        <v>56</v>
      </c>
      <c r="C49" s="268"/>
      <c r="D49" s="268"/>
      <c r="E49" s="268" t="s">
        <v>234</v>
      </c>
      <c r="F49" s="262" t="s">
        <v>218</v>
      </c>
      <c r="G49" s="277" t="s">
        <v>233</v>
      </c>
      <c r="H49" s="265">
        <v>27331.200000000001</v>
      </c>
      <c r="I49" s="280">
        <f>IF(X49 = 59, H49 + SUM(S49:S51) - SUM(T49:T51) - SUM(P49:P51) - V49,0)</f>
        <v>20498.400000000001</v>
      </c>
      <c r="J49" s="293">
        <v>2310163739</v>
      </c>
      <c r="K49" s="295" t="s">
        <v>152</v>
      </c>
      <c r="L49" s="268"/>
      <c r="M49" s="268" t="s">
        <v>215</v>
      </c>
      <c r="N49" s="182" t="s">
        <v>315</v>
      </c>
      <c r="O49" s="262" t="s">
        <v>235</v>
      </c>
      <c r="P49" s="175">
        <v>2277.6</v>
      </c>
      <c r="Q49" s="174" t="s">
        <v>318</v>
      </c>
      <c r="R49" s="173"/>
      <c r="S49" s="175"/>
      <c r="T49" s="175"/>
      <c r="U49" s="265"/>
      <c r="V49" s="291"/>
      <c r="W49" s="274"/>
      <c r="X49" s="85">
        <v>59</v>
      </c>
    </row>
    <row r="50" spans="1:24" x14ac:dyDescent="0.25">
      <c r="A50" s="260"/>
      <c r="B50" s="269"/>
      <c r="C50" s="269"/>
      <c r="D50" s="269"/>
      <c r="E50" s="269"/>
      <c r="F50" s="263"/>
      <c r="G50" s="278"/>
      <c r="H50" s="266"/>
      <c r="I50" s="281"/>
      <c r="J50" s="298"/>
      <c r="K50" s="299"/>
      <c r="L50" s="269"/>
      <c r="M50" s="269"/>
      <c r="N50" s="183" t="s">
        <v>348</v>
      </c>
      <c r="O50" s="263"/>
      <c r="P50" s="176">
        <v>2277.6</v>
      </c>
      <c r="Q50" s="177" t="s">
        <v>347</v>
      </c>
      <c r="R50" s="178"/>
      <c r="S50" s="176"/>
      <c r="T50" s="176"/>
      <c r="U50" s="266"/>
      <c r="V50" s="297"/>
      <c r="W50" s="275"/>
      <c r="X50" s="2">
        <v>59</v>
      </c>
    </row>
    <row r="51" spans="1:24" x14ac:dyDescent="0.25">
      <c r="A51" s="261"/>
      <c r="B51" s="270"/>
      <c r="C51" s="270"/>
      <c r="D51" s="270"/>
      <c r="E51" s="270"/>
      <c r="F51" s="264"/>
      <c r="G51" s="279"/>
      <c r="H51" s="267"/>
      <c r="I51" s="282"/>
      <c r="J51" s="294"/>
      <c r="K51" s="296"/>
      <c r="L51" s="270"/>
      <c r="M51" s="270"/>
      <c r="N51" s="184" t="s">
        <v>375</v>
      </c>
      <c r="O51" s="264"/>
      <c r="P51" s="179">
        <v>2277.6</v>
      </c>
      <c r="Q51" s="180" t="s">
        <v>376</v>
      </c>
      <c r="R51" s="181"/>
      <c r="S51" s="179"/>
      <c r="T51" s="179"/>
      <c r="U51" s="267"/>
      <c r="V51" s="292"/>
      <c r="W51" s="276"/>
      <c r="X51" s="2">
        <v>59</v>
      </c>
    </row>
    <row r="52" spans="1:24" s="85" customFormat="1" ht="75" x14ac:dyDescent="0.25">
      <c r="A52" s="109">
        <v>8</v>
      </c>
      <c r="B52" s="110" t="s">
        <v>56</v>
      </c>
      <c r="C52" s="110"/>
      <c r="D52" s="110"/>
      <c r="E52" s="110" t="s">
        <v>226</v>
      </c>
      <c r="F52" s="117" t="s">
        <v>227</v>
      </c>
      <c r="G52" s="111" t="s">
        <v>228</v>
      </c>
      <c r="H52" s="112">
        <v>30012.16</v>
      </c>
      <c r="I52" s="113">
        <f>IF(X52 = 60, H52 + SUM(S52:S52) - SUM(T52:T52) - SUM(P52:P52) - V52,0)</f>
        <v>22509.119999999999</v>
      </c>
      <c r="J52" s="114">
        <v>274062111</v>
      </c>
      <c r="K52" s="115" t="s">
        <v>161</v>
      </c>
      <c r="L52" s="110"/>
      <c r="M52" s="110" t="s">
        <v>229</v>
      </c>
      <c r="N52" s="117" t="s">
        <v>378</v>
      </c>
      <c r="O52" s="117" t="s">
        <v>230</v>
      </c>
      <c r="P52" s="112">
        <v>7503.04</v>
      </c>
      <c r="Q52" s="111" t="s">
        <v>376</v>
      </c>
      <c r="R52" s="110"/>
      <c r="S52" s="112"/>
      <c r="T52" s="112"/>
      <c r="U52" s="112"/>
      <c r="V52" s="116"/>
      <c r="W52" s="108"/>
      <c r="X52" s="85">
        <v>60</v>
      </c>
    </row>
    <row r="53" spans="1:24" s="85" customFormat="1" ht="127.15" customHeight="1" x14ac:dyDescent="0.25">
      <c r="A53" s="259">
        <v>9</v>
      </c>
      <c r="B53" s="268" t="s">
        <v>56</v>
      </c>
      <c r="C53" s="268"/>
      <c r="D53" s="268"/>
      <c r="E53" s="268" t="s">
        <v>160</v>
      </c>
      <c r="F53" s="262" t="s">
        <v>237</v>
      </c>
      <c r="G53" s="277" t="s">
        <v>260</v>
      </c>
      <c r="H53" s="265">
        <v>114400</v>
      </c>
      <c r="I53" s="280">
        <f>IF(X53 = 61, H53 + SUM(S53:S58) - SUM(T53:T58) - SUM(P53:P58) - V53,0)</f>
        <v>85800</v>
      </c>
      <c r="J53" s="293">
        <v>2353017179</v>
      </c>
      <c r="K53" s="295" t="s">
        <v>167</v>
      </c>
      <c r="L53" s="268"/>
      <c r="M53" s="268" t="s">
        <v>215</v>
      </c>
      <c r="N53" s="182" t="s">
        <v>308</v>
      </c>
      <c r="O53" s="262" t="s">
        <v>261</v>
      </c>
      <c r="P53" s="175">
        <v>4800</v>
      </c>
      <c r="Q53" s="174" t="s">
        <v>315</v>
      </c>
      <c r="R53" s="173"/>
      <c r="S53" s="175"/>
      <c r="T53" s="175"/>
      <c r="U53" s="265"/>
      <c r="V53" s="291"/>
      <c r="W53" s="274"/>
      <c r="X53" s="85">
        <v>61</v>
      </c>
    </row>
    <row r="54" spans="1:24" x14ac:dyDescent="0.25">
      <c r="A54" s="260"/>
      <c r="B54" s="269"/>
      <c r="C54" s="269"/>
      <c r="D54" s="269"/>
      <c r="E54" s="269"/>
      <c r="F54" s="263"/>
      <c r="G54" s="278"/>
      <c r="H54" s="266"/>
      <c r="I54" s="281"/>
      <c r="J54" s="298"/>
      <c r="K54" s="299"/>
      <c r="L54" s="269"/>
      <c r="M54" s="269"/>
      <c r="N54" s="183" t="s">
        <v>308</v>
      </c>
      <c r="O54" s="263"/>
      <c r="P54" s="176">
        <v>5600</v>
      </c>
      <c r="Q54" s="177" t="s">
        <v>315</v>
      </c>
      <c r="R54" s="178"/>
      <c r="S54" s="176"/>
      <c r="T54" s="176"/>
      <c r="U54" s="266"/>
      <c r="V54" s="297"/>
      <c r="W54" s="275"/>
      <c r="X54" s="2">
        <v>61</v>
      </c>
    </row>
    <row r="55" spans="1:24" x14ac:dyDescent="0.25">
      <c r="A55" s="260"/>
      <c r="B55" s="269"/>
      <c r="C55" s="269"/>
      <c r="D55" s="269"/>
      <c r="E55" s="269"/>
      <c r="F55" s="263"/>
      <c r="G55" s="278"/>
      <c r="H55" s="266"/>
      <c r="I55" s="281"/>
      <c r="J55" s="298"/>
      <c r="K55" s="299"/>
      <c r="L55" s="269"/>
      <c r="M55" s="269"/>
      <c r="N55" s="183" t="s">
        <v>348</v>
      </c>
      <c r="O55" s="263"/>
      <c r="P55" s="176">
        <v>4560</v>
      </c>
      <c r="Q55" s="177" t="s">
        <v>352</v>
      </c>
      <c r="R55" s="178"/>
      <c r="S55" s="176"/>
      <c r="T55" s="176"/>
      <c r="U55" s="266"/>
      <c r="V55" s="297"/>
      <c r="W55" s="275"/>
      <c r="X55" s="2">
        <v>61</v>
      </c>
    </row>
    <row r="56" spans="1:24" x14ac:dyDescent="0.25">
      <c r="A56" s="260"/>
      <c r="B56" s="269"/>
      <c r="C56" s="269"/>
      <c r="D56" s="269"/>
      <c r="E56" s="269"/>
      <c r="F56" s="263"/>
      <c r="G56" s="278"/>
      <c r="H56" s="266"/>
      <c r="I56" s="281"/>
      <c r="J56" s="298"/>
      <c r="K56" s="299"/>
      <c r="L56" s="269"/>
      <c r="M56" s="269"/>
      <c r="N56" s="183" t="s">
        <v>348</v>
      </c>
      <c r="O56" s="263"/>
      <c r="P56" s="176">
        <v>5320</v>
      </c>
      <c r="Q56" s="177" t="s">
        <v>352</v>
      </c>
      <c r="R56" s="178"/>
      <c r="S56" s="176"/>
      <c r="T56" s="176"/>
      <c r="U56" s="266"/>
      <c r="V56" s="297"/>
      <c r="W56" s="275"/>
      <c r="X56" s="2">
        <v>61</v>
      </c>
    </row>
    <row r="57" spans="1:24" x14ac:dyDescent="0.25">
      <c r="A57" s="260"/>
      <c r="B57" s="269"/>
      <c r="C57" s="269"/>
      <c r="D57" s="269"/>
      <c r="E57" s="269"/>
      <c r="F57" s="263"/>
      <c r="G57" s="278"/>
      <c r="H57" s="266"/>
      <c r="I57" s="281"/>
      <c r="J57" s="298"/>
      <c r="K57" s="299"/>
      <c r="L57" s="269"/>
      <c r="M57" s="269"/>
      <c r="N57" s="183" t="s">
        <v>375</v>
      </c>
      <c r="O57" s="263"/>
      <c r="P57" s="176">
        <v>3840</v>
      </c>
      <c r="Q57" s="177" t="s">
        <v>380</v>
      </c>
      <c r="R57" s="178"/>
      <c r="S57" s="176"/>
      <c r="T57" s="176"/>
      <c r="U57" s="266"/>
      <c r="V57" s="297"/>
      <c r="W57" s="275"/>
      <c r="X57" s="2">
        <v>61</v>
      </c>
    </row>
    <row r="58" spans="1:24" x14ac:dyDescent="0.25">
      <c r="A58" s="261"/>
      <c r="B58" s="270"/>
      <c r="C58" s="270"/>
      <c r="D58" s="270"/>
      <c r="E58" s="270"/>
      <c r="F58" s="264"/>
      <c r="G58" s="279"/>
      <c r="H58" s="267"/>
      <c r="I58" s="282"/>
      <c r="J58" s="294"/>
      <c r="K58" s="296"/>
      <c r="L58" s="270"/>
      <c r="M58" s="270"/>
      <c r="N58" s="184" t="s">
        <v>375</v>
      </c>
      <c r="O58" s="264"/>
      <c r="P58" s="179">
        <v>4480</v>
      </c>
      <c r="Q58" s="180" t="s">
        <v>380</v>
      </c>
      <c r="R58" s="181"/>
      <c r="S58" s="179"/>
      <c r="T58" s="179"/>
      <c r="U58" s="267"/>
      <c r="V58" s="292"/>
      <c r="W58" s="276"/>
      <c r="X58" s="2">
        <v>61</v>
      </c>
    </row>
    <row r="59" spans="1:24" s="85" customFormat="1" ht="72" customHeight="1" x14ac:dyDescent="0.25">
      <c r="A59" s="259">
        <v>10</v>
      </c>
      <c r="B59" s="268" t="s">
        <v>56</v>
      </c>
      <c r="C59" s="268"/>
      <c r="D59" s="268"/>
      <c r="E59" s="268" t="s">
        <v>249</v>
      </c>
      <c r="F59" s="262" t="s">
        <v>237</v>
      </c>
      <c r="G59" s="277" t="s">
        <v>185</v>
      </c>
      <c r="H59" s="265">
        <v>598920</v>
      </c>
      <c r="I59" s="280">
        <f>IF(X59 = 62, H59 + SUM(S59:S61) - SUM(T59:T61) - SUM(P59:P61) - V59,0)</f>
        <v>285984.3</v>
      </c>
      <c r="J59" s="293">
        <v>235300578903</v>
      </c>
      <c r="K59" s="295" t="s">
        <v>148</v>
      </c>
      <c r="L59" s="268"/>
      <c r="M59" s="268" t="s">
        <v>250</v>
      </c>
      <c r="N59" s="182" t="s">
        <v>308</v>
      </c>
      <c r="O59" s="262" t="s">
        <v>297</v>
      </c>
      <c r="P59" s="175">
        <v>101430</v>
      </c>
      <c r="Q59" s="174" t="s">
        <v>310</v>
      </c>
      <c r="R59" s="173"/>
      <c r="S59" s="175"/>
      <c r="T59" s="175"/>
      <c r="U59" s="265"/>
      <c r="V59" s="291"/>
      <c r="W59" s="274"/>
      <c r="X59" s="85">
        <v>62</v>
      </c>
    </row>
    <row r="60" spans="1:24" x14ac:dyDescent="0.25">
      <c r="A60" s="260"/>
      <c r="B60" s="269"/>
      <c r="C60" s="269"/>
      <c r="D60" s="269"/>
      <c r="E60" s="269"/>
      <c r="F60" s="263"/>
      <c r="G60" s="278"/>
      <c r="H60" s="266"/>
      <c r="I60" s="281"/>
      <c r="J60" s="298"/>
      <c r="K60" s="299"/>
      <c r="L60" s="269"/>
      <c r="M60" s="269"/>
      <c r="N60" s="183" t="s">
        <v>348</v>
      </c>
      <c r="O60" s="263"/>
      <c r="P60" s="176">
        <v>107950.5</v>
      </c>
      <c r="Q60" s="177" t="s">
        <v>350</v>
      </c>
      <c r="R60" s="178"/>
      <c r="S60" s="176"/>
      <c r="T60" s="176"/>
      <c r="U60" s="266"/>
      <c r="V60" s="297"/>
      <c r="W60" s="275"/>
      <c r="X60" s="2">
        <v>62</v>
      </c>
    </row>
    <row r="61" spans="1:24" x14ac:dyDescent="0.25">
      <c r="A61" s="261"/>
      <c r="B61" s="270"/>
      <c r="C61" s="270"/>
      <c r="D61" s="270"/>
      <c r="E61" s="270"/>
      <c r="F61" s="264"/>
      <c r="G61" s="279"/>
      <c r="H61" s="267"/>
      <c r="I61" s="282"/>
      <c r="J61" s="294"/>
      <c r="K61" s="296"/>
      <c r="L61" s="270"/>
      <c r="M61" s="270"/>
      <c r="N61" s="184" t="s">
        <v>375</v>
      </c>
      <c r="O61" s="264"/>
      <c r="P61" s="179">
        <v>103555.2</v>
      </c>
      <c r="Q61" s="180" t="s">
        <v>383</v>
      </c>
      <c r="R61" s="181"/>
      <c r="S61" s="179"/>
      <c r="T61" s="179"/>
      <c r="U61" s="267"/>
      <c r="V61" s="292"/>
      <c r="W61" s="276"/>
      <c r="X61" s="2">
        <v>62</v>
      </c>
    </row>
    <row r="62" spans="1:24" s="85" customFormat="1" ht="72" customHeight="1" x14ac:dyDescent="0.25">
      <c r="A62" s="259">
        <v>11</v>
      </c>
      <c r="B62" s="268" t="s">
        <v>56</v>
      </c>
      <c r="C62" s="268"/>
      <c r="D62" s="268"/>
      <c r="E62" s="268" t="s">
        <v>278</v>
      </c>
      <c r="F62" s="262" t="s">
        <v>284</v>
      </c>
      <c r="G62" s="277" t="s">
        <v>300</v>
      </c>
      <c r="H62" s="265">
        <v>540855.12</v>
      </c>
      <c r="I62" s="280">
        <f>IF(X62 = 63, H62 + SUM(S62:S77) - SUM(T62:T77) - SUM(P62:P77) - V62,0)</f>
        <v>8.7311491370201111E-11</v>
      </c>
      <c r="J62" s="293">
        <v>2353020735</v>
      </c>
      <c r="K62" s="295" t="s">
        <v>287</v>
      </c>
      <c r="L62" s="268"/>
      <c r="M62" s="268" t="s">
        <v>301</v>
      </c>
      <c r="N62" s="182" t="s">
        <v>308</v>
      </c>
      <c r="O62" s="262" t="s">
        <v>289</v>
      </c>
      <c r="P62" s="175">
        <v>3418.85</v>
      </c>
      <c r="Q62" s="174" t="s">
        <v>314</v>
      </c>
      <c r="R62" s="173" t="s">
        <v>364</v>
      </c>
      <c r="S62" s="175">
        <v>3999.24</v>
      </c>
      <c r="T62" s="175"/>
      <c r="U62" s="265" t="s">
        <v>367</v>
      </c>
      <c r="V62" s="291">
        <v>133339.26999999999</v>
      </c>
      <c r="W62" s="274"/>
      <c r="X62" s="85">
        <v>63</v>
      </c>
    </row>
    <row r="63" spans="1:24" x14ac:dyDescent="0.25">
      <c r="A63" s="260"/>
      <c r="B63" s="269"/>
      <c r="C63" s="269"/>
      <c r="D63" s="269"/>
      <c r="E63" s="269"/>
      <c r="F63" s="263"/>
      <c r="G63" s="278"/>
      <c r="H63" s="266"/>
      <c r="I63" s="281"/>
      <c r="J63" s="298"/>
      <c r="K63" s="299"/>
      <c r="L63" s="269"/>
      <c r="M63" s="269"/>
      <c r="N63" s="183" t="s">
        <v>317</v>
      </c>
      <c r="O63" s="263"/>
      <c r="P63" s="176">
        <v>5033.3100000000004</v>
      </c>
      <c r="Q63" s="177" t="s">
        <v>314</v>
      </c>
      <c r="R63" s="178"/>
      <c r="S63" s="176"/>
      <c r="T63" s="176"/>
      <c r="U63" s="266"/>
      <c r="V63" s="297"/>
      <c r="W63" s="275"/>
      <c r="X63" s="2">
        <v>63</v>
      </c>
    </row>
    <row r="64" spans="1:24" x14ac:dyDescent="0.25">
      <c r="A64" s="260"/>
      <c r="B64" s="269"/>
      <c r="C64" s="269"/>
      <c r="D64" s="269"/>
      <c r="E64" s="269"/>
      <c r="F64" s="263"/>
      <c r="G64" s="278"/>
      <c r="H64" s="266"/>
      <c r="I64" s="281"/>
      <c r="J64" s="298"/>
      <c r="K64" s="299"/>
      <c r="L64" s="269"/>
      <c r="M64" s="269"/>
      <c r="N64" s="183" t="s">
        <v>313</v>
      </c>
      <c r="O64" s="263"/>
      <c r="P64" s="176">
        <v>21396.01</v>
      </c>
      <c r="Q64" s="177" t="s">
        <v>315</v>
      </c>
      <c r="R64" s="178"/>
      <c r="S64" s="176"/>
      <c r="T64" s="176"/>
      <c r="U64" s="266"/>
      <c r="V64" s="297"/>
      <c r="W64" s="275"/>
      <c r="X64" s="2">
        <v>63</v>
      </c>
    </row>
    <row r="65" spans="1:24" x14ac:dyDescent="0.25">
      <c r="A65" s="260"/>
      <c r="B65" s="269"/>
      <c r="C65" s="269"/>
      <c r="D65" s="269"/>
      <c r="E65" s="269"/>
      <c r="F65" s="263"/>
      <c r="G65" s="278"/>
      <c r="H65" s="266"/>
      <c r="I65" s="281"/>
      <c r="J65" s="298"/>
      <c r="K65" s="299"/>
      <c r="L65" s="269"/>
      <c r="M65" s="269"/>
      <c r="N65" s="183" t="s">
        <v>313</v>
      </c>
      <c r="O65" s="263"/>
      <c r="P65" s="176">
        <v>1365.73</v>
      </c>
      <c r="Q65" s="177" t="s">
        <v>315</v>
      </c>
      <c r="R65" s="178"/>
      <c r="S65" s="176"/>
      <c r="T65" s="176"/>
      <c r="U65" s="266"/>
      <c r="V65" s="297"/>
      <c r="W65" s="275"/>
      <c r="X65" s="2">
        <v>63</v>
      </c>
    </row>
    <row r="66" spans="1:24" x14ac:dyDescent="0.25">
      <c r="A66" s="260"/>
      <c r="B66" s="269"/>
      <c r="C66" s="269"/>
      <c r="D66" s="269"/>
      <c r="E66" s="269"/>
      <c r="F66" s="263"/>
      <c r="G66" s="278"/>
      <c r="H66" s="266"/>
      <c r="I66" s="281"/>
      <c r="J66" s="298"/>
      <c r="K66" s="299"/>
      <c r="L66" s="269"/>
      <c r="M66" s="269"/>
      <c r="N66" s="183" t="s">
        <v>308</v>
      </c>
      <c r="O66" s="263"/>
      <c r="P66" s="176">
        <v>53560.87</v>
      </c>
      <c r="Q66" s="177" t="s">
        <v>315</v>
      </c>
      <c r="R66" s="178"/>
      <c r="S66" s="176"/>
      <c r="T66" s="176"/>
      <c r="U66" s="266"/>
      <c r="V66" s="297"/>
      <c r="W66" s="275"/>
      <c r="X66" s="2">
        <v>63</v>
      </c>
    </row>
    <row r="67" spans="1:24" x14ac:dyDescent="0.25">
      <c r="A67" s="260"/>
      <c r="B67" s="269"/>
      <c r="C67" s="269"/>
      <c r="D67" s="269"/>
      <c r="E67" s="269"/>
      <c r="F67" s="263"/>
      <c r="G67" s="278"/>
      <c r="H67" s="266"/>
      <c r="I67" s="281"/>
      <c r="J67" s="298"/>
      <c r="K67" s="299"/>
      <c r="L67" s="269"/>
      <c r="M67" s="269"/>
      <c r="N67" s="183" t="s">
        <v>317</v>
      </c>
      <c r="O67" s="263"/>
      <c r="P67" s="176">
        <v>78853.5</v>
      </c>
      <c r="Q67" s="177" t="s">
        <v>315</v>
      </c>
      <c r="R67" s="178"/>
      <c r="S67" s="176"/>
      <c r="T67" s="176"/>
      <c r="U67" s="266"/>
      <c r="V67" s="297"/>
      <c r="W67" s="275"/>
      <c r="X67" s="2">
        <v>63</v>
      </c>
    </row>
    <row r="68" spans="1:24" x14ac:dyDescent="0.25">
      <c r="A68" s="260"/>
      <c r="B68" s="269"/>
      <c r="C68" s="269"/>
      <c r="D68" s="269"/>
      <c r="E68" s="269"/>
      <c r="F68" s="263"/>
      <c r="G68" s="278"/>
      <c r="H68" s="266"/>
      <c r="I68" s="281"/>
      <c r="J68" s="298"/>
      <c r="K68" s="299"/>
      <c r="L68" s="269"/>
      <c r="M68" s="269"/>
      <c r="N68" s="183" t="s">
        <v>316</v>
      </c>
      <c r="O68" s="263"/>
      <c r="P68" s="176">
        <v>64258.87</v>
      </c>
      <c r="Q68" s="177" t="s">
        <v>347</v>
      </c>
      <c r="R68" s="178"/>
      <c r="S68" s="176"/>
      <c r="T68" s="176"/>
      <c r="U68" s="266"/>
      <c r="V68" s="297"/>
      <c r="W68" s="275"/>
      <c r="X68" s="2">
        <v>63</v>
      </c>
    </row>
    <row r="69" spans="1:24" x14ac:dyDescent="0.25">
      <c r="A69" s="260"/>
      <c r="B69" s="269"/>
      <c r="C69" s="269"/>
      <c r="D69" s="269"/>
      <c r="E69" s="269"/>
      <c r="F69" s="263"/>
      <c r="G69" s="278"/>
      <c r="H69" s="266"/>
      <c r="I69" s="281"/>
      <c r="J69" s="298"/>
      <c r="K69" s="299"/>
      <c r="L69" s="269"/>
      <c r="M69" s="269"/>
      <c r="N69" s="183" t="s">
        <v>316</v>
      </c>
      <c r="O69" s="263"/>
      <c r="P69" s="176">
        <v>4101.72</v>
      </c>
      <c r="Q69" s="177" t="s">
        <v>347</v>
      </c>
      <c r="R69" s="178"/>
      <c r="S69" s="176"/>
      <c r="T69" s="176"/>
      <c r="U69" s="266"/>
      <c r="V69" s="297"/>
      <c r="W69" s="275"/>
      <c r="X69" s="2">
        <v>63</v>
      </c>
    </row>
    <row r="70" spans="1:24" x14ac:dyDescent="0.25">
      <c r="A70" s="260"/>
      <c r="B70" s="269"/>
      <c r="C70" s="269"/>
      <c r="D70" s="269"/>
      <c r="E70" s="269"/>
      <c r="F70" s="263"/>
      <c r="G70" s="278"/>
      <c r="H70" s="266"/>
      <c r="I70" s="281"/>
      <c r="J70" s="298"/>
      <c r="K70" s="299"/>
      <c r="L70" s="269"/>
      <c r="M70" s="269"/>
      <c r="N70" s="183" t="s">
        <v>349</v>
      </c>
      <c r="O70" s="263"/>
      <c r="P70" s="176">
        <v>22033.64</v>
      </c>
      <c r="Q70" s="177" t="s">
        <v>360</v>
      </c>
      <c r="R70" s="178"/>
      <c r="S70" s="176"/>
      <c r="T70" s="176"/>
      <c r="U70" s="266"/>
      <c r="V70" s="297"/>
      <c r="W70" s="275"/>
      <c r="X70" s="2">
        <v>63</v>
      </c>
    </row>
    <row r="71" spans="1:24" x14ac:dyDescent="0.25">
      <c r="A71" s="260"/>
      <c r="B71" s="269"/>
      <c r="C71" s="269"/>
      <c r="D71" s="269"/>
      <c r="E71" s="269"/>
      <c r="F71" s="263"/>
      <c r="G71" s="278"/>
      <c r="H71" s="266"/>
      <c r="I71" s="281"/>
      <c r="J71" s="298"/>
      <c r="K71" s="299"/>
      <c r="L71" s="269"/>
      <c r="M71" s="269"/>
      <c r="N71" s="183" t="s">
        <v>349</v>
      </c>
      <c r="O71" s="263"/>
      <c r="P71" s="176">
        <v>1406.43</v>
      </c>
      <c r="Q71" s="177" t="s">
        <v>360</v>
      </c>
      <c r="R71" s="178"/>
      <c r="S71" s="176"/>
      <c r="T71" s="176"/>
      <c r="U71" s="266"/>
      <c r="V71" s="297"/>
      <c r="W71" s="275"/>
      <c r="X71" s="2">
        <v>63</v>
      </c>
    </row>
    <row r="72" spans="1:24" x14ac:dyDescent="0.25">
      <c r="A72" s="260"/>
      <c r="B72" s="269"/>
      <c r="C72" s="269"/>
      <c r="D72" s="269"/>
      <c r="E72" s="269"/>
      <c r="F72" s="263"/>
      <c r="G72" s="278"/>
      <c r="H72" s="266"/>
      <c r="I72" s="281"/>
      <c r="J72" s="298"/>
      <c r="K72" s="299"/>
      <c r="L72" s="269"/>
      <c r="M72" s="269"/>
      <c r="N72" s="183" t="s">
        <v>348</v>
      </c>
      <c r="O72" s="263"/>
      <c r="P72" s="176">
        <v>39320.480000000003</v>
      </c>
      <c r="Q72" s="177" t="s">
        <v>360</v>
      </c>
      <c r="R72" s="178"/>
      <c r="S72" s="176"/>
      <c r="T72" s="176"/>
      <c r="U72" s="266"/>
      <c r="V72" s="297"/>
      <c r="W72" s="275"/>
      <c r="X72" s="2">
        <v>63</v>
      </c>
    </row>
    <row r="73" spans="1:24" x14ac:dyDescent="0.25">
      <c r="A73" s="260"/>
      <c r="B73" s="269"/>
      <c r="C73" s="269"/>
      <c r="D73" s="269"/>
      <c r="E73" s="269"/>
      <c r="F73" s="263"/>
      <c r="G73" s="278"/>
      <c r="H73" s="266"/>
      <c r="I73" s="281"/>
      <c r="J73" s="298"/>
      <c r="K73" s="299"/>
      <c r="L73" s="269"/>
      <c r="M73" s="269"/>
      <c r="N73" s="183" t="s">
        <v>348</v>
      </c>
      <c r="O73" s="263"/>
      <c r="P73" s="176">
        <v>2509.87</v>
      </c>
      <c r="Q73" s="177" t="s">
        <v>360</v>
      </c>
      <c r="R73" s="178"/>
      <c r="S73" s="176"/>
      <c r="T73" s="176"/>
      <c r="U73" s="266"/>
      <c r="V73" s="297"/>
      <c r="W73" s="275"/>
      <c r="X73" s="2">
        <v>63</v>
      </c>
    </row>
    <row r="74" spans="1:24" x14ac:dyDescent="0.25">
      <c r="A74" s="260"/>
      <c r="B74" s="269"/>
      <c r="C74" s="269"/>
      <c r="D74" s="269"/>
      <c r="E74" s="269"/>
      <c r="F74" s="263"/>
      <c r="G74" s="278"/>
      <c r="H74" s="266"/>
      <c r="I74" s="281"/>
      <c r="J74" s="298"/>
      <c r="K74" s="299"/>
      <c r="L74" s="269"/>
      <c r="M74" s="269"/>
      <c r="N74" s="183" t="s">
        <v>360</v>
      </c>
      <c r="O74" s="263"/>
      <c r="P74" s="176">
        <v>61540.42</v>
      </c>
      <c r="Q74" s="177" t="s">
        <v>357</v>
      </c>
      <c r="R74" s="178"/>
      <c r="S74" s="176"/>
      <c r="T74" s="176"/>
      <c r="U74" s="266"/>
      <c r="V74" s="297"/>
      <c r="W74" s="275"/>
      <c r="X74" s="2">
        <v>63</v>
      </c>
    </row>
    <row r="75" spans="1:24" x14ac:dyDescent="0.25">
      <c r="A75" s="260"/>
      <c r="B75" s="269"/>
      <c r="C75" s="269"/>
      <c r="D75" s="269"/>
      <c r="E75" s="269"/>
      <c r="F75" s="263"/>
      <c r="G75" s="278"/>
      <c r="H75" s="266"/>
      <c r="I75" s="281"/>
      <c r="J75" s="298"/>
      <c r="K75" s="299"/>
      <c r="L75" s="269"/>
      <c r="M75" s="269"/>
      <c r="N75" s="183" t="s">
        <v>360</v>
      </c>
      <c r="O75" s="263"/>
      <c r="P75" s="176">
        <v>3928.19</v>
      </c>
      <c r="Q75" s="177" t="s">
        <v>357</v>
      </c>
      <c r="R75" s="178"/>
      <c r="S75" s="176"/>
      <c r="T75" s="176"/>
      <c r="U75" s="266"/>
      <c r="V75" s="297"/>
      <c r="W75" s="275"/>
      <c r="X75" s="2">
        <v>63</v>
      </c>
    </row>
    <row r="76" spans="1:24" x14ac:dyDescent="0.25">
      <c r="A76" s="260"/>
      <c r="B76" s="269"/>
      <c r="C76" s="269"/>
      <c r="D76" s="269"/>
      <c r="E76" s="269"/>
      <c r="F76" s="263"/>
      <c r="G76" s="278"/>
      <c r="H76" s="266"/>
      <c r="I76" s="281"/>
      <c r="J76" s="298"/>
      <c r="K76" s="299"/>
      <c r="L76" s="269"/>
      <c r="M76" s="269"/>
      <c r="N76" s="183" t="s">
        <v>387</v>
      </c>
      <c r="O76" s="263"/>
      <c r="P76" s="176">
        <v>45859.91</v>
      </c>
      <c r="Q76" s="177" t="s">
        <v>382</v>
      </c>
      <c r="R76" s="178"/>
      <c r="S76" s="176"/>
      <c r="T76" s="176"/>
      <c r="U76" s="266"/>
      <c r="V76" s="297"/>
      <c r="W76" s="275"/>
      <c r="X76" s="2">
        <v>63</v>
      </c>
    </row>
    <row r="77" spans="1:24" x14ac:dyDescent="0.25">
      <c r="A77" s="261"/>
      <c r="B77" s="270"/>
      <c r="C77" s="270"/>
      <c r="D77" s="270"/>
      <c r="E77" s="270"/>
      <c r="F77" s="264"/>
      <c r="G77" s="279"/>
      <c r="H77" s="267"/>
      <c r="I77" s="282"/>
      <c r="J77" s="294"/>
      <c r="K77" s="296"/>
      <c r="L77" s="270"/>
      <c r="M77" s="270"/>
      <c r="N77" s="184" t="s">
        <v>387</v>
      </c>
      <c r="O77" s="264"/>
      <c r="P77" s="179">
        <v>2927.29</v>
      </c>
      <c r="Q77" s="180" t="s">
        <v>382</v>
      </c>
      <c r="R77" s="181"/>
      <c r="S77" s="179"/>
      <c r="T77" s="179"/>
      <c r="U77" s="267"/>
      <c r="V77" s="292"/>
      <c r="W77" s="276"/>
      <c r="X77" s="2">
        <v>63</v>
      </c>
    </row>
    <row r="78" spans="1:24" s="85" customFormat="1" ht="72" customHeight="1" x14ac:dyDescent="0.25">
      <c r="A78" s="259">
        <v>12</v>
      </c>
      <c r="B78" s="268" t="s">
        <v>56</v>
      </c>
      <c r="C78" s="268"/>
      <c r="D78" s="268"/>
      <c r="E78" s="268" t="s">
        <v>298</v>
      </c>
      <c r="F78" s="262" t="s">
        <v>284</v>
      </c>
      <c r="G78" s="277" t="s">
        <v>302</v>
      </c>
      <c r="H78" s="265">
        <v>179400</v>
      </c>
      <c r="I78" s="280">
        <f>IF(X78 = 65, H78 + SUM(S78:S85) - SUM(T78:T85) - SUM(P78:P85) - V78,0)</f>
        <v>0</v>
      </c>
      <c r="J78" s="293">
        <v>2353020735</v>
      </c>
      <c r="K78" s="295" t="s">
        <v>287</v>
      </c>
      <c r="L78" s="268"/>
      <c r="M78" s="268" t="s">
        <v>301</v>
      </c>
      <c r="N78" s="182" t="s">
        <v>308</v>
      </c>
      <c r="O78" s="262" t="s">
        <v>289</v>
      </c>
      <c r="P78" s="175">
        <v>18900</v>
      </c>
      <c r="Q78" s="174" t="s">
        <v>314</v>
      </c>
      <c r="R78" s="173"/>
      <c r="S78" s="175"/>
      <c r="T78" s="175"/>
      <c r="U78" s="265" t="s">
        <v>367</v>
      </c>
      <c r="V78" s="291">
        <v>41725</v>
      </c>
      <c r="W78" s="274"/>
      <c r="X78" s="85">
        <v>65</v>
      </c>
    </row>
    <row r="79" spans="1:24" x14ac:dyDescent="0.25">
      <c r="A79" s="260"/>
      <c r="B79" s="269"/>
      <c r="C79" s="269"/>
      <c r="D79" s="269"/>
      <c r="E79" s="269"/>
      <c r="F79" s="263"/>
      <c r="G79" s="278"/>
      <c r="H79" s="266"/>
      <c r="I79" s="281"/>
      <c r="J79" s="298"/>
      <c r="K79" s="299"/>
      <c r="L79" s="269"/>
      <c r="M79" s="269"/>
      <c r="N79" s="183" t="s">
        <v>317</v>
      </c>
      <c r="O79" s="263"/>
      <c r="P79" s="176">
        <v>27825</v>
      </c>
      <c r="Q79" s="177" t="s">
        <v>314</v>
      </c>
      <c r="R79" s="178"/>
      <c r="S79" s="176"/>
      <c r="T79" s="176"/>
      <c r="U79" s="266"/>
      <c r="V79" s="297"/>
      <c r="W79" s="275"/>
      <c r="X79" s="2">
        <v>65</v>
      </c>
    </row>
    <row r="80" spans="1:24" x14ac:dyDescent="0.25">
      <c r="A80" s="260"/>
      <c r="B80" s="269"/>
      <c r="C80" s="269"/>
      <c r="D80" s="269"/>
      <c r="E80" s="269"/>
      <c r="F80" s="263"/>
      <c r="G80" s="278"/>
      <c r="H80" s="266"/>
      <c r="I80" s="281"/>
      <c r="J80" s="298"/>
      <c r="K80" s="299"/>
      <c r="L80" s="269"/>
      <c r="M80" s="269"/>
      <c r="N80" s="183" t="s">
        <v>313</v>
      </c>
      <c r="O80" s="263"/>
      <c r="P80" s="176">
        <v>7550</v>
      </c>
      <c r="Q80" s="177" t="s">
        <v>315</v>
      </c>
      <c r="R80" s="178"/>
      <c r="S80" s="176"/>
      <c r="T80" s="176"/>
      <c r="U80" s="266"/>
      <c r="V80" s="297"/>
      <c r="W80" s="275"/>
      <c r="X80" s="2">
        <v>65</v>
      </c>
    </row>
    <row r="81" spans="1:24" x14ac:dyDescent="0.25">
      <c r="A81" s="260"/>
      <c r="B81" s="269"/>
      <c r="C81" s="269"/>
      <c r="D81" s="269"/>
      <c r="E81" s="269"/>
      <c r="F81" s="263"/>
      <c r="G81" s="278"/>
      <c r="H81" s="266"/>
      <c r="I81" s="281"/>
      <c r="J81" s="298"/>
      <c r="K81" s="299"/>
      <c r="L81" s="269"/>
      <c r="M81" s="269"/>
      <c r="N81" s="183" t="s">
        <v>316</v>
      </c>
      <c r="O81" s="263"/>
      <c r="P81" s="176">
        <v>22675</v>
      </c>
      <c r="Q81" s="177" t="s">
        <v>347</v>
      </c>
      <c r="R81" s="178"/>
      <c r="S81" s="176"/>
      <c r="T81" s="176"/>
      <c r="U81" s="266"/>
      <c r="V81" s="297"/>
      <c r="W81" s="275"/>
      <c r="X81" s="2">
        <v>65</v>
      </c>
    </row>
    <row r="82" spans="1:24" x14ac:dyDescent="0.25">
      <c r="A82" s="260"/>
      <c r="B82" s="269"/>
      <c r="C82" s="269"/>
      <c r="D82" s="269"/>
      <c r="E82" s="269"/>
      <c r="F82" s="263"/>
      <c r="G82" s="278"/>
      <c r="H82" s="266"/>
      <c r="I82" s="281"/>
      <c r="J82" s="298"/>
      <c r="K82" s="299"/>
      <c r="L82" s="269"/>
      <c r="M82" s="269"/>
      <c r="N82" s="183" t="s">
        <v>348</v>
      </c>
      <c r="O82" s="263"/>
      <c r="P82" s="176">
        <v>13875</v>
      </c>
      <c r="Q82" s="177" t="s">
        <v>358</v>
      </c>
      <c r="R82" s="178"/>
      <c r="S82" s="176"/>
      <c r="T82" s="176"/>
      <c r="U82" s="266"/>
      <c r="V82" s="297"/>
      <c r="W82" s="275"/>
      <c r="X82" s="2">
        <v>65</v>
      </c>
    </row>
    <row r="83" spans="1:24" x14ac:dyDescent="0.25">
      <c r="A83" s="260"/>
      <c r="B83" s="269"/>
      <c r="C83" s="269"/>
      <c r="D83" s="269"/>
      <c r="E83" s="269"/>
      <c r="F83" s="263"/>
      <c r="G83" s="278"/>
      <c r="H83" s="266"/>
      <c r="I83" s="281"/>
      <c r="J83" s="298"/>
      <c r="K83" s="299"/>
      <c r="L83" s="269"/>
      <c r="M83" s="269"/>
      <c r="N83" s="183" t="s">
        <v>349</v>
      </c>
      <c r="O83" s="263"/>
      <c r="P83" s="176">
        <v>7775</v>
      </c>
      <c r="Q83" s="177" t="s">
        <v>353</v>
      </c>
      <c r="R83" s="178"/>
      <c r="S83" s="176"/>
      <c r="T83" s="176"/>
      <c r="U83" s="266"/>
      <c r="V83" s="297"/>
      <c r="W83" s="275"/>
      <c r="X83" s="2">
        <v>65</v>
      </c>
    </row>
    <row r="84" spans="1:24" x14ac:dyDescent="0.25">
      <c r="A84" s="260"/>
      <c r="B84" s="269"/>
      <c r="C84" s="269"/>
      <c r="D84" s="269"/>
      <c r="E84" s="269"/>
      <c r="F84" s="263"/>
      <c r="G84" s="278"/>
      <c r="H84" s="266"/>
      <c r="I84" s="281"/>
      <c r="J84" s="298"/>
      <c r="K84" s="299"/>
      <c r="L84" s="269"/>
      <c r="M84" s="269"/>
      <c r="N84" s="183" t="s">
        <v>360</v>
      </c>
      <c r="O84" s="263"/>
      <c r="P84" s="176">
        <v>23325</v>
      </c>
      <c r="Q84" s="177" t="s">
        <v>357</v>
      </c>
      <c r="R84" s="178"/>
      <c r="S84" s="176"/>
      <c r="T84" s="176"/>
      <c r="U84" s="266"/>
      <c r="V84" s="297"/>
      <c r="W84" s="275"/>
      <c r="X84" s="2">
        <v>65</v>
      </c>
    </row>
    <row r="85" spans="1:24" x14ac:dyDescent="0.25">
      <c r="A85" s="261"/>
      <c r="B85" s="270"/>
      <c r="C85" s="270"/>
      <c r="D85" s="270"/>
      <c r="E85" s="270"/>
      <c r="F85" s="264"/>
      <c r="G85" s="279"/>
      <c r="H85" s="267"/>
      <c r="I85" s="282"/>
      <c r="J85" s="294"/>
      <c r="K85" s="296"/>
      <c r="L85" s="270"/>
      <c r="M85" s="270"/>
      <c r="N85" s="184" t="s">
        <v>387</v>
      </c>
      <c r="O85" s="264"/>
      <c r="P85" s="179">
        <v>15750</v>
      </c>
      <c r="Q85" s="180" t="s">
        <v>381</v>
      </c>
      <c r="R85" s="181"/>
      <c r="S85" s="179"/>
      <c r="T85" s="179"/>
      <c r="U85" s="267"/>
      <c r="V85" s="292"/>
      <c r="W85" s="276"/>
      <c r="X85" s="2">
        <v>65</v>
      </c>
    </row>
    <row r="86" spans="1:24" s="85" customFormat="1" ht="87.6" customHeight="1" x14ac:dyDescent="0.25">
      <c r="A86" s="259">
        <v>13</v>
      </c>
      <c r="B86" s="268" t="s">
        <v>56</v>
      </c>
      <c r="C86" s="268"/>
      <c r="D86" s="268"/>
      <c r="E86" s="268" t="s">
        <v>299</v>
      </c>
      <c r="F86" s="262" t="s">
        <v>284</v>
      </c>
      <c r="G86" s="277" t="s">
        <v>303</v>
      </c>
      <c r="H86" s="265">
        <v>66360</v>
      </c>
      <c r="I86" s="280">
        <f>IF(X86 = 66, H86 + SUM(S86:S91) - SUM(T86:T91) - SUM(P86:P91) - V86,0)</f>
        <v>43590</v>
      </c>
      <c r="J86" s="293">
        <v>2353020735</v>
      </c>
      <c r="K86" s="295" t="s">
        <v>287</v>
      </c>
      <c r="L86" s="268"/>
      <c r="M86" s="268" t="s">
        <v>288</v>
      </c>
      <c r="N86" s="182" t="s">
        <v>308</v>
      </c>
      <c r="O86" s="262" t="s">
        <v>289</v>
      </c>
      <c r="P86" s="175">
        <v>4572</v>
      </c>
      <c r="Q86" s="174" t="s">
        <v>312</v>
      </c>
      <c r="R86" s="173"/>
      <c r="S86" s="175"/>
      <c r="T86" s="175"/>
      <c r="U86" s="265"/>
      <c r="V86" s="291"/>
      <c r="W86" s="274"/>
      <c r="X86" s="85">
        <v>66</v>
      </c>
    </row>
    <row r="87" spans="1:24" x14ac:dyDescent="0.25">
      <c r="A87" s="260"/>
      <c r="B87" s="269"/>
      <c r="C87" s="269"/>
      <c r="D87" s="269"/>
      <c r="E87" s="269"/>
      <c r="F87" s="263"/>
      <c r="G87" s="278"/>
      <c r="H87" s="266"/>
      <c r="I87" s="281"/>
      <c r="J87" s="298"/>
      <c r="K87" s="299"/>
      <c r="L87" s="269"/>
      <c r="M87" s="269"/>
      <c r="N87" s="183" t="s">
        <v>308</v>
      </c>
      <c r="O87" s="263"/>
      <c r="P87" s="176">
        <v>4010</v>
      </c>
      <c r="Q87" s="177" t="s">
        <v>312</v>
      </c>
      <c r="R87" s="178"/>
      <c r="S87" s="176"/>
      <c r="T87" s="176"/>
      <c r="U87" s="266"/>
      <c r="V87" s="297"/>
      <c r="W87" s="275"/>
      <c r="X87" s="2">
        <v>66</v>
      </c>
    </row>
    <row r="88" spans="1:24" x14ac:dyDescent="0.25">
      <c r="A88" s="260"/>
      <c r="B88" s="269"/>
      <c r="C88" s="269"/>
      <c r="D88" s="269"/>
      <c r="E88" s="269"/>
      <c r="F88" s="263"/>
      <c r="G88" s="278"/>
      <c r="H88" s="266"/>
      <c r="I88" s="281"/>
      <c r="J88" s="298"/>
      <c r="K88" s="299"/>
      <c r="L88" s="269"/>
      <c r="M88" s="269"/>
      <c r="N88" s="183" t="s">
        <v>348</v>
      </c>
      <c r="O88" s="263"/>
      <c r="P88" s="176">
        <v>4494</v>
      </c>
      <c r="Q88" s="177" t="s">
        <v>358</v>
      </c>
      <c r="R88" s="178"/>
      <c r="S88" s="176"/>
      <c r="T88" s="176"/>
      <c r="U88" s="266"/>
      <c r="V88" s="297"/>
      <c r="W88" s="275"/>
      <c r="X88" s="2">
        <v>66</v>
      </c>
    </row>
    <row r="89" spans="1:24" x14ac:dyDescent="0.25">
      <c r="A89" s="260"/>
      <c r="B89" s="269"/>
      <c r="C89" s="269"/>
      <c r="D89" s="269"/>
      <c r="E89" s="269"/>
      <c r="F89" s="263"/>
      <c r="G89" s="278"/>
      <c r="H89" s="266"/>
      <c r="I89" s="281"/>
      <c r="J89" s="298"/>
      <c r="K89" s="299"/>
      <c r="L89" s="269"/>
      <c r="M89" s="269"/>
      <c r="N89" s="183" t="s">
        <v>348</v>
      </c>
      <c r="O89" s="263"/>
      <c r="P89" s="176">
        <v>2610</v>
      </c>
      <c r="Q89" s="177" t="s">
        <v>358</v>
      </c>
      <c r="R89" s="178"/>
      <c r="S89" s="176"/>
      <c r="T89" s="176"/>
      <c r="U89" s="266"/>
      <c r="V89" s="297"/>
      <c r="W89" s="275"/>
      <c r="X89" s="2">
        <v>66</v>
      </c>
    </row>
    <row r="90" spans="1:24" x14ac:dyDescent="0.25">
      <c r="A90" s="260"/>
      <c r="B90" s="269"/>
      <c r="C90" s="269"/>
      <c r="D90" s="269"/>
      <c r="E90" s="269"/>
      <c r="F90" s="263"/>
      <c r="G90" s="278"/>
      <c r="H90" s="266"/>
      <c r="I90" s="281"/>
      <c r="J90" s="298"/>
      <c r="K90" s="299"/>
      <c r="L90" s="269"/>
      <c r="M90" s="269"/>
      <c r="N90" s="183" t="s">
        <v>387</v>
      </c>
      <c r="O90" s="263"/>
      <c r="P90" s="176">
        <v>4554</v>
      </c>
      <c r="Q90" s="177" t="s">
        <v>380</v>
      </c>
      <c r="R90" s="178"/>
      <c r="S90" s="176"/>
      <c r="T90" s="176"/>
      <c r="U90" s="266"/>
      <c r="V90" s="297"/>
      <c r="W90" s="275"/>
      <c r="X90" s="2">
        <v>66</v>
      </c>
    </row>
    <row r="91" spans="1:24" x14ac:dyDescent="0.25">
      <c r="A91" s="261"/>
      <c r="B91" s="270"/>
      <c r="C91" s="270"/>
      <c r="D91" s="270"/>
      <c r="E91" s="270"/>
      <c r="F91" s="264"/>
      <c r="G91" s="279"/>
      <c r="H91" s="267"/>
      <c r="I91" s="282"/>
      <c r="J91" s="294"/>
      <c r="K91" s="296"/>
      <c r="L91" s="270"/>
      <c r="M91" s="270"/>
      <c r="N91" s="184" t="s">
        <v>387</v>
      </c>
      <c r="O91" s="264"/>
      <c r="P91" s="179">
        <v>2530</v>
      </c>
      <c r="Q91" s="180" t="s">
        <v>380</v>
      </c>
      <c r="R91" s="181"/>
      <c r="S91" s="179"/>
      <c r="T91" s="179"/>
      <c r="U91" s="267"/>
      <c r="V91" s="292"/>
      <c r="W91" s="276"/>
      <c r="X91" s="2">
        <v>66</v>
      </c>
    </row>
    <row r="92" spans="1:24" s="85" customFormat="1" ht="93.75" x14ac:dyDescent="0.25">
      <c r="A92" s="132">
        <v>14</v>
      </c>
      <c r="B92" s="128" t="s">
        <v>56</v>
      </c>
      <c r="C92" s="128"/>
      <c r="D92" s="128"/>
      <c r="E92" s="110" t="s">
        <v>252</v>
      </c>
      <c r="F92" s="137" t="s">
        <v>253</v>
      </c>
      <c r="G92" s="111" t="s">
        <v>254</v>
      </c>
      <c r="H92" s="129">
        <v>9000</v>
      </c>
      <c r="I92" s="134">
        <f>IF(X92 = 67, H92 + SUM(S92:S92) - SUM(T92:T92) - SUM(P92:P92) - V92,0)</f>
        <v>0</v>
      </c>
      <c r="J92" s="135">
        <v>2335015365</v>
      </c>
      <c r="K92" s="136" t="s">
        <v>155</v>
      </c>
      <c r="L92" s="128"/>
      <c r="M92" s="128" t="s">
        <v>255</v>
      </c>
      <c r="N92" s="137" t="s">
        <v>311</v>
      </c>
      <c r="O92" s="117" t="s">
        <v>256</v>
      </c>
      <c r="P92" s="129">
        <v>9000</v>
      </c>
      <c r="Q92" s="133" t="s">
        <v>315</v>
      </c>
      <c r="R92" s="128"/>
      <c r="S92" s="129"/>
      <c r="T92" s="129"/>
      <c r="U92" s="129"/>
      <c r="V92" s="130"/>
      <c r="W92" s="131"/>
      <c r="X92" s="85">
        <v>67</v>
      </c>
    </row>
    <row r="93" spans="1:24" s="85" customFormat="1" ht="75" x14ac:dyDescent="0.25">
      <c r="A93" s="132">
        <v>15</v>
      </c>
      <c r="B93" s="128" t="s">
        <v>56</v>
      </c>
      <c r="C93" s="128"/>
      <c r="D93" s="128"/>
      <c r="E93" s="128" t="s">
        <v>296</v>
      </c>
      <c r="F93" s="137" t="s">
        <v>257</v>
      </c>
      <c r="G93" s="111" t="s">
        <v>258</v>
      </c>
      <c r="H93" s="112">
        <v>5849</v>
      </c>
      <c r="I93" s="134">
        <f>IF(X93 = 68, H93 + SUM(S93:S93) - SUM(T93:T93) - SUM(P93:P93) - V93,0)</f>
        <v>0</v>
      </c>
      <c r="J93" s="114">
        <v>235002152355</v>
      </c>
      <c r="K93" s="136" t="s">
        <v>195</v>
      </c>
      <c r="L93" s="128"/>
      <c r="M93" s="110" t="s">
        <v>259</v>
      </c>
      <c r="N93" s="137" t="s">
        <v>306</v>
      </c>
      <c r="O93" s="117" t="s">
        <v>251</v>
      </c>
      <c r="P93" s="129">
        <v>5849</v>
      </c>
      <c r="Q93" s="133" t="s">
        <v>305</v>
      </c>
      <c r="R93" s="128"/>
      <c r="S93" s="129"/>
      <c r="T93" s="129"/>
      <c r="U93" s="129"/>
      <c r="V93" s="130"/>
      <c r="W93" s="131"/>
      <c r="X93" s="85">
        <v>68</v>
      </c>
    </row>
    <row r="94" spans="1:24" s="85" customFormat="1" ht="56.25" x14ac:dyDescent="0.25">
      <c r="A94" s="151">
        <v>16</v>
      </c>
      <c r="B94" s="153" t="s">
        <v>56</v>
      </c>
      <c r="C94" s="153"/>
      <c r="D94" s="153"/>
      <c r="E94" s="153" t="s">
        <v>325</v>
      </c>
      <c r="F94" s="158" t="s">
        <v>326</v>
      </c>
      <c r="G94" s="156" t="s">
        <v>330</v>
      </c>
      <c r="H94" s="152">
        <v>3000</v>
      </c>
      <c r="I94" s="157">
        <f>IF(X94 = 69, H94 + SUM(S94:S94) - SUM(T94:T94) - SUM(P94:P94) - V94,0)</f>
        <v>0</v>
      </c>
      <c r="J94" s="159">
        <v>2311187588</v>
      </c>
      <c r="K94" s="160" t="s">
        <v>327</v>
      </c>
      <c r="L94" s="153"/>
      <c r="M94" s="153" t="s">
        <v>328</v>
      </c>
      <c r="N94" s="158" t="s">
        <v>354</v>
      </c>
      <c r="O94" s="117" t="s">
        <v>329</v>
      </c>
      <c r="P94" s="152">
        <v>3000</v>
      </c>
      <c r="Q94" s="156" t="s">
        <v>353</v>
      </c>
      <c r="R94" s="153"/>
      <c r="S94" s="152"/>
      <c r="T94" s="152"/>
      <c r="U94" s="152"/>
      <c r="V94" s="161"/>
      <c r="W94" s="155"/>
      <c r="X94" s="85">
        <v>69</v>
      </c>
    </row>
    <row r="95" spans="1:24" s="85" customFormat="1" ht="58.15" customHeight="1" x14ac:dyDescent="0.25">
      <c r="A95" s="259">
        <v>17</v>
      </c>
      <c r="B95" s="268" t="s">
        <v>56</v>
      </c>
      <c r="C95" s="268"/>
      <c r="D95" s="268"/>
      <c r="E95" s="268" t="s">
        <v>278</v>
      </c>
      <c r="F95" s="262" t="s">
        <v>365</v>
      </c>
      <c r="G95" s="277" t="s">
        <v>300</v>
      </c>
      <c r="H95" s="265">
        <v>341975.03999999998</v>
      </c>
      <c r="I95" s="280">
        <f>IF(X95 = 70, H95 + SUM(S95:S96) - SUM(T95:T96) - SUM(P95:P96) - V95,0)</f>
        <v>293420.15999999997</v>
      </c>
      <c r="J95" s="293">
        <v>2353020735</v>
      </c>
      <c r="K95" s="295" t="s">
        <v>287</v>
      </c>
      <c r="L95" s="268"/>
      <c r="M95" s="268" t="s">
        <v>366</v>
      </c>
      <c r="N95" s="182" t="s">
        <v>380</v>
      </c>
      <c r="O95" s="262" t="s">
        <v>289</v>
      </c>
      <c r="P95" s="175">
        <v>45641.53</v>
      </c>
      <c r="Q95" s="174" t="s">
        <v>388</v>
      </c>
      <c r="R95" s="173"/>
      <c r="S95" s="175"/>
      <c r="T95" s="175"/>
      <c r="U95" s="265"/>
      <c r="V95" s="291"/>
      <c r="W95" s="274"/>
      <c r="X95" s="85">
        <v>70</v>
      </c>
    </row>
    <row r="96" spans="1:24" x14ac:dyDescent="0.25">
      <c r="A96" s="261"/>
      <c r="B96" s="270"/>
      <c r="C96" s="270"/>
      <c r="D96" s="270"/>
      <c r="E96" s="270"/>
      <c r="F96" s="264"/>
      <c r="G96" s="279"/>
      <c r="H96" s="267"/>
      <c r="I96" s="282"/>
      <c r="J96" s="294"/>
      <c r="K96" s="296"/>
      <c r="L96" s="270"/>
      <c r="M96" s="270"/>
      <c r="N96" s="184" t="s">
        <v>380</v>
      </c>
      <c r="O96" s="264"/>
      <c r="P96" s="179">
        <v>2913.35</v>
      </c>
      <c r="Q96" s="180" t="s">
        <v>388</v>
      </c>
      <c r="R96" s="181"/>
      <c r="S96" s="179"/>
      <c r="T96" s="179"/>
      <c r="U96" s="267"/>
      <c r="V96" s="292"/>
      <c r="W96" s="276"/>
      <c r="X96" s="2">
        <v>70</v>
      </c>
    </row>
    <row r="97" spans="1:24" s="85" customFormat="1" ht="60.6" customHeight="1" x14ac:dyDescent="0.25">
      <c r="A97" s="168">
        <v>18</v>
      </c>
      <c r="B97" s="163" t="s">
        <v>56</v>
      </c>
      <c r="C97" s="163"/>
      <c r="D97" s="163"/>
      <c r="E97" s="163" t="s">
        <v>298</v>
      </c>
      <c r="F97" s="169" t="s">
        <v>365</v>
      </c>
      <c r="G97" s="165" t="s">
        <v>302</v>
      </c>
      <c r="H97" s="166">
        <v>110400</v>
      </c>
      <c r="I97" s="167">
        <f>IF(X97 = 71, H97 + SUM(S97:S97) - SUM(T97:T97) - SUM(P97:P97) - V97,0)</f>
        <v>94725</v>
      </c>
      <c r="J97" s="170">
        <v>2353020735</v>
      </c>
      <c r="K97" s="171" t="s">
        <v>287</v>
      </c>
      <c r="L97" s="163"/>
      <c r="M97" s="153" t="s">
        <v>366</v>
      </c>
      <c r="N97" s="169" t="s">
        <v>380</v>
      </c>
      <c r="O97" s="169" t="s">
        <v>289</v>
      </c>
      <c r="P97" s="166">
        <v>15675</v>
      </c>
      <c r="Q97" s="165" t="s">
        <v>388</v>
      </c>
      <c r="R97" s="163"/>
      <c r="S97" s="166"/>
      <c r="T97" s="166"/>
      <c r="U97" s="166"/>
      <c r="V97" s="172"/>
      <c r="W97" s="164"/>
      <c r="X97" s="85">
        <v>71</v>
      </c>
    </row>
    <row r="98" spans="1:24" ht="18" x14ac:dyDescent="0.3">
      <c r="X98" s="2">
        <v>72</v>
      </c>
    </row>
  </sheetData>
  <sheetProtection algorithmName="SHA-512" hashValue="8aqc7wG84O4y0kFwqTo/0lVH8DcN+eb0E6eBaNPV1tpWwHFca1BAphhAMVf1r3JlpQ52ZsC6pp38VL/mxNOhxw==" saltValue="WXloJiix7VcmaQa/2gBv8w==" spinCount="100000" sheet="1" objects="1" scenarios="1" formatCells="0" formatColumns="0" formatRows="0"/>
  <mergeCells count="224">
    <mergeCell ref="W62:W77"/>
    <mergeCell ref="D62:D77"/>
    <mergeCell ref="E62:E77"/>
    <mergeCell ref="F62:F77"/>
    <mergeCell ref="G62:G77"/>
    <mergeCell ref="H62:H77"/>
    <mergeCell ref="I62:I77"/>
    <mergeCell ref="U78:U85"/>
    <mergeCell ref="J62:J77"/>
    <mergeCell ref="K62:K77"/>
    <mergeCell ref="L62:L77"/>
    <mergeCell ref="M62:M77"/>
    <mergeCell ref="V49:V51"/>
    <mergeCell ref="W49:W51"/>
    <mergeCell ref="G49:G51"/>
    <mergeCell ref="H49:H51"/>
    <mergeCell ref="I49:I51"/>
    <mergeCell ref="J49:J51"/>
    <mergeCell ref="K49:K51"/>
    <mergeCell ref="L49:L51"/>
    <mergeCell ref="M49:M51"/>
    <mergeCell ref="S2:U2"/>
    <mergeCell ref="F2:G2"/>
    <mergeCell ref="N2:O2"/>
    <mergeCell ref="A23:A25"/>
    <mergeCell ref="O23:O25"/>
    <mergeCell ref="U23:U25"/>
    <mergeCell ref="B23:B25"/>
    <mergeCell ref="A49:A51"/>
    <mergeCell ref="B49:B51"/>
    <mergeCell ref="C49:C51"/>
    <mergeCell ref="D49:D51"/>
    <mergeCell ref="E49:E51"/>
    <mergeCell ref="F49:F51"/>
    <mergeCell ref="O49:O51"/>
    <mergeCell ref="U49:U51"/>
    <mergeCell ref="H23:H25"/>
    <mergeCell ref="I23:I25"/>
    <mergeCell ref="J23:J25"/>
    <mergeCell ref="K23:K25"/>
    <mergeCell ref="L23:L25"/>
    <mergeCell ref="M23:M25"/>
    <mergeCell ref="A9:A22"/>
    <mergeCell ref="B9:B22"/>
    <mergeCell ref="C9:C22"/>
    <mergeCell ref="V59:V61"/>
    <mergeCell ref="C59:C61"/>
    <mergeCell ref="W59:W61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W23:W25"/>
    <mergeCell ref="V23:V25"/>
    <mergeCell ref="C23:C25"/>
    <mergeCell ref="D23:D25"/>
    <mergeCell ref="E23:E25"/>
    <mergeCell ref="F23:F25"/>
    <mergeCell ref="G23:G25"/>
    <mergeCell ref="A34:A36"/>
    <mergeCell ref="O34:O36"/>
    <mergeCell ref="U34:U36"/>
    <mergeCell ref="B34:B36"/>
    <mergeCell ref="V34:V36"/>
    <mergeCell ref="C34:C36"/>
    <mergeCell ref="W34:W36"/>
    <mergeCell ref="D34:D36"/>
    <mergeCell ref="E34:E36"/>
    <mergeCell ref="F34:F36"/>
    <mergeCell ref="G34:G36"/>
    <mergeCell ref="H34:H36"/>
    <mergeCell ref="I34:I36"/>
    <mergeCell ref="J34:J36"/>
    <mergeCell ref="K34:K36"/>
    <mergeCell ref="L34:L36"/>
    <mergeCell ref="M34:M36"/>
    <mergeCell ref="W37:W48"/>
    <mergeCell ref="D37:D48"/>
    <mergeCell ref="E37:E48"/>
    <mergeCell ref="F37:F48"/>
    <mergeCell ref="G37:G48"/>
    <mergeCell ref="H37:H48"/>
    <mergeCell ref="D53:D58"/>
    <mergeCell ref="E53:E58"/>
    <mergeCell ref="F53:F58"/>
    <mergeCell ref="G53:G58"/>
    <mergeCell ref="H53:H58"/>
    <mergeCell ref="I53:I58"/>
    <mergeCell ref="J53:J58"/>
    <mergeCell ref="K53:K58"/>
    <mergeCell ref="L53:L58"/>
    <mergeCell ref="O53:O58"/>
    <mergeCell ref="U53:U58"/>
    <mergeCell ref="V53:V58"/>
    <mergeCell ref="W53:W58"/>
    <mergeCell ref="I37:I48"/>
    <mergeCell ref="J37:J48"/>
    <mergeCell ref="K37:K48"/>
    <mergeCell ref="L37:L48"/>
    <mergeCell ref="M37:M48"/>
    <mergeCell ref="A31:A33"/>
    <mergeCell ref="O31:O33"/>
    <mergeCell ref="U31:U33"/>
    <mergeCell ref="B31:B33"/>
    <mergeCell ref="V31:V33"/>
    <mergeCell ref="C31:C33"/>
    <mergeCell ref="W31:W33"/>
    <mergeCell ref="D31:D33"/>
    <mergeCell ref="E31:E33"/>
    <mergeCell ref="F31:F33"/>
    <mergeCell ref="G31:G33"/>
    <mergeCell ref="H31:H33"/>
    <mergeCell ref="I31:I33"/>
    <mergeCell ref="J31:J33"/>
    <mergeCell ref="K31:K33"/>
    <mergeCell ref="L31:L33"/>
    <mergeCell ref="M31:M33"/>
    <mergeCell ref="A26:A30"/>
    <mergeCell ref="O26:O30"/>
    <mergeCell ref="U26:U30"/>
    <mergeCell ref="B26:B30"/>
    <mergeCell ref="V26:V30"/>
    <mergeCell ref="C26:C30"/>
    <mergeCell ref="W26:W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M26:M30"/>
    <mergeCell ref="M59:M61"/>
    <mergeCell ref="A37:A48"/>
    <mergeCell ref="O37:O48"/>
    <mergeCell ref="U37:U48"/>
    <mergeCell ref="B37:B48"/>
    <mergeCell ref="V37:V48"/>
    <mergeCell ref="C37:C48"/>
    <mergeCell ref="D59:D61"/>
    <mergeCell ref="E59:E61"/>
    <mergeCell ref="F59:F61"/>
    <mergeCell ref="G59:G61"/>
    <mergeCell ref="H59:H61"/>
    <mergeCell ref="I59:I61"/>
    <mergeCell ref="J59:J61"/>
    <mergeCell ref="K59:K61"/>
    <mergeCell ref="L59:L61"/>
    <mergeCell ref="M53:M58"/>
    <mergeCell ref="A53:A58"/>
    <mergeCell ref="B53:B58"/>
    <mergeCell ref="C53:C58"/>
    <mergeCell ref="A59:A61"/>
    <mergeCell ref="O59:O61"/>
    <mergeCell ref="U59:U61"/>
    <mergeCell ref="B59:B61"/>
    <mergeCell ref="W86:W91"/>
    <mergeCell ref="B78:B85"/>
    <mergeCell ref="V78:V85"/>
    <mergeCell ref="C78:C85"/>
    <mergeCell ref="W78:W85"/>
    <mergeCell ref="D78:D85"/>
    <mergeCell ref="E78:E85"/>
    <mergeCell ref="F78:F85"/>
    <mergeCell ref="G78:G85"/>
    <mergeCell ref="H78:H85"/>
    <mergeCell ref="I78:I85"/>
    <mergeCell ref="J78:J85"/>
    <mergeCell ref="K78:K85"/>
    <mergeCell ref="L78:L85"/>
    <mergeCell ref="M78:M85"/>
    <mergeCell ref="O78:O85"/>
    <mergeCell ref="M86:M91"/>
    <mergeCell ref="A62:A77"/>
    <mergeCell ref="O62:O77"/>
    <mergeCell ref="U62:U77"/>
    <mergeCell ref="B62:B77"/>
    <mergeCell ref="V62:V77"/>
    <mergeCell ref="C62:C77"/>
    <mergeCell ref="D86:D91"/>
    <mergeCell ref="E86:E91"/>
    <mergeCell ref="F86:F91"/>
    <mergeCell ref="G86:G91"/>
    <mergeCell ref="H86:H91"/>
    <mergeCell ref="I86:I91"/>
    <mergeCell ref="J86:J91"/>
    <mergeCell ref="K86:K91"/>
    <mergeCell ref="L86:L91"/>
    <mergeCell ref="A86:A91"/>
    <mergeCell ref="O86:O91"/>
    <mergeCell ref="U86:U91"/>
    <mergeCell ref="B86:B91"/>
    <mergeCell ref="V86:V91"/>
    <mergeCell ref="C86:C91"/>
    <mergeCell ref="A78:A85"/>
    <mergeCell ref="A95:A96"/>
    <mergeCell ref="O95:O96"/>
    <mergeCell ref="U95:U96"/>
    <mergeCell ref="B95:B96"/>
    <mergeCell ref="V95:V96"/>
    <mergeCell ref="C95:C96"/>
    <mergeCell ref="W95:W96"/>
    <mergeCell ref="D95:D96"/>
    <mergeCell ref="E95:E96"/>
    <mergeCell ref="F95:F96"/>
    <mergeCell ref="G95:G96"/>
    <mergeCell ref="H95:H96"/>
    <mergeCell ref="I95:I96"/>
    <mergeCell ref="J95:J96"/>
    <mergeCell ref="K95:K96"/>
    <mergeCell ref="L95:L96"/>
    <mergeCell ref="M95:M96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3"/>
  <sheetViews>
    <sheetView showGridLines="0" topLeftCell="E1" zoomScale="50" zoomScaleNormal="50" workbookViewId="0">
      <pane ySplit="8" topLeftCell="A9" activePane="bottomLeft" state="frozen"/>
      <selection pane="bottomLeft" activeCell="L12" sqref="L12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342" t="s">
        <v>24</v>
      </c>
      <c r="F2" s="343"/>
      <c r="G2" s="80">
        <f>SUM(G9:G9999)</f>
        <v>1097939</v>
      </c>
      <c r="L2" s="386" t="s">
        <v>137</v>
      </c>
      <c r="M2" s="387"/>
      <c r="N2" s="69">
        <f>SUM(N9:N9999)</f>
        <v>755167.99999999988</v>
      </c>
      <c r="P2" s="68"/>
      <c r="Q2" s="287" t="s">
        <v>45</v>
      </c>
      <c r="R2" s="288"/>
      <c r="S2" s="289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383">
        <v>1</v>
      </c>
      <c r="B9" s="365"/>
      <c r="C9" s="365"/>
      <c r="D9" s="365" t="s">
        <v>149</v>
      </c>
      <c r="E9" s="371">
        <v>44925</v>
      </c>
      <c r="F9" s="374" t="s">
        <v>193</v>
      </c>
      <c r="G9" s="362">
        <v>1097939</v>
      </c>
      <c r="H9" s="377">
        <f>IF(V9 = 4, G9 + SUM(Q9:Q12) - SUM(R9:R12) - SUM(N9:N12) - T9,0)</f>
        <v>342771.00000000012</v>
      </c>
      <c r="I9" s="380">
        <v>2312054894</v>
      </c>
      <c r="J9" s="365" t="s">
        <v>150</v>
      </c>
      <c r="K9" s="365" t="s">
        <v>224</v>
      </c>
      <c r="L9" s="195" t="s">
        <v>308</v>
      </c>
      <c r="M9" s="365" t="s">
        <v>225</v>
      </c>
      <c r="N9" s="188">
        <v>383959.73</v>
      </c>
      <c r="O9" s="195" t="s">
        <v>349</v>
      </c>
      <c r="P9" s="187"/>
      <c r="Q9" s="188"/>
      <c r="R9" s="188"/>
      <c r="S9" s="374"/>
      <c r="T9" s="362"/>
      <c r="U9" s="368"/>
      <c r="V9" s="85">
        <v>4</v>
      </c>
    </row>
    <row r="10" spans="1:22" x14ac:dyDescent="0.25">
      <c r="A10" s="384"/>
      <c r="B10" s="366"/>
      <c r="C10" s="366"/>
      <c r="D10" s="366"/>
      <c r="E10" s="372"/>
      <c r="F10" s="375"/>
      <c r="G10" s="363"/>
      <c r="H10" s="378"/>
      <c r="I10" s="381"/>
      <c r="J10" s="366"/>
      <c r="K10" s="366"/>
      <c r="L10" s="196" t="s">
        <v>348</v>
      </c>
      <c r="M10" s="366"/>
      <c r="N10" s="191">
        <v>76695.94</v>
      </c>
      <c r="O10" s="196" t="s">
        <v>357</v>
      </c>
      <c r="P10" s="192"/>
      <c r="Q10" s="191"/>
      <c r="R10" s="191"/>
      <c r="S10" s="375"/>
      <c r="T10" s="363"/>
      <c r="U10" s="369"/>
      <c r="V10" s="2">
        <v>4</v>
      </c>
    </row>
    <row r="11" spans="1:22" x14ac:dyDescent="0.25">
      <c r="A11" s="384"/>
      <c r="B11" s="366"/>
      <c r="C11" s="366"/>
      <c r="D11" s="366"/>
      <c r="E11" s="372"/>
      <c r="F11" s="375"/>
      <c r="G11" s="363"/>
      <c r="H11" s="378"/>
      <c r="I11" s="381"/>
      <c r="J11" s="366"/>
      <c r="K11" s="366"/>
      <c r="L11" s="196" t="s">
        <v>348</v>
      </c>
      <c r="M11" s="366"/>
      <c r="N11" s="191">
        <v>160000</v>
      </c>
      <c r="O11" s="196" t="s">
        <v>376</v>
      </c>
      <c r="P11" s="192"/>
      <c r="Q11" s="191"/>
      <c r="R11" s="191"/>
      <c r="S11" s="375"/>
      <c r="T11" s="363"/>
      <c r="U11" s="369"/>
      <c r="V11" s="2">
        <v>4</v>
      </c>
    </row>
    <row r="12" spans="1:22" x14ac:dyDescent="0.25">
      <c r="A12" s="385"/>
      <c r="B12" s="367"/>
      <c r="C12" s="367"/>
      <c r="D12" s="367"/>
      <c r="E12" s="373"/>
      <c r="F12" s="376"/>
      <c r="G12" s="364"/>
      <c r="H12" s="379"/>
      <c r="I12" s="382"/>
      <c r="J12" s="367"/>
      <c r="K12" s="367"/>
      <c r="L12" s="197" t="s">
        <v>375</v>
      </c>
      <c r="M12" s="367"/>
      <c r="N12" s="193">
        <v>134512.32999999999</v>
      </c>
      <c r="O12" s="197" t="s">
        <v>385</v>
      </c>
      <c r="P12" s="194"/>
      <c r="Q12" s="193"/>
      <c r="R12" s="193"/>
      <c r="S12" s="376"/>
      <c r="T12" s="364"/>
      <c r="U12" s="370"/>
      <c r="V12" s="2">
        <v>4</v>
      </c>
    </row>
    <row r="13" spans="1:22" ht="18" x14ac:dyDescent="0.3">
      <c r="V13" s="2">
        <v>5</v>
      </c>
    </row>
  </sheetData>
  <sheetProtection algorithmName="SHA-512" hashValue="Tgj0oGkzQV0ZI8PG0lieOZnYJZ/P2h8PaJx7vawmoZ9B6Cn3tAemEFv4qDIN6YoSowPzuotSB0w1Q1X1ADG0iw==" saltValue="adrlfP1tuR7Wgd0UxohoJw==" spinCount="100000" sheet="1" objects="1" scenarios="1" formatCells="0" formatColumns="0" formatRows="0"/>
  <mergeCells count="18">
    <mergeCell ref="A9:A12"/>
    <mergeCell ref="M9:M12"/>
    <mergeCell ref="S9:S12"/>
    <mergeCell ref="B9:B12"/>
    <mergeCell ref="Q2:S2"/>
    <mergeCell ref="E2:F2"/>
    <mergeCell ref="L2:M2"/>
    <mergeCell ref="T9:T12"/>
    <mergeCell ref="C9:C12"/>
    <mergeCell ref="U9:U12"/>
    <mergeCell ref="D9:D12"/>
    <mergeCell ref="E9:E12"/>
    <mergeCell ref="F9:F12"/>
    <mergeCell ref="G9:G12"/>
    <mergeCell ref="H9:H12"/>
    <mergeCell ref="I9:I12"/>
    <mergeCell ref="J9:J12"/>
    <mergeCell ref="K9:K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42" t="s">
        <v>139</v>
      </c>
      <c r="F2" s="343"/>
      <c r="G2" s="82">
        <f>SUM(G9:G9999)</f>
        <v>0</v>
      </c>
      <c r="O2" s="342" t="s">
        <v>24</v>
      </c>
      <c r="P2" s="343"/>
      <c r="Q2" s="80">
        <f>SUM(Q9:Q9999)</f>
        <v>0</v>
      </c>
      <c r="T2" s="287" t="s">
        <v>137</v>
      </c>
      <c r="U2" s="289"/>
      <c r="V2" s="69">
        <f>SUM(V9:V9999)</f>
        <v>0</v>
      </c>
      <c r="X2" s="68"/>
      <c r="Y2" s="287" t="s">
        <v>45</v>
      </c>
      <c r="Z2" s="288"/>
      <c r="AA2" s="289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IuP5dY4SIDNY11mZMaSvG6yyuD34r/Wbpw4CGvEStq7mlKPJtaP/LbM5vTwJTyhlZDtIReO7H938QszBYEJ3bg==" saltValue="htBupyEmiUFA5pQ6z74xaQ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42" t="s">
        <v>139</v>
      </c>
      <c r="F2" s="343"/>
      <c r="G2" s="82">
        <f>SUM(G9:G9999)</f>
        <v>0</v>
      </c>
      <c r="H2" s="10"/>
      <c r="O2" s="342" t="s">
        <v>24</v>
      </c>
      <c r="P2" s="343"/>
      <c r="Q2" s="80">
        <f>SUM(Q9:Q9999)</f>
        <v>0</v>
      </c>
      <c r="T2" s="287" t="s">
        <v>137</v>
      </c>
      <c r="U2" s="289"/>
      <c r="V2" s="69">
        <f>SUM(V9:V9999)</f>
        <v>0</v>
      </c>
      <c r="X2" s="68"/>
      <c r="Y2" s="287" t="s">
        <v>45</v>
      </c>
      <c r="Z2" s="288"/>
      <c r="AA2" s="289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fF5LAMTTf3JpllFQmaeh+YqmyKpAkLD3p2JA5OzHfFUrCjsiBfKBTId/1G49zq6OmBwBuj4OKNRAkA6l4TdGxA==" saltValue="9stM+fLjYYubRWySUUeuM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29"/>
  <sheetViews>
    <sheetView showGridLines="0" topLeftCell="O1" zoomScale="50" zoomScaleNormal="50" workbookViewId="0">
      <pane ySplit="8" topLeftCell="A12" activePane="bottomLeft" state="frozen"/>
      <selection pane="bottomLeft" activeCell="T20" sqref="T20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342" t="s">
        <v>139</v>
      </c>
      <c r="F2" s="343"/>
      <c r="G2" s="82">
        <f>SUM(G9:G9999)</f>
        <v>1367088</v>
      </c>
      <c r="H2" s="10"/>
      <c r="O2" s="342" t="s">
        <v>24</v>
      </c>
      <c r="P2" s="343"/>
      <c r="Q2" s="80">
        <f>SUM(Q9:Q9999)</f>
        <v>1241120.1600000001</v>
      </c>
      <c r="T2" s="287" t="s">
        <v>137</v>
      </c>
      <c r="U2" s="289"/>
      <c r="V2" s="69">
        <f>SUM(V9:V9999)</f>
        <v>760231.20000000007</v>
      </c>
      <c r="X2" s="68"/>
      <c r="Y2" s="287" t="s">
        <v>45</v>
      </c>
      <c r="Z2" s="288"/>
      <c r="AA2" s="289"/>
      <c r="AB2" s="70">
        <f>SUM(AB9:AB9999)</f>
        <v>8112</v>
      </c>
    </row>
    <row r="4" spans="1:30" ht="39.950000000000003" customHeight="1" x14ac:dyDescent="0.3">
      <c r="P4" s="286"/>
      <c r="Q4" s="286"/>
      <c r="R4" s="286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409">
        <v>1</v>
      </c>
      <c r="B9" s="394"/>
      <c r="C9" s="394" t="s">
        <v>162</v>
      </c>
      <c r="D9" s="394"/>
      <c r="E9" s="394" t="s">
        <v>163</v>
      </c>
      <c r="F9" s="394" t="s">
        <v>164</v>
      </c>
      <c r="G9" s="397">
        <v>624240</v>
      </c>
      <c r="H9" s="400">
        <f>IF(AD9 = 1, G9 - Q9,0)</f>
        <v>66540</v>
      </c>
      <c r="I9" s="397"/>
      <c r="J9" s="397"/>
      <c r="K9" s="394"/>
      <c r="L9" s="394"/>
      <c r="M9" s="394" t="s">
        <v>168</v>
      </c>
      <c r="N9" s="403" t="s">
        <v>169</v>
      </c>
      <c r="O9" s="406">
        <v>2308080429</v>
      </c>
      <c r="P9" s="394" t="s">
        <v>170</v>
      </c>
      <c r="Q9" s="397">
        <v>557700</v>
      </c>
      <c r="R9" s="400">
        <f>IF(AD9 = 1, Q9 + SUM(Y9:Y17) - SUM(Z9:Z17) - SUM(V9:V17) - AB9,0)</f>
        <v>0</v>
      </c>
      <c r="S9" s="394" t="s">
        <v>172</v>
      </c>
      <c r="T9" s="125" t="s">
        <v>166</v>
      </c>
      <c r="U9" s="394" t="s">
        <v>171</v>
      </c>
      <c r="V9" s="120">
        <v>52728</v>
      </c>
      <c r="W9" s="125" t="s">
        <v>173</v>
      </c>
      <c r="X9" s="119"/>
      <c r="Y9" s="120"/>
      <c r="Z9" s="120"/>
      <c r="AA9" s="394" t="s">
        <v>304</v>
      </c>
      <c r="AB9" s="397">
        <v>8112</v>
      </c>
      <c r="AC9" s="391"/>
      <c r="AD9" s="85">
        <v>1</v>
      </c>
    </row>
    <row r="10" spans="1:30" x14ac:dyDescent="0.25">
      <c r="A10" s="410"/>
      <c r="B10" s="395"/>
      <c r="C10" s="395"/>
      <c r="D10" s="395"/>
      <c r="E10" s="395"/>
      <c r="F10" s="395"/>
      <c r="G10" s="398"/>
      <c r="H10" s="401"/>
      <c r="I10" s="398"/>
      <c r="J10" s="398"/>
      <c r="K10" s="395"/>
      <c r="L10" s="395"/>
      <c r="M10" s="395"/>
      <c r="N10" s="404"/>
      <c r="O10" s="407"/>
      <c r="P10" s="395"/>
      <c r="Q10" s="398"/>
      <c r="R10" s="401"/>
      <c r="S10" s="395"/>
      <c r="T10" s="126" t="s">
        <v>174</v>
      </c>
      <c r="U10" s="395"/>
      <c r="V10" s="121">
        <v>62868</v>
      </c>
      <c r="W10" s="126" t="s">
        <v>176</v>
      </c>
      <c r="X10" s="122"/>
      <c r="Y10" s="121"/>
      <c r="Z10" s="121"/>
      <c r="AA10" s="395"/>
      <c r="AB10" s="398"/>
      <c r="AC10" s="392"/>
      <c r="AD10" s="2">
        <v>1</v>
      </c>
    </row>
    <row r="11" spans="1:30" x14ac:dyDescent="0.25">
      <c r="A11" s="410"/>
      <c r="B11" s="395"/>
      <c r="C11" s="395"/>
      <c r="D11" s="395"/>
      <c r="E11" s="395"/>
      <c r="F11" s="395"/>
      <c r="G11" s="398"/>
      <c r="H11" s="401"/>
      <c r="I11" s="398"/>
      <c r="J11" s="398"/>
      <c r="K11" s="395"/>
      <c r="L11" s="395"/>
      <c r="M11" s="395"/>
      <c r="N11" s="404"/>
      <c r="O11" s="407"/>
      <c r="P11" s="395"/>
      <c r="Q11" s="398"/>
      <c r="R11" s="401"/>
      <c r="S11" s="395"/>
      <c r="T11" s="126" t="s">
        <v>179</v>
      </c>
      <c r="U11" s="395"/>
      <c r="V11" s="121">
        <v>60840</v>
      </c>
      <c r="W11" s="126" t="s">
        <v>178</v>
      </c>
      <c r="X11" s="122"/>
      <c r="Y11" s="121"/>
      <c r="Z11" s="121"/>
      <c r="AA11" s="395"/>
      <c r="AB11" s="398"/>
      <c r="AC11" s="392"/>
      <c r="AD11" s="2">
        <v>1</v>
      </c>
    </row>
    <row r="12" spans="1:30" x14ac:dyDescent="0.25">
      <c r="A12" s="410"/>
      <c r="B12" s="395"/>
      <c r="C12" s="395"/>
      <c r="D12" s="395"/>
      <c r="E12" s="395"/>
      <c r="F12" s="395"/>
      <c r="G12" s="398"/>
      <c r="H12" s="401"/>
      <c r="I12" s="398"/>
      <c r="J12" s="398"/>
      <c r="K12" s="395"/>
      <c r="L12" s="395"/>
      <c r="M12" s="395"/>
      <c r="N12" s="404"/>
      <c r="O12" s="407"/>
      <c r="P12" s="395"/>
      <c r="Q12" s="398"/>
      <c r="R12" s="401"/>
      <c r="S12" s="395"/>
      <c r="T12" s="126" t="s">
        <v>180</v>
      </c>
      <c r="U12" s="395"/>
      <c r="V12" s="121">
        <v>62868</v>
      </c>
      <c r="W12" s="126" t="s">
        <v>181</v>
      </c>
      <c r="X12" s="122"/>
      <c r="Y12" s="121"/>
      <c r="Z12" s="121"/>
      <c r="AA12" s="395"/>
      <c r="AB12" s="398"/>
      <c r="AC12" s="392"/>
      <c r="AD12" s="2">
        <v>1</v>
      </c>
    </row>
    <row r="13" spans="1:30" x14ac:dyDescent="0.25">
      <c r="A13" s="410"/>
      <c r="B13" s="395"/>
      <c r="C13" s="395"/>
      <c r="D13" s="395"/>
      <c r="E13" s="395"/>
      <c r="F13" s="395"/>
      <c r="G13" s="398"/>
      <c r="H13" s="401"/>
      <c r="I13" s="398"/>
      <c r="J13" s="398"/>
      <c r="K13" s="395"/>
      <c r="L13" s="395"/>
      <c r="M13" s="395"/>
      <c r="N13" s="404"/>
      <c r="O13" s="407"/>
      <c r="P13" s="395"/>
      <c r="Q13" s="398"/>
      <c r="R13" s="401"/>
      <c r="S13" s="395"/>
      <c r="T13" s="126" t="s">
        <v>184</v>
      </c>
      <c r="U13" s="395"/>
      <c r="V13" s="121">
        <v>62868</v>
      </c>
      <c r="W13" s="126" t="s">
        <v>183</v>
      </c>
      <c r="X13" s="122"/>
      <c r="Y13" s="121"/>
      <c r="Z13" s="121"/>
      <c r="AA13" s="395"/>
      <c r="AB13" s="398"/>
      <c r="AC13" s="392"/>
      <c r="AD13" s="2">
        <v>1</v>
      </c>
    </row>
    <row r="14" spans="1:30" x14ac:dyDescent="0.25">
      <c r="A14" s="410"/>
      <c r="B14" s="395"/>
      <c r="C14" s="395"/>
      <c r="D14" s="395"/>
      <c r="E14" s="395"/>
      <c r="F14" s="395"/>
      <c r="G14" s="398"/>
      <c r="H14" s="401"/>
      <c r="I14" s="398"/>
      <c r="J14" s="398"/>
      <c r="K14" s="395"/>
      <c r="L14" s="395"/>
      <c r="M14" s="395"/>
      <c r="N14" s="404"/>
      <c r="O14" s="407"/>
      <c r="P14" s="395"/>
      <c r="Q14" s="398"/>
      <c r="R14" s="401"/>
      <c r="S14" s="395"/>
      <c r="T14" s="126" t="s">
        <v>188</v>
      </c>
      <c r="U14" s="395"/>
      <c r="V14" s="121">
        <v>60840</v>
      </c>
      <c r="W14" s="126" t="s">
        <v>189</v>
      </c>
      <c r="X14" s="122"/>
      <c r="Y14" s="121"/>
      <c r="Z14" s="121"/>
      <c r="AA14" s="395"/>
      <c r="AB14" s="398"/>
      <c r="AC14" s="392"/>
      <c r="AD14" s="2">
        <v>1</v>
      </c>
    </row>
    <row r="15" spans="1:30" x14ac:dyDescent="0.25">
      <c r="A15" s="410"/>
      <c r="B15" s="395"/>
      <c r="C15" s="395"/>
      <c r="D15" s="395"/>
      <c r="E15" s="395"/>
      <c r="F15" s="395"/>
      <c r="G15" s="398"/>
      <c r="H15" s="401"/>
      <c r="I15" s="398"/>
      <c r="J15" s="398"/>
      <c r="K15" s="395"/>
      <c r="L15" s="395"/>
      <c r="M15" s="395"/>
      <c r="N15" s="404"/>
      <c r="O15" s="407"/>
      <c r="P15" s="395"/>
      <c r="Q15" s="398"/>
      <c r="R15" s="401"/>
      <c r="S15" s="395"/>
      <c r="T15" s="126" t="s">
        <v>197</v>
      </c>
      <c r="U15" s="395"/>
      <c r="V15" s="121">
        <v>62868</v>
      </c>
      <c r="W15" s="126" t="s">
        <v>196</v>
      </c>
      <c r="X15" s="122"/>
      <c r="Y15" s="121"/>
      <c r="Z15" s="121"/>
      <c r="AA15" s="395"/>
      <c r="AB15" s="398"/>
      <c r="AC15" s="392"/>
      <c r="AD15" s="2">
        <v>1</v>
      </c>
    </row>
    <row r="16" spans="1:30" x14ac:dyDescent="0.25">
      <c r="A16" s="410"/>
      <c r="B16" s="395"/>
      <c r="C16" s="395"/>
      <c r="D16" s="395"/>
      <c r="E16" s="395"/>
      <c r="F16" s="395"/>
      <c r="G16" s="398"/>
      <c r="H16" s="401"/>
      <c r="I16" s="398"/>
      <c r="J16" s="398"/>
      <c r="K16" s="395"/>
      <c r="L16" s="395"/>
      <c r="M16" s="395"/>
      <c r="N16" s="404"/>
      <c r="O16" s="407"/>
      <c r="P16" s="395"/>
      <c r="Q16" s="398"/>
      <c r="R16" s="401"/>
      <c r="S16" s="395"/>
      <c r="T16" s="126" t="s">
        <v>203</v>
      </c>
      <c r="U16" s="395"/>
      <c r="V16" s="121">
        <v>60840</v>
      </c>
      <c r="W16" s="126" t="s">
        <v>202</v>
      </c>
      <c r="X16" s="122"/>
      <c r="Y16" s="121"/>
      <c r="Z16" s="121"/>
      <c r="AA16" s="395"/>
      <c r="AB16" s="398"/>
      <c r="AC16" s="392"/>
      <c r="AD16" s="2">
        <v>1</v>
      </c>
    </row>
    <row r="17" spans="1:30" x14ac:dyDescent="0.25">
      <c r="A17" s="411"/>
      <c r="B17" s="396"/>
      <c r="C17" s="396"/>
      <c r="D17" s="396"/>
      <c r="E17" s="396"/>
      <c r="F17" s="396"/>
      <c r="G17" s="399"/>
      <c r="H17" s="402"/>
      <c r="I17" s="399"/>
      <c r="J17" s="399"/>
      <c r="K17" s="396"/>
      <c r="L17" s="396"/>
      <c r="M17" s="396"/>
      <c r="N17" s="405"/>
      <c r="O17" s="408"/>
      <c r="P17" s="396"/>
      <c r="Q17" s="399"/>
      <c r="R17" s="402"/>
      <c r="S17" s="396"/>
      <c r="T17" s="127" t="s">
        <v>263</v>
      </c>
      <c r="U17" s="396"/>
      <c r="V17" s="123">
        <v>62868</v>
      </c>
      <c r="W17" s="127" t="s">
        <v>262</v>
      </c>
      <c r="X17" s="124"/>
      <c r="Y17" s="123"/>
      <c r="Z17" s="123"/>
      <c r="AA17" s="396"/>
      <c r="AB17" s="399"/>
      <c r="AC17" s="393"/>
      <c r="AD17" s="2">
        <v>1</v>
      </c>
    </row>
    <row r="18" spans="1:30" s="85" customFormat="1" ht="72" customHeight="1" x14ac:dyDescent="0.25">
      <c r="A18" s="383">
        <v>2</v>
      </c>
      <c r="B18" s="365"/>
      <c r="C18" s="365" t="s">
        <v>206</v>
      </c>
      <c r="D18" s="365"/>
      <c r="E18" s="365" t="s">
        <v>207</v>
      </c>
      <c r="F18" s="365" t="s">
        <v>164</v>
      </c>
      <c r="G18" s="362">
        <v>742848</v>
      </c>
      <c r="H18" s="377">
        <f>IF(AD18 = 3, G18 - Q18,0)</f>
        <v>59427.839999999967</v>
      </c>
      <c r="I18" s="362"/>
      <c r="J18" s="362"/>
      <c r="K18" s="365"/>
      <c r="L18" s="365"/>
      <c r="M18" s="365" t="s">
        <v>207</v>
      </c>
      <c r="N18" s="371" t="s">
        <v>201</v>
      </c>
      <c r="O18" s="388">
        <v>2304067057</v>
      </c>
      <c r="P18" s="365" t="s">
        <v>208</v>
      </c>
      <c r="Q18" s="362">
        <v>683420.16000000003</v>
      </c>
      <c r="R18" s="377">
        <f>IF(AD18 = 3, Q18 + SUM(Y18:Y20) - SUM(Z18:Z20) - SUM(V18:V20) - AB18,0)</f>
        <v>472776.96000000002</v>
      </c>
      <c r="S18" s="365" t="s">
        <v>209</v>
      </c>
      <c r="T18" s="195" t="s">
        <v>308</v>
      </c>
      <c r="U18" s="365" t="s">
        <v>210</v>
      </c>
      <c r="V18" s="188">
        <v>72554.880000000005</v>
      </c>
      <c r="W18" s="195" t="s">
        <v>314</v>
      </c>
      <c r="X18" s="186"/>
      <c r="Y18" s="188"/>
      <c r="Z18" s="188"/>
      <c r="AA18" s="365"/>
      <c r="AB18" s="362"/>
      <c r="AC18" s="368"/>
      <c r="AD18" s="85">
        <v>3</v>
      </c>
    </row>
    <row r="19" spans="1:30" x14ac:dyDescent="0.25">
      <c r="A19" s="384"/>
      <c r="B19" s="366"/>
      <c r="C19" s="366"/>
      <c r="D19" s="366"/>
      <c r="E19" s="366"/>
      <c r="F19" s="366"/>
      <c r="G19" s="363"/>
      <c r="H19" s="378"/>
      <c r="I19" s="363"/>
      <c r="J19" s="363"/>
      <c r="K19" s="366"/>
      <c r="L19" s="366"/>
      <c r="M19" s="366"/>
      <c r="N19" s="372"/>
      <c r="O19" s="389"/>
      <c r="P19" s="366"/>
      <c r="Q19" s="363"/>
      <c r="R19" s="378"/>
      <c r="S19" s="366"/>
      <c r="T19" s="196" t="s">
        <v>349</v>
      </c>
      <c r="U19" s="366"/>
      <c r="V19" s="191">
        <v>65533.440000000002</v>
      </c>
      <c r="W19" s="196" t="s">
        <v>352</v>
      </c>
      <c r="X19" s="198"/>
      <c r="Y19" s="191"/>
      <c r="Z19" s="191"/>
      <c r="AA19" s="366"/>
      <c r="AB19" s="363"/>
      <c r="AC19" s="369"/>
      <c r="AD19" s="2">
        <v>3</v>
      </c>
    </row>
    <row r="20" spans="1:30" x14ac:dyDescent="0.25">
      <c r="A20" s="385"/>
      <c r="B20" s="367"/>
      <c r="C20" s="367"/>
      <c r="D20" s="367"/>
      <c r="E20" s="367"/>
      <c r="F20" s="367"/>
      <c r="G20" s="364"/>
      <c r="H20" s="379"/>
      <c r="I20" s="364"/>
      <c r="J20" s="364"/>
      <c r="K20" s="367"/>
      <c r="L20" s="367"/>
      <c r="M20" s="367"/>
      <c r="N20" s="373"/>
      <c r="O20" s="390"/>
      <c r="P20" s="367"/>
      <c r="Q20" s="364"/>
      <c r="R20" s="379"/>
      <c r="S20" s="367"/>
      <c r="T20" s="197" t="s">
        <v>381</v>
      </c>
      <c r="U20" s="367"/>
      <c r="V20" s="193">
        <v>72554.880000000005</v>
      </c>
      <c r="W20" s="197" t="s">
        <v>380</v>
      </c>
      <c r="X20" s="199"/>
      <c r="Y20" s="193"/>
      <c r="Z20" s="193"/>
      <c r="AA20" s="367"/>
      <c r="AB20" s="364"/>
      <c r="AC20" s="370"/>
      <c r="AD20" s="2">
        <v>3</v>
      </c>
    </row>
    <row r="21" spans="1:30" ht="18" x14ac:dyDescent="0.3">
      <c r="M21" s="3"/>
      <c r="AD21" s="2">
        <v>4</v>
      </c>
    </row>
    <row r="22" spans="1:30" ht="18" x14ac:dyDescent="0.3">
      <c r="M22" s="3"/>
    </row>
    <row r="23" spans="1:30" ht="18" x14ac:dyDescent="0.3">
      <c r="M23" s="3"/>
    </row>
    <row r="24" spans="1:30" ht="18" x14ac:dyDescent="0.3">
      <c r="M24" s="3"/>
    </row>
    <row r="25" spans="1:30" ht="18" x14ac:dyDescent="0.3">
      <c r="M25" s="3"/>
    </row>
    <row r="26" spans="1:30" ht="18" x14ac:dyDescent="0.3">
      <c r="M26" s="3"/>
    </row>
    <row r="27" spans="1:30" ht="18" x14ac:dyDescent="0.3">
      <c r="M27" s="3"/>
    </row>
    <row r="28" spans="1:30" ht="18" x14ac:dyDescent="0.3">
      <c r="M28" s="3"/>
    </row>
    <row r="29" spans="1:30" ht="18" x14ac:dyDescent="0.3">
      <c r="M29" s="3"/>
    </row>
  </sheetData>
  <sheetProtection algorithmName="SHA-512" hashValue="58n3EUukeR1e/fCQ4t/WGmJNLNvit+ejYmshvqSRzuED5Odb33sA5xWpW65P68qQCU+RDp/38HTJjXu/BNIQCA==" saltValue="nC4JKm565C5LVm5TJ43mEw==" spinCount="100000" sheet="1" objects="1" scenarios="1" formatCells="0" formatColumns="0" formatRows="0"/>
  <mergeCells count="51">
    <mergeCell ref="A9:A17"/>
    <mergeCell ref="U9:U17"/>
    <mergeCell ref="AA9:AA17"/>
    <mergeCell ref="B9:B17"/>
    <mergeCell ref="AB9:AB17"/>
    <mergeCell ref="C9:C17"/>
    <mergeCell ref="S9:S17"/>
    <mergeCell ref="P4:R4"/>
    <mergeCell ref="E2:F2"/>
    <mergeCell ref="O2:P2"/>
    <mergeCell ref="Y2:AA2"/>
    <mergeCell ref="T2:U2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A18:A20"/>
    <mergeCell ref="U18:U20"/>
    <mergeCell ref="AA18:AA20"/>
    <mergeCell ref="B18:B20"/>
    <mergeCell ref="AB18:AB20"/>
    <mergeCell ref="C18:C20"/>
    <mergeCell ref="S18:S20"/>
    <mergeCell ref="AC18:A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P18:P20"/>
    <mergeCell ref="Q18:Q20"/>
    <mergeCell ref="R18:R2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52</v>
      </c>
      <c r="B1" s="47">
        <v>19</v>
      </c>
      <c r="C1" s="47">
        <v>9</v>
      </c>
      <c r="D1" s="414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415"/>
      <c r="E2" s="32"/>
      <c r="F2" s="62">
        <v>67</v>
      </c>
      <c r="G2" s="66">
        <v>71</v>
      </c>
      <c r="H2" s="65">
        <v>4</v>
      </c>
      <c r="I2" s="64">
        <v>0</v>
      </c>
      <c r="J2" s="63">
        <v>0</v>
      </c>
      <c r="K2" s="67">
        <v>3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97</v>
      </c>
      <c r="B4" s="44">
        <v>18</v>
      </c>
      <c r="C4" s="44">
        <v>9</v>
      </c>
      <c r="D4" s="416" t="s">
        <v>102</v>
      </c>
      <c r="E4" s="32"/>
      <c r="F4" s="62">
        <v>68</v>
      </c>
      <c r="G4" s="66">
        <v>72</v>
      </c>
      <c r="H4" s="65">
        <v>5</v>
      </c>
      <c r="I4" s="64">
        <v>0</v>
      </c>
      <c r="J4" s="63">
        <v>0</v>
      </c>
      <c r="K4" s="67">
        <v>4</v>
      </c>
    </row>
    <row r="5" spans="1:11" x14ac:dyDescent="0.25">
      <c r="A5" s="43" t="s">
        <v>89</v>
      </c>
      <c r="B5" s="44" t="s">
        <v>88</v>
      </c>
      <c r="C5" s="44" t="s">
        <v>87</v>
      </c>
      <c r="D5" s="417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12</v>
      </c>
      <c r="B7" s="46">
        <v>1</v>
      </c>
      <c r="C7" s="46">
        <v>9</v>
      </c>
      <c r="D7" s="418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419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420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421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422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423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20</v>
      </c>
      <c r="B16" s="38">
        <v>2</v>
      </c>
      <c r="C16" s="38">
        <v>9</v>
      </c>
      <c r="D16" s="412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413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2023-05-04T12:46:11Z</dcterms:modified>
</cp:coreProperties>
</file>