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Рабочий стол\"/>
    </mc:Choice>
  </mc:AlternateContent>
  <workbookProtection workbookPassword="EB34" lockStructure="1"/>
  <bookViews>
    <workbookView xWindow="0" yWindow="0" windowWidth="28800" windowHeight="12375" firstSheet="2" activeTab="2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81029" iterateDelta="1E-4"/>
</workbook>
</file>

<file path=xl/calcChain.xml><?xml version="1.0" encoding="utf-8"?>
<calcChain xmlns="http://schemas.openxmlformats.org/spreadsheetml/2006/main">
  <c r="H2" i="31" l="1"/>
  <c r="P2" i="31"/>
  <c r="V2" i="31"/>
  <c r="G2" i="20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27"/>
  <c r="P2" i="27"/>
  <c r="V2" i="27"/>
  <c r="I200" i="31"/>
  <c r="I204" i="31"/>
  <c r="H57" i="20"/>
  <c r="R57" i="20"/>
  <c r="I145" i="31"/>
  <c r="I175" i="31"/>
  <c r="I163" i="31"/>
  <c r="I190" i="31"/>
  <c r="I70" i="27"/>
  <c r="H17" i="19" l="1"/>
  <c r="I138" i="31"/>
  <c r="I61" i="27"/>
  <c r="I48" i="27"/>
  <c r="I181" i="31"/>
  <c r="I38" i="27"/>
  <c r="I44" i="27"/>
  <c r="I41" i="27"/>
  <c r="H78" i="20"/>
  <c r="R78" i="20"/>
  <c r="I187" i="31"/>
  <c r="I135" i="31"/>
  <c r="I125" i="31"/>
  <c r="I69" i="27"/>
  <c r="I212" i="31"/>
  <c r="I68" i="27"/>
  <c r="I67" i="27"/>
  <c r="I66" i="27"/>
  <c r="I65" i="27"/>
  <c r="I211" i="31"/>
  <c r="I64" i="27"/>
  <c r="I210" i="31"/>
  <c r="I209" i="31"/>
  <c r="I208" i="31"/>
  <c r="I207" i="31"/>
  <c r="I206" i="31"/>
  <c r="I63" i="27"/>
  <c r="I60" i="27"/>
  <c r="I59" i="27" l="1"/>
  <c r="H22" i="19"/>
  <c r="H21" i="19"/>
  <c r="I141" i="31"/>
  <c r="I58" i="27"/>
  <c r="I57" i="27"/>
  <c r="I199" i="31"/>
  <c r="I198" i="31"/>
  <c r="H20" i="19"/>
  <c r="I56" i="27"/>
  <c r="I55" i="27"/>
  <c r="I197" i="31"/>
  <c r="I196" i="31"/>
  <c r="I21" i="31" l="1"/>
  <c r="I54" i="27"/>
  <c r="I14" i="27"/>
  <c r="I9" i="27"/>
  <c r="H9" i="19"/>
  <c r="I80" i="31"/>
  <c r="I56" i="31"/>
  <c r="I26" i="27"/>
  <c r="I53" i="27"/>
  <c r="I52" i="27" l="1"/>
  <c r="I51" i="27"/>
  <c r="I87" i="31"/>
  <c r="I123" i="31"/>
  <c r="I119" i="31"/>
  <c r="I104" i="31"/>
  <c r="I95" i="31"/>
  <c r="H9" i="20"/>
  <c r="R9" i="20"/>
  <c r="I9" i="31"/>
  <c r="I144" i="31"/>
  <c r="I47" i="27"/>
  <c r="I14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<sst xmlns="http://schemas.openxmlformats.org/spreadsheetml/2006/main" count="1616" uniqueCount="568">
  <si>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</si>
  <si>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</si>
  <si>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</si>
  <si>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</si>
  <si>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</si>
  <si>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</si>
  <si>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</si>
  <si>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</si>
  <si>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</si>
  <si>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</si>
  <si>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</si>
  <si>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</si>
  <si>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</si>
  <si>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</si>
  <si>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</si>
  <si>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</si>
  <si>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</si>
  <si>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</si>
  <si>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</si>
  <si>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</si>
  <si>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</si>
  <si>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</si>
  <si>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</si>
  <si>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</si>
  <si>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</si>
  <si>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</si>
  <si>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</si>
  <si>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</si>
  <si>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</si>
  <si>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</si>
  <si>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</si>
  <si>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</si>
  <si>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</si>
  <si>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</si>
  <si>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</si>
  <si>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</si>
  <si>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</si>
  <si>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</si>
  <si>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</si>
  <si>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</si>
  <si>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</si>
  <si>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</si>
  <si>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</si>
  <si>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</si>
  <si>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</si>
  <si>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</si>
  <si>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</si>
  <si>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</si>
  <si>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</si>
  <si>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</si>
  <si>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</si>
  <si>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</si>
  <si>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</si>
  <si>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</si>
  <si>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</si>
  <si>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</si>
  <si>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</si>
  <si>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</si>
  <si>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</si>
  <si>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</si>
  <si>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</si>
  <si>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</si>
  <si>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</si>
  <si>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</si>
  <si>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</si>
  <si>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</si>
  <si>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</si>
  <si>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</si>
  <si>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</si>
  <si>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</si>
  <si>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</si>
  <si>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</si>
  <si>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</si>
  <si>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</si>
  <si>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</si>
  <si>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</si>
  <si>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</si>
  <si>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</si>
  <si>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</si>
  <si>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</si>
  <si>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</si>
  <si>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</si>
  <si>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</si>
  <si>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</si>
  <si>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</si>
  <si>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</si>
  <si>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</si>
  <si>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</si>
  <si>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</si>
  <si>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</si>
  <si>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</si>
  <si>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</si>
  <si>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</si>
  <si>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</si>
  <si>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</si>
  <si>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</si>
  <si>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</si>
  <si>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</si>
  <si>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</si>
  <si>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</si>
  <si>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</si>
  <si>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</si>
  <si>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</si>
  <si>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</si>
  <si>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</si>
  <si>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</si>
  <si>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</si>
  <si>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</si>
  <si>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</si>
  <si>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</si>
  <si>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</si>
  <si>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</si>
  <si>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</si>
  <si>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</si>
  <si>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</si>
  <si>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</si>
  <si>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</si>
  <si>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</si>
  <si>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</si>
  <si>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</si>
  <si>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</si>
  <si>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</si>
  <si>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</si>
  <si>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</si>
  <si>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</si>
  <si>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</si>
  <si>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</si>
  <si>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</si>
  <si>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</si>
  <si>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</si>
  <si>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</si>
  <si>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</si>
  <si>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</si>
  <si>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</si>
  <si>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</si>
  <si>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</si>
  <si>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</si>
  <si>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</si>
  <si>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</si>
  <si>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</si>
  <si>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</si>
  <si>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</si>
  <si>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</si>
  <si>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</si>
  <si>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</si>
  <si>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</si>
  <si>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</si>
  <si>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ИП Калайчев Ш.С.</t>
  </si>
  <si>
    <t>АО "АТЭК"</t>
  </si>
  <si>
    <t>б/н</t>
  </si>
  <si>
    <t>ФГКУ "УВО ВНГ России по Краснодарскому краю"</t>
  </si>
  <si>
    <t>ООО "Сигнал"</t>
  </si>
  <si>
    <t>ПАО "Ростелеком"</t>
  </si>
  <si>
    <t>№ 177</t>
  </si>
  <si>
    <t>№ 14/22</t>
  </si>
  <si>
    <t>ООО "Дезинфекция"</t>
  </si>
  <si>
    <t>Тимашевская РО КРО ОО "ВОА"</t>
  </si>
  <si>
    <t>Поставка нефтепродуктов</t>
  </si>
  <si>
    <t>№ 1770</t>
  </si>
  <si>
    <t>Поставка тепловой энергии</t>
  </si>
  <si>
    <t>09 ноября 2022г.</t>
  </si>
  <si>
    <t>ООО ЧОО "ЛЕГИОН"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</si>
  <si>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</si>
  <si>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</si>
  <si>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</si>
  <si>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</si>
  <si>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</si>
  <si>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</si>
  <si>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</si>
  <si>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</si>
  <si>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</si>
  <si>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</si>
  <si>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</si>
  <si>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</si>
  <si>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</si>
  <si>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</si>
  <si>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</si>
  <si>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Услуги по дератизации,  дезинсекции</t>
  </si>
  <si>
    <t>Электрическая энергия</t>
  </si>
  <si>
    <t>30% до 10 числа месяца, 40% до 25 числа месяца, остальное-до 18 числа месяца</t>
  </si>
  <si>
    <t>№ 23070500354</t>
  </si>
  <si>
    <t>01.01.2023г.</t>
  </si>
  <si>
    <t>2353002302</t>
  </si>
  <si>
    <t>в течение 10 рабочих дней с даты подписания Сторонами акта сдачи-приемки выполненных работ</t>
  </si>
  <si>
    <t>Услуги за предоставления места для стоянки автобусов</t>
  </si>
  <si>
    <t>2353017179</t>
  </si>
  <si>
    <t>2369000660</t>
  </si>
  <si>
    <t>ООО "КАНкорт"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</si>
  <si>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</si>
  <si>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</si>
  <si>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26 января 2023г.</t>
  </si>
  <si>
    <t>01 января 2023г.</t>
  </si>
  <si>
    <t>№ 14</t>
  </si>
  <si>
    <t>234602203000</t>
  </si>
  <si>
    <t>ИП Архангельский А.А.</t>
  </si>
  <si>
    <t>№ 14-И</t>
  </si>
  <si>
    <t>ООО "Тимашевское ПРТ райпо"</t>
  </si>
  <si>
    <t>в течение 10 рабочих дней с момента подписания Заказчиком акта оказанных услуг</t>
  </si>
  <si>
    <t>№ 14 ОВЗ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</si>
  <si>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</si>
  <si>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</si>
  <si>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</si>
  <si>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01 февраля 2023г.</t>
  </si>
  <si>
    <t>02 февраля 2023г.</t>
  </si>
  <si>
    <t>31 января 2023г.</t>
  </si>
  <si>
    <t>07 февраля 2023г.</t>
  </si>
  <si>
    <t>09 февраля 2023г.</t>
  </si>
  <si>
    <t>10 февраля 2023г.</t>
  </si>
  <si>
    <t>17 февраля 2023г.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</si>
  <si>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</si>
  <si>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</si>
  <si>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</si>
  <si>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</si>
  <si>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</si>
  <si>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</si>
  <si>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</si>
  <si>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23 марта 2023г.</t>
  </si>
  <si>
    <t>31 марта 2023г.</t>
  </si>
  <si>
    <t>05 апреля 2023г.</t>
  </si>
  <si>
    <t>01 апреля 2023г.</t>
  </si>
  <si>
    <t>06 апреля 2023г.</t>
  </si>
  <si>
    <t>07 апреля 2023г.</t>
  </si>
  <si>
    <t>10 апреля 2023г.</t>
  </si>
  <si>
    <t>14 апреля 2023г.</t>
  </si>
  <si>
    <t>21 апреля 2023г.</t>
  </si>
  <si>
    <t>03 мая 2023г.</t>
  </si>
  <si>
    <t>01 мая 2023г.</t>
  </si>
  <si>
    <t>04 мая 2023г.</t>
  </si>
  <si>
    <t>28 апреля 2023г.</t>
  </si>
  <si>
    <t>30 апреля 2023г.</t>
  </si>
  <si>
    <t>16 мая 2023г.</t>
  </si>
  <si>
    <t>18 мая 2023г.</t>
  </si>
  <si>
    <t>23 мая 2023г.</t>
  </si>
  <si>
    <t>31 мая 2023г.</t>
  </si>
  <si>
    <t>№ 24</t>
  </si>
  <si>
    <t>01.06.2023г.</t>
  </si>
  <si>
    <t>с 01.06.2023г. по 31.12.2023г.</t>
  </si>
  <si>
    <t>01 июня 2023г.</t>
  </si>
  <si>
    <t>02 июня 2023г.</t>
  </si>
  <si>
    <t>05 июня 2023г.</t>
  </si>
  <si>
    <t>07 июня 2023г.</t>
  </si>
  <si>
    <t>16 июня 2023г.</t>
  </si>
  <si>
    <t>19 июня 2023г.</t>
  </si>
  <si>
    <t>МБОУ СОШ № 14</t>
  </si>
  <si>
    <t>04 июля 2023г.</t>
  </si>
  <si>
    <t>30 июня 2023г.</t>
  </si>
  <si>
    <t>06 июля 2023г.</t>
  </si>
  <si>
    <t>01 июля 2023г.</t>
  </si>
  <si>
    <t>21 июля 2023г.</t>
  </si>
  <si>
    <t>31 июля 2023г.</t>
  </si>
  <si>
    <t>04 августа 2023г.</t>
  </si>
  <si>
    <t>09 августа 2023г.</t>
  </si>
  <si>
    <t>31 августа 2023г.</t>
  </si>
  <si>
    <t>01 августа 2023г.</t>
  </si>
  <si>
    <t>15 августа 2023г.</t>
  </si>
  <si>
    <t>10 августа 2023г.</t>
  </si>
  <si>
    <t>0818300019923000284</t>
  </si>
  <si>
    <t xml:space="preserve">Оказание услуг по организации питания </t>
  </si>
  <si>
    <t>233235301532623530100100110015629244</t>
  </si>
  <si>
    <t>08183000199230002840001</t>
  </si>
  <si>
    <t>с 01.09.2023г. по 30.11.2023г.</t>
  </si>
  <si>
    <t>01.09.2023г.</t>
  </si>
  <si>
    <t>Услуги по оранизации питания учащихся 5-11 кл.</t>
  </si>
  <si>
    <t>с 01.09.2023г. по 29.12.2023г.</t>
  </si>
  <si>
    <t>№ 14-ОВЗ</t>
  </si>
  <si>
    <t>Услуги по оранизации питания (завтрак) детей-инвалидов учащихся 1-4 кл.</t>
  </si>
  <si>
    <t>Услуги по оранизации питания (завтрак)  учащихся с ОВЗ 1-4 кл.</t>
  </si>
  <si>
    <t>01 сентября 2023г.</t>
  </si>
  <si>
    <t>05 сентября 2023г.</t>
  </si>
  <si>
    <t>06 сентября 2023г.</t>
  </si>
  <si>
    <t>08 сентября 2023г.</t>
  </si>
  <si>
    <t>15 сентября 2023г.</t>
  </si>
  <si>
    <t>19 сентября 2023г.</t>
  </si>
  <si>
    <t>21 сентября 2023г.</t>
  </si>
  <si>
    <t>02 октября 2023г.</t>
  </si>
  <si>
    <t>01 октября 2023г.</t>
  </si>
  <si>
    <t>30 сентября 2023г.</t>
  </si>
  <si>
    <t>17 октября 2023г.</t>
  </si>
  <si>
    <t>06 октября 2023г.</t>
  </si>
  <si>
    <t>13 октября 2023г.</t>
  </si>
  <si>
    <t>18 октября 2023г.</t>
  </si>
  <si>
    <t>29 сентября 2023г.</t>
  </si>
  <si>
    <t>11 октября 2023г.</t>
  </si>
  <si>
    <t>19 октября 2023г.</t>
  </si>
  <si>
    <t>04 октября 2023г.</t>
  </si>
  <si>
    <t>10 октября 2023г.</t>
  </si>
  <si>
    <t>16 октября 2023г.</t>
  </si>
  <si>
    <t>23 октября 2023г.</t>
  </si>
  <si>
    <t>Дополнительное соглашение № 1 от 02.10.2023г.</t>
  </si>
  <si>
    <t>02 ноября 2023г.</t>
  </si>
  <si>
    <t>01 ноября 2023г.</t>
  </si>
  <si>
    <t>17 ноября 2023г.</t>
  </si>
  <si>
    <t>31 октября 2023г.</t>
  </si>
  <si>
    <t>08 ноября 2023г.</t>
  </si>
  <si>
    <t>27 октября 2023г.</t>
  </si>
  <si>
    <t>16 ноября 2023г.</t>
  </si>
  <si>
    <t>03 ноября 2023г.</t>
  </si>
  <si>
    <t>13 ноября 2023г.</t>
  </si>
  <si>
    <t>22 ноября 2023г.</t>
  </si>
  <si>
    <t>Дополнительное соглашение № 1 от 09.11.2023г.</t>
  </si>
  <si>
    <t>Дополнительное соглашение № 1 от 01.11.2023г.</t>
  </si>
  <si>
    <t>01.12.2023г.</t>
  </si>
  <si>
    <t>Услуги по организации горячего питания 1-4 кл.(набор продуктов)</t>
  </si>
  <si>
    <t>Услуги по организации горячего питания 1-4 кл.(услуги по приготовлению)</t>
  </si>
  <si>
    <t>с 01.12.2023г. по 29.12.2023г.</t>
  </si>
  <si>
    <t>№ 423012478358</t>
  </si>
  <si>
    <t>25.12.2023г.</t>
  </si>
  <si>
    <t>с 01.01.2024г. по 31.12.2024г.</t>
  </si>
  <si>
    <t>в течение 10 рабочих дней с даты подписания Заказчиком документа о приемке оказанных услуг</t>
  </si>
  <si>
    <t>26.12.2023г.</t>
  </si>
  <si>
    <t>Услуги по поставке электроэнергии</t>
  </si>
  <si>
    <t>№ А-204</t>
  </si>
  <si>
    <t>Услуги по ТО станции системы пожарного мониторинга ПАК "Стрелец-мониторинг"</t>
  </si>
  <si>
    <t>в течение 10 банковских дней с даты подписания Сторонами акта сдачи-приемки выполненных работ</t>
  </si>
  <si>
    <t>№ А-203</t>
  </si>
  <si>
    <t>Услуги по ТО автоматических установок пожарной сигнализации</t>
  </si>
  <si>
    <t>08183000199230003700001</t>
  </si>
  <si>
    <t>233235301532623530100100120015629244</t>
  </si>
  <si>
    <t>0818300019923000370</t>
  </si>
  <si>
    <t>26 декабря 2023г.</t>
  </si>
  <si>
    <t>с 09.01.2024г. по 22.03.2024г.</t>
  </si>
  <si>
    <t>233235301532623530100100140018010244</t>
  </si>
  <si>
    <t>08183000199230003740001</t>
  </si>
  <si>
    <t>0818300019923000374</t>
  </si>
  <si>
    <t>Услуги частной охраны</t>
  </si>
  <si>
    <t>с 01.01.2024г. по 26.06.2024г.</t>
  </si>
  <si>
    <t>В течение не более 7 (семи) рабочих дней с даты подписания Заказчиком документа о приемке</t>
  </si>
  <si>
    <t>АО "Мусороуборочная компания"</t>
  </si>
  <si>
    <t>с 01.01.2024г. по 30.06.2024г.</t>
  </si>
  <si>
    <t>До 10 числа месяца, следующего за расчетным месяцем, на основании счетов к оплате</t>
  </si>
  <si>
    <t>№ 25</t>
  </si>
  <si>
    <t>27.12.2023г.</t>
  </si>
  <si>
    <t>Услуги по поставке нефтепродуктов</t>
  </si>
  <si>
    <t>с 01.01.2024г. по 29.02.2024г.</t>
  </si>
  <si>
    <t>№ 14/24</t>
  </si>
  <si>
    <t>Услуги по техническому сопровождению бортового оборудования спутниковой навигации</t>
  </si>
  <si>
    <t>№ ДГ-24/62</t>
  </si>
  <si>
    <t>в течение 10 рабочих дней с момента подписания Заказчиком акта выполненных работ</t>
  </si>
  <si>
    <t>№ РУ-00_УС-496</t>
  </si>
  <si>
    <t>28.12.2023г.</t>
  </si>
  <si>
    <t>Услуги по стоянке транспортных средств</t>
  </si>
  <si>
    <t>2353016552</t>
  </si>
  <si>
    <t>ОАО САФ "Русь"</t>
  </si>
  <si>
    <t>№ РУ-00_МТО-497</t>
  </si>
  <si>
    <t>01 декабря 2023г.</t>
  </si>
  <si>
    <t>14 декабря 2023г.</t>
  </si>
  <si>
    <t>30 ноября 2023г.</t>
  </si>
  <si>
    <t>22 декабря 2023г.</t>
  </si>
  <si>
    <t>27 декабря 2023г.</t>
  </si>
  <si>
    <t>04 декабря 2023г.</t>
  </si>
  <si>
    <t>06 декабря 2023г.</t>
  </si>
  <si>
    <t>08 декабря 2023г.</t>
  </si>
  <si>
    <t>21 декабря 2023г.</t>
  </si>
  <si>
    <t>11 декабря 2023г.</t>
  </si>
  <si>
    <t>13 декабря 2023г.</t>
  </si>
  <si>
    <t>15 декабря 2023г.</t>
  </si>
  <si>
    <t>25 декабря 2023г.</t>
  </si>
  <si>
    <t>29 декабря 2023г.</t>
  </si>
  <si>
    <t>12 декабря 2023г.</t>
  </si>
  <si>
    <t>30 ноября 203г.</t>
  </si>
  <si>
    <t>муниципальная программа "Развитие образования"</t>
  </si>
  <si>
    <t>Услуги по организации горячего питания уч-ся 5-11 кл.</t>
  </si>
  <si>
    <t>Услуги по организации горячего питания уч-ся с ОВЗ</t>
  </si>
  <si>
    <t>Услуги по организации горячего питания уч-ся инвалидов</t>
  </si>
  <si>
    <t>№ 14 СВО</t>
  </si>
  <si>
    <t>Услуги по организации горячего питания уч-ся детей СВО</t>
  </si>
  <si>
    <t>№ 34000976</t>
  </si>
  <si>
    <t>Услуги по охране объекта</t>
  </si>
  <si>
    <t>в течение 10 рабочих дней с даты подписания Заказчиком документов о приемке оказанных услуг</t>
  </si>
  <si>
    <t>№ 1982</t>
  </si>
  <si>
    <t>Услуги по неисключительному праву использования программы для ЭВМ</t>
  </si>
  <si>
    <t>с 09.01.2024г. по 31.12.2024г.</t>
  </si>
  <si>
    <t>№ 22-01/2024</t>
  </si>
  <si>
    <t>22.01.2024г.</t>
  </si>
  <si>
    <t>Услуги по ремонту автобуса</t>
  </si>
  <si>
    <t>235303782209</t>
  </si>
  <si>
    <t>ИП Пастухов Б.П.</t>
  </si>
  <si>
    <t>с 22.01.2024г. по 31.12.2024г.</t>
  </si>
  <si>
    <t>не более 10 рабочих дней со дня подписания Заказчиком документа о приемке оказанных услуг и предоставления Исполнителем документа на оплату</t>
  </si>
  <si>
    <t>№ 37</t>
  </si>
  <si>
    <t>31.01.2024г.</t>
  </si>
  <si>
    <t>Услуги по перезарядке и ремонту огнетушителей</t>
  </si>
  <si>
    <t>с 31.01.2024г. по 15.12.2024г.</t>
  </si>
  <si>
    <t xml:space="preserve">с 01.01.2024г. по         31.12.2024г. </t>
  </si>
  <si>
    <t>31 декабря 2023г.</t>
  </si>
  <si>
    <t>16 января 2024г.</t>
  </si>
  <si>
    <t>18 января 2024г.</t>
  </si>
  <si>
    <t>01 января 2024г.</t>
  </si>
  <si>
    <t>09.01.2024г.</t>
  </si>
  <si>
    <t>05.02.2024г.</t>
  </si>
  <si>
    <t>№ 05-02/2024</t>
  </si>
  <si>
    <t>с 05.02.2024г. по 31.12.2024г.</t>
  </si>
  <si>
    <t>Соглашение о расторжении б/н от 15.01.2024г.</t>
  </si>
  <si>
    <t>12 февраля 2024г.</t>
  </si>
  <si>
    <t>31 января 2024г.</t>
  </si>
  <si>
    <t>13 февраля 2024г.</t>
  </si>
  <si>
    <t>14 февраля 2024г.</t>
  </si>
  <si>
    <t>26 января 2024г.</t>
  </si>
  <si>
    <t>02 февраля 2024г.</t>
  </si>
  <si>
    <t>06 февраля 2024г.</t>
  </si>
  <si>
    <t>16 февраля 2024г.</t>
  </si>
  <si>
    <t>27 февраля 2024г.</t>
  </si>
  <si>
    <t>21 февраля 2024г.</t>
  </si>
  <si>
    <t>01 февраля 2024г.</t>
  </si>
  <si>
    <t>23 января 2024г.</t>
  </si>
  <si>
    <t>05 февраля 2024г.</t>
  </si>
  <si>
    <t>07 февраля 2024г.</t>
  </si>
  <si>
    <t>08 февраля 2024г.</t>
  </si>
  <si>
    <t>09 февраля 2024г.</t>
  </si>
  <si>
    <t>15 февраля 2024г.</t>
  </si>
  <si>
    <t>Соглашение о расторжении б/н от 19.01.2024г.</t>
  </si>
  <si>
    <t>Дополнительное соглашение № 5 от 01.12.2023г.</t>
  </si>
  <si>
    <t>с 01.12.2023г. по 31.12.2023г.</t>
  </si>
  <si>
    <t>29 декабря 2024г.</t>
  </si>
  <si>
    <t>№ 15-02/2024</t>
  </si>
  <si>
    <t>15.02.2024г.</t>
  </si>
  <si>
    <t>№ 03-04/2024</t>
  </si>
  <si>
    <t>16.02.2024г.</t>
  </si>
  <si>
    <t>Услуги по оценке рыночной стоимости права аренды муниципального имущества</t>
  </si>
  <si>
    <t xml:space="preserve">Союз "Тимашевская межрайонная торгово-промышленная палата" </t>
  </si>
  <si>
    <t>с 16.02.2024г. по 31.12.2024г.</t>
  </si>
  <si>
    <t>с 15.02.2024г. по 31.12.2024г.</t>
  </si>
  <si>
    <t>№ 130</t>
  </si>
  <si>
    <t>Образовательные услуги</t>
  </si>
  <si>
    <t>2310980339</t>
  </si>
  <si>
    <t>НЧОУ ДПО "Учебный центр "Персонал-Ресурс"</t>
  </si>
  <si>
    <t>не более 10 (десяти) рабочих дней, с даты подписания Заказчиком документа о приемке оказанных услуг и предоставления Исполнителем документа на оплату</t>
  </si>
  <si>
    <t>А0114044</t>
  </si>
  <si>
    <t>Поставка учебной литературы</t>
  </si>
  <si>
    <t>АО "Издательство"Просвещение"</t>
  </si>
  <si>
    <t xml:space="preserve">в течение 10 рабочих дней со дня подписания Заказчиком УПД (товарной накладной), сформированного Поставщиком в системе электронного документооборота (ЭДО). </t>
  </si>
  <si>
    <t>№ 26</t>
  </si>
  <si>
    <t>01.03.2024г.</t>
  </si>
  <si>
    <t>с 01.03.2024г. по 30.06.2024г.</t>
  </si>
  <si>
    <t xml:space="preserve"> </t>
  </si>
  <si>
    <t>04.03.2024г.</t>
  </si>
  <si>
    <t>Услуги по поставке шин</t>
  </si>
  <si>
    <t>ООО "Навигатор Плюс"</t>
  </si>
  <si>
    <t>с 04.03.2024г. по 31.12.2024г.</t>
  </si>
  <si>
    <t>не более 10 рабочих дней с момента подписания Заказчиком документа о приемке товара и представления Поставщиком документа на оплату</t>
  </si>
  <si>
    <t>№ 210012508345</t>
  </si>
  <si>
    <t>АО "ГЛОНАСС"</t>
  </si>
  <si>
    <t>Услуги по идентификации АСН в ГАИС "ЭРА-ГЛОНАСС"</t>
  </si>
  <si>
    <t>7703383783</t>
  </si>
  <si>
    <t>в течение 10 рабочих дней со дня подписания акта оказанных услуг</t>
  </si>
  <si>
    <t>№ 04-03/2024</t>
  </si>
  <si>
    <t>в течение 7 (семи) рабочих дней с даты подписания Абонентом Акта или УПД за истекший Расчетный период</t>
  </si>
  <si>
    <t>в течение 10 (десяти) рабочих дней со дня подписания Акта сдачи-приемки оказанных услуг и выставления Исполнителем счета на оплату</t>
  </si>
  <si>
    <t>Дополнительное соглашение № 2 от 01.12.2023г.</t>
  </si>
  <si>
    <t>04 марта 2024г.</t>
  </si>
  <si>
    <t>01 марта 2024г.</t>
  </si>
  <si>
    <t>18 марта 2024г.</t>
  </si>
  <si>
    <t>29 февраля 2024г.</t>
  </si>
  <si>
    <t>06 марта 2024г.</t>
  </si>
  <si>
    <t>07 марта 2024г.</t>
  </si>
  <si>
    <t>05 марта 2024г.</t>
  </si>
  <si>
    <t>11 марта 2024г.</t>
  </si>
  <si>
    <t>13 марта 2024г.</t>
  </si>
  <si>
    <t>14 марта 2024г.</t>
  </si>
  <si>
    <t>28 февраля 2024г.</t>
  </si>
  <si>
    <t>20 февраля 2024г.</t>
  </si>
  <si>
    <t>19 марта 2024г.</t>
  </si>
  <si>
    <t>А0119137</t>
  </si>
  <si>
    <t>21.03.2024г.</t>
  </si>
  <si>
    <t>с 21.03.2024г. по 27.08.2024г.</t>
  </si>
  <si>
    <t>с 15.03.2024г. по 27.08.2024г.</t>
  </si>
  <si>
    <t>А0119138</t>
  </si>
  <si>
    <t>12 марта 2024г.</t>
  </si>
  <si>
    <t>20 марта 2024г.</t>
  </si>
  <si>
    <t>25 марта 2024г.</t>
  </si>
  <si>
    <t>26 марта 2024г.</t>
  </si>
  <si>
    <t>Соглашение о расторжении б/н от 11.03.2024г.</t>
  </si>
  <si>
    <t>Расторжение б/н от 15.12.2023г.</t>
  </si>
  <si>
    <t>№ 23-11406</t>
  </si>
  <si>
    <t>20.03.2024г.</t>
  </si>
  <si>
    <t>Услуги по изготовлению и поставке полиграфической продукции</t>
  </si>
  <si>
    <t>7706526550</t>
  </si>
  <si>
    <t>ООО "СпецБланк-Москва"</t>
  </si>
  <si>
    <t>с 20.03.2024г. по 29.04.2024г.</t>
  </si>
  <si>
    <t>в течение 7-ми (семи) рабочих дней с момента получения Продукции, счета-фактуры, накладной и акта сдачи-приемки</t>
  </si>
  <si>
    <t>№ 01-04/2024</t>
  </si>
  <si>
    <t>01.04.2024г.</t>
  </si>
  <si>
    <t>с 01.04.2024г. по 31.12.2024г.</t>
  </si>
  <si>
    <t>№ 328</t>
  </si>
  <si>
    <t>08.04.2024г.</t>
  </si>
  <si>
    <t>Приобретение тахографа и услуги по активации и настройке тахографа</t>
  </si>
  <si>
    <t>с 08.04.2024г. по 31.12.2024г.</t>
  </si>
  <si>
    <t>в течение 10 (десяти) рабочих дней с момента подписания "Покупателем" ("Заказчиком") Акта выполненных работ и товарной накладной, а так же предоставления "Поставщиком" ("Исполнителем") счета на оплату.</t>
  </si>
  <si>
    <t>№ К048108/24</t>
  </si>
  <si>
    <t>09.04.2024г.</t>
  </si>
  <si>
    <t>Услуги по неисключительному праву использования программы Контур.Диадок</t>
  </si>
  <si>
    <t>6663003127</t>
  </si>
  <si>
    <t>АО "ПФ "СКБ Контур"</t>
  </si>
  <si>
    <t>с 09.04.2024г. по 09.04.2025г.</t>
  </si>
  <si>
    <t>в течение 10 (десяти) рабочих дней с даты подписания Сторонами акта сдачи-приемки оказанных услуг и предоставления Исполнителем документа на оплату.</t>
  </si>
  <si>
    <t>№  14</t>
  </si>
  <si>
    <t>04.04.2024г.</t>
  </si>
  <si>
    <t>Услуги по ремонту мясорубки</t>
  </si>
  <si>
    <t>ИП Рысин А.В.</t>
  </si>
  <si>
    <t>с 04.04.2024г. по 31.12.2024г.</t>
  </si>
  <si>
    <t>в течении 10 рабочих дней с даты подписания Заказчиком акта о выполненных работах (оказанных услугах) и представления Исполнителем документа на оплату.</t>
  </si>
  <si>
    <t>Дополнительное соглашение № 1 от 21.03.2024г.</t>
  </si>
  <si>
    <t>№ 14 И</t>
  </si>
  <si>
    <t>с 01.04.2024г. по 24.05.2024г.</t>
  </si>
  <si>
    <t>Услуги по организации горячего питания (5-11 кл.)</t>
  </si>
  <si>
    <t>№ 94</t>
  </si>
  <si>
    <t>15.04.2024г.</t>
  </si>
  <si>
    <t>Услуги по проверке и очистке вентиляции</t>
  </si>
  <si>
    <t>с 15.04.2024г. по 22.04.2024г.</t>
  </si>
  <si>
    <t>в течение 10 рабочих дней с момента выставления счета и подписания Акта о приемке выполненных работ</t>
  </si>
  <si>
    <t>№ 14-Л</t>
  </si>
  <si>
    <t>10.04.2024г.</t>
  </si>
  <si>
    <t>Услуги по организации питания детей в летнем лагере</t>
  </si>
  <si>
    <t>с 27.05.2024г. по 16.06.2024г.</t>
  </si>
  <si>
    <t>Услуги по организации горячего питания 1-4 кл.(стоимость питания)</t>
  </si>
  <si>
    <t>Услуги по организации горячего питания 1-4 кл.(стоимость услуги)</t>
  </si>
  <si>
    <t>№ 17-04/2024</t>
  </si>
  <si>
    <t>17.04.2024г.</t>
  </si>
  <si>
    <t>№ 1027</t>
  </si>
  <si>
    <t>18.04.2024г.</t>
  </si>
  <si>
    <t>с 17.04.2024г. по 27.04.2024г.</t>
  </si>
  <si>
    <t>Услуги по подготовке журнала движения отходов</t>
  </si>
  <si>
    <t>2353023292</t>
  </si>
  <si>
    <t>ООО "Экопроект"</t>
  </si>
  <si>
    <t>с 18.04.2024г. по 31.12.2024г.</t>
  </si>
  <si>
    <t>в течение 7 дней с момента подписания Заказчиком документа и оказания услуг Исполнителем</t>
  </si>
  <si>
    <t xml:space="preserve">№ 20 </t>
  </si>
  <si>
    <t>Услуги по поставке учебно-педагогической документации</t>
  </si>
  <si>
    <t>ООО "Краснодарский учколлектор"</t>
  </si>
  <si>
    <t>с 10.04.2024г. по 12.08.2024г.</t>
  </si>
  <si>
    <t>в течение 10 (десяти) рабочих дней с момента подписания Сторонами документов</t>
  </si>
  <si>
    <t>25.04.2024г.</t>
  </si>
  <si>
    <t>№ 25-04/2024-1</t>
  </si>
  <si>
    <t>с 25.04.2024г. по 05.05.2024г.</t>
  </si>
  <si>
    <t>№ 73/24</t>
  </si>
  <si>
    <t>№ 73-1/24</t>
  </si>
  <si>
    <t>Услуги по проведению медосмотров работников</t>
  </si>
  <si>
    <t>2353006498</t>
  </si>
  <si>
    <t>ГБУЗ "Тимашевская ЦРБ" МЗ КК</t>
  </si>
  <si>
    <t>с 04.04.2024г. по 28.12.2024г.</t>
  </si>
  <si>
    <t>в течение 7 рабочих дней с даты подписания обеими сторонами Акта об оказании услуг</t>
  </si>
  <si>
    <t>01 апреля 2024г.</t>
  </si>
  <si>
    <t>16 апреля 2024г.</t>
  </si>
  <si>
    <t>02 апреля 2024г.</t>
  </si>
  <si>
    <t>31 марта 2024г.</t>
  </si>
  <si>
    <t>29 марта 2024г.</t>
  </si>
  <si>
    <t>05 апреля 2024г.</t>
  </si>
  <si>
    <t>10 апреля 2024г.</t>
  </si>
  <si>
    <t>08 апреля 2024г.</t>
  </si>
  <si>
    <t>11 апреля 2024г.</t>
  </si>
  <si>
    <t>12 апреля 2024г.</t>
  </si>
  <si>
    <t>18 апреля 2024г.</t>
  </si>
  <si>
    <t>23 апреля 2024г.</t>
  </si>
  <si>
    <t>17 апреля 2024г.</t>
  </si>
  <si>
    <t>27 апреля 2024г.</t>
  </si>
  <si>
    <t>25 апреля 2024г.</t>
  </si>
  <si>
    <t>Дополнительное соглашение № 2 от 15.04.2024г.</t>
  </si>
  <si>
    <t>№ 20/24</t>
  </si>
  <si>
    <t>Услуги по ассенизации</t>
  </si>
  <si>
    <t>2333011443</t>
  </si>
  <si>
    <t>ООО "Водоканал"</t>
  </si>
  <si>
    <t>с 25.04.2024г. по 31.12.2024г.</t>
  </si>
  <si>
    <t>в течение 10 рабочих дней с момента принятия услуг от Исполнителя</t>
  </si>
  <si>
    <t>22 марта 2024г.</t>
  </si>
  <si>
    <t>28 марта 2024г.</t>
  </si>
  <si>
    <t>24 апреля 2024г.</t>
  </si>
  <si>
    <t>19 апреля 2024г.</t>
  </si>
  <si>
    <t>26 апреля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</si>
</sst>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5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0" fontId="1" fillId="18" borderId="20" xfId="0" applyFont="1" applyFill="1" applyBorder="1" applyAlignment="1" applyProtection="1">
      <alignment horizontal="center" vertical="center" wrapText="1"/>
      <protection locked="0"/>
    </xf>
    <xf numFmtId="49" fontId="1" fillId="18" borderId="20" xfId="0" applyNumberFormat="1" applyFont="1" applyFill="1" applyBorder="1" applyAlignment="1">
      <alignment horizontal="center" vertical="center" wrapText="1"/>
    </xf>
    <xf numFmtId="49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0" xfId="0" applyNumberFormat="1" applyFont="1" applyFill="1" applyBorder="1" applyAlignment="1">
      <alignment horizontal="center" vertical="center" wrapText="1"/>
    </xf>
    <xf numFmtId="16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2" xfId="0" applyNumberFormat="1" applyFont="1" applyBorder="1" applyAlignment="1" applyProtection="1">
      <alignment horizontal="center" vertical="center" wrapText="1"/>
      <protection locked="0"/>
    </xf>
    <xf numFmtId="165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0" borderId="22" xfId="0" applyNumberFormat="1" applyFont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2" xfId="0" applyNumberFormat="1" applyFont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68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5" xfId="0" applyNumberFormat="1" applyFont="1" applyBorder="1" applyAlignment="1" applyProtection="1">
      <alignment horizontal="center" vertical="center" wrapText="1"/>
      <protection locked="0"/>
    </xf>
    <xf numFmtId="165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0" borderId="25" xfId="0" applyNumberFormat="1" applyFont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0" borderId="26" xfId="0" applyNumberFormat="1" applyFont="1" applyBorder="1" applyAlignment="1" applyProtection="1">
      <alignment horizontal="center" vertical="center" wrapText="1"/>
      <protection locked="0"/>
    </xf>
    <xf numFmtId="49" fontId="1" fillId="0" borderId="26" xfId="0" applyNumberFormat="1" applyFont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5" xfId="0" applyNumberFormat="1" applyFont="1" applyBorder="1" applyAlignment="1" applyProtection="1">
      <alignment horizontal="center" vertical="center" wrapText="1"/>
      <protection locked="0"/>
    </xf>
    <xf numFmtId="14" fontId="1" fillId="0" borderId="26" xfId="0" applyNumberFormat="1" applyFont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165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" fontId="1" fillId="0" borderId="29" xfId="0" applyNumberFormat="1" applyFont="1" applyBorder="1" applyAlignment="1" applyProtection="1">
      <alignment horizontal="center" vertical="center" wrapText="1"/>
      <protection locked="0"/>
    </xf>
    <xf numFmtId="165" fontId="1" fillId="0" borderId="29" xfId="0" applyNumberFormat="1" applyFont="1" applyBorder="1" applyAlignment="1" applyProtection="1">
      <alignment horizontal="center" vertical="center" wrapText="1"/>
      <protection locked="0"/>
    </xf>
    <xf numFmtId="49" fontId="1" fillId="0" borderId="29" xfId="0" applyNumberFormat="1" applyFont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0" borderId="29" xfId="0" applyNumberFormat="1" applyFont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>
      <alignment horizontal="center" vertical="center" wrapText="1"/>
    </xf>
    <xf numFmtId="1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3" xfId="0" applyNumberFormat="1" applyFont="1" applyBorder="1" applyAlignment="1" applyProtection="1">
      <alignment horizontal="center" vertical="center" wrapText="1"/>
      <protection locked="0"/>
    </xf>
    <xf numFmtId="165" fontId="1" fillId="0" borderId="33" xfId="0" applyNumberFormat="1" applyFont="1" applyBorder="1" applyAlignment="1" applyProtection="1">
      <alignment horizontal="center" vertical="center" wrapText="1"/>
      <protection locked="0"/>
    </xf>
    <xf numFmtId="49" fontId="1" fillId="0" borderId="33" xfId="0" applyNumberFormat="1" applyFont="1" applyBorder="1" applyAlignment="1" applyProtection="1">
      <alignment horizontal="center" vertical="center" wrapText="1"/>
      <protection locked="0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3" xfId="0" applyNumberFormat="1" applyFont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4" fontId="1" fillId="0" borderId="37" xfId="0" applyNumberFormat="1" applyFont="1" applyBorder="1" applyAlignment="1" applyProtection="1">
      <alignment horizontal="center" vertical="center" wrapText="1"/>
      <protection locked="0"/>
    </xf>
    <xf numFmtId="165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0" borderId="37" xfId="0" applyNumberFormat="1" applyFont="1" applyBorder="1" applyAlignment="1" applyProtection="1">
      <alignment horizontal="center" vertical="center" wrapText="1"/>
      <protection locked="0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0" borderId="37" xfId="0" applyNumberFormat="1" applyFont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4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0" borderId="45" xfId="0" applyNumberFormat="1" applyFont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0" borderId="45" xfId="0" applyNumberFormat="1" applyFont="1" applyBorder="1" applyAlignment="1" applyProtection="1">
      <alignment horizontal="center" vertical="center" wrapText="1"/>
      <protection locked="0"/>
    </xf>
    <xf numFmtId="49" fontId="1" fillId="18" borderId="46" xfId="0" applyNumberFormat="1" applyFont="1" applyFill="1" applyBorder="1" applyAlignment="1">
      <alignment horizontal="center" vertical="center" wrapText="1"/>
    </xf>
    <xf numFmtId="49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6" xfId="0" applyNumberFormat="1" applyFont="1" applyFill="1" applyBorder="1" applyAlignment="1">
      <alignment horizontal="center" vertical="center" wrapText="1"/>
    </xf>
    <xf numFmtId="168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9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49" xfId="0" applyNumberFormat="1" applyFont="1" applyBorder="1" applyAlignment="1" applyProtection="1">
      <alignment horizontal="center" vertical="center" wrapText="1"/>
      <protection locked="0"/>
    </xf>
    <xf numFmtId="165" fontId="1" fillId="0" borderId="49" xfId="0" applyNumberFormat="1" applyFont="1" applyBorder="1" applyAlignment="1" applyProtection="1">
      <alignment horizontal="center" vertical="center" wrapText="1"/>
      <protection locked="0"/>
    </xf>
    <xf numFmtId="49" fontId="1" fillId="0" borderId="49" xfId="0" applyNumberFormat="1" applyFont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0" borderId="49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9" fontId="1" fillId="18" borderId="35" xfId="0" applyNumberFormat="1" applyFont="1" applyFill="1" applyBorder="1" applyAlignment="1">
      <alignment horizontal="center" vertical="center" wrapText="1"/>
    </xf>
    <xf numFmtId="49" fontId="1" fillId="18" borderId="37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0" fontId="1" fillId="18" borderId="37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4" fontId="1" fillId="18" borderId="37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>
      <alignment horizontal="center" vertical="center" wrapText="1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0" fontId="1" fillId="18" borderId="25" xfId="0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>
      <alignment horizontal="center" vertical="center" wrapText="1"/>
    </xf>
    <xf numFmtId="4" fontId="1" fillId="18" borderId="25" xfId="0" applyNumberFormat="1" applyFont="1" applyFill="1" applyBorder="1" applyAlignment="1">
      <alignment horizontal="center" vertical="center" wrapText="1"/>
    </xf>
    <xf numFmtId="4" fontId="1" fillId="18" borderId="26" xfId="0" applyNumberFormat="1" applyFont="1" applyFill="1" applyBorder="1" applyAlignment="1">
      <alignment horizontal="center" vertical="center" wrapText="1"/>
    </xf>
    <xf numFmtId="168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>
      <alignment horizontal="center" vertical="center" wrapText="1"/>
    </xf>
    <xf numFmtId="49" fontId="1" fillId="18" borderId="25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>
      <alignment horizontal="center" vertical="center" wrapText="1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165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4" fontId="1" fillId="18" borderId="29" xfId="0" applyNumberFormat="1" applyFont="1" applyFill="1" applyBorder="1" applyAlignment="1">
      <alignment horizontal="center" vertical="center" wrapText="1"/>
    </xf>
    <xf numFmtId="16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16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16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48" xfId="0" applyNumberFormat="1" applyFont="1" applyFill="1" applyBorder="1" applyAlignment="1">
      <alignment horizontal="center" vertical="center" wrapText="1"/>
    </xf>
    <xf numFmtId="49" fontId="1" fillId="18" borderId="49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4" fontId="1" fillId="18" borderId="33" xfId="0" applyNumberFormat="1" applyFont="1" applyFill="1" applyBorder="1" applyAlignment="1">
      <alignment horizontal="center" vertical="center" wrapText="1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7" xfId="0" applyFont="1" applyFill="1" applyBorder="1" applyAlignment="1" applyProtection="1">
      <alignment horizontal="center" vertical="center" wrapText="1"/>
      <protection locked="0"/>
    </xf>
    <xf numFmtId="0" fontId="1" fillId="18" borderId="48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1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7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49" xfId="0" applyNumberFormat="1" applyFont="1" applyFill="1" applyBorder="1" applyAlignment="1">
      <alignment horizontal="center" vertical="center" wrapText="1"/>
    </xf>
    <xf numFmtId="16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1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3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49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9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5" xfId="0" applyNumberFormat="1" applyFont="1" applyFill="1" applyBorder="1" applyAlignment="1">
      <alignment horizontal="center" vertical="center" wrapText="1"/>
    </xf>
    <xf numFmtId="14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39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8" xfId="0" applyNumberFormat="1" applyFont="1" applyFill="1" applyBorder="1" applyAlignment="1">
      <alignment horizontal="center" vertical="center" wrapText="1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2" fontId="1" fillId="18" borderId="4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49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zoomScale="70" zoomScaleNormal="70" workbookViewId="0">
      <selection activeCell="M5" sqref="M5:N5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260" t="s">
        <v>141</v>
      </c>
      <c r="B1" s="261"/>
      <c r="C1" s="261"/>
      <c r="D1" s="261"/>
      <c r="E1" s="260" t="s">
        <v>243</v>
      </c>
      <c r="F1" s="261"/>
      <c r="G1" s="261"/>
      <c r="H1" s="261"/>
      <c r="I1" s="261"/>
      <c r="J1" s="261"/>
      <c r="K1" s="261"/>
      <c r="L1" s="261"/>
      <c r="M1" s="261"/>
      <c r="N1" s="262"/>
    </row>
    <row r="3" spans="1:14" ht="15.75" thickBot="1" x14ac:dyDescent="0.3">
      <c r="I3" s="16"/>
      <c r="J3" s="16"/>
      <c r="K3" s="16"/>
      <c r="L3" s="16"/>
      <c r="M3" s="16"/>
      <c r="N3" s="16"/>
    </row>
    <row r="4" spans="1:14" ht="32.25" customHeight="1" thickBot="1" x14ac:dyDescent="0.3">
      <c r="A4" s="236" t="s">
        <v>25</v>
      </c>
      <c r="B4" s="237"/>
      <c r="C4" s="4">
        <v>10475679.029999999</v>
      </c>
      <c r="D4" s="5"/>
      <c r="E4" s="238" t="s">
        <v>140</v>
      </c>
      <c r="F4" s="239"/>
      <c r="G4" s="240"/>
      <c r="H4" s="241">
        <v>2000000</v>
      </c>
      <c r="I4" s="242"/>
      <c r="J4" s="243"/>
      <c r="K4" s="17"/>
      <c r="L4" s="81" t="s">
        <v>55</v>
      </c>
      <c r="M4" s="238">
        <v>4372030.7300000004</v>
      </c>
      <c r="N4" s="240"/>
    </row>
    <row r="5" spans="1:14" ht="30.75" customHeight="1" thickBot="1" x14ac:dyDescent="0.3">
      <c r="A5" s="236" t="s">
        <v>26</v>
      </c>
      <c r="B5" s="237"/>
      <c r="C5" s="6">
        <f>C4-G15+J15</f>
        <v>364274.00000000012</v>
      </c>
      <c r="D5" s="5"/>
      <c r="E5" s="238" t="s">
        <v>53</v>
      </c>
      <c r="F5" s="239"/>
      <c r="G5" s="240"/>
      <c r="H5" s="228">
        <f>H4-G12</f>
        <v>1496304.19</v>
      </c>
      <c r="I5" s="229"/>
      <c r="J5" s="230"/>
      <c r="K5" s="17"/>
      <c r="L5" s="81" t="s">
        <v>54</v>
      </c>
      <c r="M5" s="231">
        <f>M4-G13</f>
        <v>-46599.429999999702</v>
      </c>
      <c r="N5" s="232"/>
    </row>
    <row r="6" spans="1:14" x14ac:dyDescent="0.25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ht="15.75" thickBot="1" x14ac:dyDescent="0.3"/>
    <row r="8" spans="1:14" ht="72" customHeight="1" thickBot="1" x14ac:dyDescent="0.3">
      <c r="A8" s="244" t="s">
        <v>27</v>
      </c>
      <c r="B8" s="245"/>
      <c r="C8" s="246"/>
      <c r="D8" s="244" t="s">
        <v>28</v>
      </c>
      <c r="E8" s="245"/>
      <c r="F8" s="246"/>
      <c r="G8" s="247" t="s">
        <v>29</v>
      </c>
      <c r="H8" s="248"/>
      <c r="I8" s="249"/>
      <c r="J8" s="247" t="s">
        <v>142</v>
      </c>
      <c r="K8" s="248"/>
      <c r="L8" s="249"/>
      <c r="M8" s="244" t="s">
        <v>30</v>
      </c>
      <c r="N8" s="246"/>
    </row>
    <row r="9" spans="1:14" ht="41.25" customHeight="1" thickBot="1" x14ac:dyDescent="0.3">
      <c r="A9" s="250" t="s">
        <v>31</v>
      </c>
      <c r="B9" s="251"/>
      <c r="C9" s="252"/>
      <c r="D9" s="253">
        <f>'Состоявшиеся аукционы'!G2</f>
        <v>0</v>
      </c>
      <c r="E9" s="253"/>
      <c r="F9" s="253"/>
      <c r="G9" s="253">
        <f>'Состоявшиеся аукционы'!Q2</f>
        <v>0</v>
      </c>
      <c r="H9" s="253"/>
      <c r="I9" s="253"/>
      <c r="J9" s="233">
        <f>'Состоявшиеся аукционы'!AB2</f>
        <v>0</v>
      </c>
      <c r="K9" s="235"/>
      <c r="L9" s="234"/>
      <c r="M9" s="253">
        <f t="shared" ref="M9:M15" si="0">D9-G9</f>
        <v>0</v>
      </c>
      <c r="N9" s="253"/>
    </row>
    <row r="10" spans="1:14" ht="78.75" customHeight="1" thickBot="1" x14ac:dyDescent="0.3">
      <c r="A10" s="250" t="s">
        <v>49</v>
      </c>
      <c r="B10" s="251"/>
      <c r="C10" s="252"/>
      <c r="D10" s="253">
        <f>'Несостоявшиеся аукционы'!G2</f>
        <v>0</v>
      </c>
      <c r="E10" s="253"/>
      <c r="F10" s="253"/>
      <c r="G10" s="253">
        <f>'Несостоявшиеся аукционы'!Q2</f>
        <v>0</v>
      </c>
      <c r="H10" s="253"/>
      <c r="I10" s="253"/>
      <c r="J10" s="233">
        <f>'Несостоявшиеся аукционы'!AB2</f>
        <v>0</v>
      </c>
      <c r="K10" s="235"/>
      <c r="L10" s="234"/>
      <c r="M10" s="253">
        <f t="shared" si="0"/>
        <v>0</v>
      </c>
      <c r="N10" s="253"/>
    </row>
    <row r="11" spans="1:14" ht="40.5" customHeight="1" thickBot="1" x14ac:dyDescent="0.3">
      <c r="A11" s="250" t="s">
        <v>83</v>
      </c>
      <c r="B11" s="251"/>
      <c r="C11" s="252"/>
      <c r="D11" s="233">
        <f>'Иные конкурентные закупки'!G2</f>
        <v>2996191.9799999995</v>
      </c>
      <c r="E11" s="235"/>
      <c r="F11" s="234"/>
      <c r="G11" s="233">
        <f>'Иные конкурентные закупки'!Q2</f>
        <v>2178269.8899999997</v>
      </c>
      <c r="H11" s="235"/>
      <c r="I11" s="234"/>
      <c r="J11" s="233">
        <f>'Иные конкурентные закупки'!AB2</f>
        <v>253144.58</v>
      </c>
      <c r="K11" s="235"/>
      <c r="L11" s="234"/>
      <c r="M11" s="233">
        <f t="shared" si="0"/>
        <v>817922.08999999985</v>
      </c>
      <c r="N11" s="234"/>
    </row>
    <row r="12" spans="1:14" ht="54.75" customHeight="1" thickBot="1" x14ac:dyDescent="0.3">
      <c r="A12" s="257" t="s">
        <v>50</v>
      </c>
      <c r="B12" s="258"/>
      <c r="C12" s="259"/>
      <c r="D12" s="253">
        <f>'Ед. поставщик п.4 ч.1'!H2</f>
        <v>503695.81</v>
      </c>
      <c r="E12" s="253"/>
      <c r="F12" s="253"/>
      <c r="G12" s="253">
        <f>D12</f>
        <v>503695.81</v>
      </c>
      <c r="H12" s="253"/>
      <c r="I12" s="253"/>
      <c r="J12" s="233">
        <f>'Ед. поставщик п.4 ч.1'!V2</f>
        <v>0</v>
      </c>
      <c r="K12" s="235"/>
      <c r="L12" s="234"/>
      <c r="M12" s="253">
        <f t="shared" si="0"/>
        <v>0</v>
      </c>
      <c r="N12" s="253"/>
    </row>
    <row r="13" spans="1:14" ht="45.75" customHeight="1" thickBot="1" x14ac:dyDescent="0.3">
      <c r="A13" s="257" t="s">
        <v>51</v>
      </c>
      <c r="B13" s="258"/>
      <c r="C13" s="259"/>
      <c r="D13" s="253">
        <f>'Ед. поставщик п.5 ч.1'!H2</f>
        <v>4418630.16</v>
      </c>
      <c r="E13" s="253"/>
      <c r="F13" s="253"/>
      <c r="G13" s="253">
        <f>D13</f>
        <v>4418630.16</v>
      </c>
      <c r="H13" s="253"/>
      <c r="I13" s="253"/>
      <c r="J13" s="233">
        <f>'Ед. поставщик п.5 ч.1'!V2</f>
        <v>209897.01</v>
      </c>
      <c r="K13" s="235"/>
      <c r="L13" s="234"/>
      <c r="M13" s="253">
        <f t="shared" si="0"/>
        <v>0</v>
      </c>
      <c r="N13" s="253"/>
    </row>
    <row r="14" spans="1:14" ht="45.75" customHeight="1" thickBot="1" x14ac:dyDescent="0.3">
      <c r="A14" s="275" t="s">
        <v>52</v>
      </c>
      <c r="B14" s="276"/>
      <c r="C14" s="277"/>
      <c r="D14" s="233">
        <f>'Ед.поставщик за искл. п.4,5 ч.1'!G2</f>
        <v>3473850.7600000002</v>
      </c>
      <c r="E14" s="235"/>
      <c r="F14" s="234"/>
      <c r="G14" s="233">
        <f>D14</f>
        <v>3473850.7600000002</v>
      </c>
      <c r="H14" s="235"/>
      <c r="I14" s="234"/>
      <c r="J14" s="233">
        <f>'Ед.поставщик за искл. п.4,5 ч.1'!T2</f>
        <v>0</v>
      </c>
      <c r="K14" s="235"/>
      <c r="L14" s="234"/>
      <c r="M14" s="253">
        <f t="shared" si="0"/>
        <v>0</v>
      </c>
      <c r="N14" s="253"/>
    </row>
    <row r="15" spans="1:14" ht="21" thickBot="1" x14ac:dyDescent="0.3">
      <c r="A15" s="254" t="s">
        <v>143</v>
      </c>
      <c r="B15" s="255"/>
      <c r="C15" s="256"/>
      <c r="D15" s="253">
        <f>SUM(D9:D14)</f>
        <v>11392368.709999999</v>
      </c>
      <c r="E15" s="253"/>
      <c r="F15" s="253"/>
      <c r="G15" s="233">
        <f>SUM(G9:G14)</f>
        <v>10574446.619999999</v>
      </c>
      <c r="H15" s="235"/>
      <c r="I15" s="234"/>
      <c r="J15" s="233">
        <f>SUM(J9:J14)</f>
        <v>463041.58999999997</v>
      </c>
      <c r="K15" s="235"/>
      <c r="L15" s="234"/>
      <c r="M15" s="253">
        <f t="shared" si="0"/>
        <v>817922.08999999985</v>
      </c>
      <c r="N15" s="253"/>
    </row>
    <row r="18" spans="1:12" ht="15.75" thickBot="1" x14ac:dyDescent="0.3"/>
    <row r="19" spans="1:12" ht="23.25" customHeight="1" x14ac:dyDescent="0.25">
      <c r="A19" s="263" t="s">
        <v>35</v>
      </c>
      <c r="B19" s="264"/>
      <c r="C19" s="265"/>
      <c r="D19" s="269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6756986.4299999988</v>
      </c>
      <c r="E19" s="270"/>
      <c r="F19" s="270"/>
      <c r="G19" s="271"/>
      <c r="I19" s="15"/>
      <c r="J19" s="15"/>
      <c r="K19" s="15"/>
      <c r="L19" s="15"/>
    </row>
    <row r="20" spans="1:12" ht="24" customHeight="1" thickBot="1" x14ac:dyDescent="0.3">
      <c r="A20" s="266"/>
      <c r="B20" s="267"/>
      <c r="C20" s="268"/>
      <c r="D20" s="272"/>
      <c r="E20" s="273"/>
      <c r="F20" s="273"/>
      <c r="G20" s="274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71"/>
  <sheetViews>
    <sheetView showGridLines="0" topLeftCell="C1" zoomScale="50" zoomScaleNormal="50" workbookViewId="0">
      <pane ySplit="8" topLeftCell="A68" activePane="bottomLeft" state="frozen"/>
      <selection activeCell="I1" sqref="I1"/>
      <selection pane="bottomLeft" activeCell="I71" sqref="I71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503695.81</v>
      </c>
      <c r="K2" s="326"/>
      <c r="L2" s="326"/>
      <c r="M2" s="326"/>
      <c r="N2" s="327" t="s">
        <v>137</v>
      </c>
      <c r="O2" s="329"/>
      <c r="P2" s="69">
        <f>SUM(P9:P9999)</f>
        <v>278992.62</v>
      </c>
      <c r="R2" s="68"/>
      <c r="S2" s="327" t="s">
        <v>45</v>
      </c>
      <c r="T2" s="328"/>
      <c r="U2" s="329"/>
      <c r="V2" s="70">
        <f>SUM(V9:V9999)</f>
        <v>0</v>
      </c>
    </row>
    <row r="3" spans="1:24" x14ac:dyDescent="0.25">
      <c r="A3" s="326"/>
      <c r="B3" s="326"/>
      <c r="C3" s="326"/>
      <c r="D3" s="326"/>
      <c r="E3" s="326"/>
      <c r="N3" s="68"/>
    </row>
    <row r="4" spans="1:24" ht="39.950000000000003" customHeight="1" x14ac:dyDescent="0.25">
      <c r="J4" s="330"/>
      <c r="K4" s="330"/>
      <c r="M4" s="330"/>
      <c r="N4" s="330"/>
      <c r="O4" s="330"/>
      <c r="P4" s="330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72.9" customHeight="1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72" customHeight="1" x14ac:dyDescent="0.25">
      <c r="A9" s="323">
        <v>1</v>
      </c>
      <c r="B9" s="305" t="s">
        <v>56</v>
      </c>
      <c r="C9" s="305"/>
      <c r="D9" s="305"/>
      <c r="E9" s="308" t="s">
        <v>163</v>
      </c>
      <c r="F9" s="311" t="s">
        <v>164</v>
      </c>
      <c r="G9" s="305" t="s">
        <v>165</v>
      </c>
      <c r="H9" s="314">
        <v>1000</v>
      </c>
      <c r="I9" s="317">
        <f>IF(X9 = 49, H9 + SUM(S9:S13) - SUM(T9:T13) - SUM(P9:P13) - V9,0)</f>
        <v>207.83000000000004</v>
      </c>
      <c r="J9" s="305" t="s">
        <v>166</v>
      </c>
      <c r="K9" s="305" t="s">
        <v>152</v>
      </c>
      <c r="L9" s="305"/>
      <c r="M9" s="305" t="s">
        <v>167</v>
      </c>
      <c r="N9" s="131" t="s">
        <v>245</v>
      </c>
      <c r="O9" s="311" t="s">
        <v>168</v>
      </c>
      <c r="P9" s="118">
        <v>79.56</v>
      </c>
      <c r="Q9" s="119" t="s">
        <v>246</v>
      </c>
      <c r="R9" s="117"/>
      <c r="S9" s="118"/>
      <c r="T9" s="118"/>
      <c r="U9" s="314"/>
      <c r="V9" s="320"/>
      <c r="W9" s="302"/>
      <c r="X9" s="85">
        <v>49</v>
      </c>
    </row>
    <row r="10" spans="1:24" x14ac:dyDescent="0.25">
      <c r="A10" s="324"/>
      <c r="B10" s="306"/>
      <c r="C10" s="306"/>
      <c r="D10" s="306"/>
      <c r="E10" s="309"/>
      <c r="F10" s="312"/>
      <c r="G10" s="306"/>
      <c r="H10" s="315"/>
      <c r="I10" s="318"/>
      <c r="J10" s="306"/>
      <c r="K10" s="306"/>
      <c r="L10" s="306"/>
      <c r="M10" s="306"/>
      <c r="N10" s="132" t="s">
        <v>249</v>
      </c>
      <c r="O10" s="312"/>
      <c r="P10" s="120">
        <v>19.63</v>
      </c>
      <c r="Q10" s="121" t="s">
        <v>251</v>
      </c>
      <c r="R10" s="122"/>
      <c r="S10" s="120"/>
      <c r="T10" s="120"/>
      <c r="U10" s="315"/>
      <c r="V10" s="321"/>
      <c r="W10" s="303"/>
      <c r="X10" s="2">
        <v>49</v>
      </c>
    </row>
    <row r="11" spans="1:24" x14ac:dyDescent="0.25">
      <c r="A11" s="324"/>
      <c r="B11" s="306"/>
      <c r="C11" s="306"/>
      <c r="D11" s="306"/>
      <c r="E11" s="309"/>
      <c r="F11" s="312"/>
      <c r="G11" s="306"/>
      <c r="H11" s="315"/>
      <c r="I11" s="318"/>
      <c r="J11" s="306"/>
      <c r="K11" s="306"/>
      <c r="L11" s="306"/>
      <c r="M11" s="306"/>
      <c r="N11" s="132" t="s">
        <v>252</v>
      </c>
      <c r="O11" s="312"/>
      <c r="P11" s="120">
        <v>36.96</v>
      </c>
      <c r="Q11" s="121" t="s">
        <v>268</v>
      </c>
      <c r="R11" s="122"/>
      <c r="S11" s="120"/>
      <c r="T11" s="120"/>
      <c r="U11" s="315"/>
      <c r="V11" s="321"/>
      <c r="W11" s="303"/>
      <c r="X11" s="2">
        <v>49</v>
      </c>
    </row>
    <row r="12" spans="1:24" x14ac:dyDescent="0.25">
      <c r="A12" s="324"/>
      <c r="B12" s="306"/>
      <c r="C12" s="306"/>
      <c r="D12" s="306"/>
      <c r="E12" s="309"/>
      <c r="F12" s="312"/>
      <c r="G12" s="306"/>
      <c r="H12" s="315"/>
      <c r="I12" s="318"/>
      <c r="J12" s="306"/>
      <c r="K12" s="306"/>
      <c r="L12" s="306"/>
      <c r="M12" s="306"/>
      <c r="N12" s="132" t="s">
        <v>276</v>
      </c>
      <c r="O12" s="312"/>
      <c r="P12" s="120">
        <v>174.14</v>
      </c>
      <c r="Q12" s="121" t="s">
        <v>279</v>
      </c>
      <c r="R12" s="122"/>
      <c r="S12" s="120"/>
      <c r="T12" s="120"/>
      <c r="U12" s="315"/>
      <c r="V12" s="321"/>
      <c r="W12" s="303"/>
      <c r="X12" s="2">
        <v>49</v>
      </c>
    </row>
    <row r="13" spans="1:24" x14ac:dyDescent="0.25">
      <c r="A13" s="325"/>
      <c r="B13" s="307"/>
      <c r="C13" s="307"/>
      <c r="D13" s="307"/>
      <c r="E13" s="310"/>
      <c r="F13" s="313"/>
      <c r="G13" s="307"/>
      <c r="H13" s="316"/>
      <c r="I13" s="319"/>
      <c r="J13" s="307"/>
      <c r="K13" s="307"/>
      <c r="L13" s="307"/>
      <c r="M13" s="307"/>
      <c r="N13" s="133" t="s">
        <v>384</v>
      </c>
      <c r="O13" s="313"/>
      <c r="P13" s="127">
        <v>481.88</v>
      </c>
      <c r="Q13" s="128" t="s">
        <v>386</v>
      </c>
      <c r="R13" s="129"/>
      <c r="S13" s="127"/>
      <c r="T13" s="127"/>
      <c r="U13" s="316"/>
      <c r="V13" s="322"/>
      <c r="W13" s="304"/>
      <c r="X13" s="2">
        <v>49</v>
      </c>
    </row>
    <row r="14" spans="1:24" s="85" customFormat="1" ht="72" customHeight="1" x14ac:dyDescent="0.25">
      <c r="A14" s="323">
        <v>2</v>
      </c>
      <c r="B14" s="305" t="s">
        <v>56</v>
      </c>
      <c r="C14" s="305"/>
      <c r="D14" s="305"/>
      <c r="E14" s="308" t="s">
        <v>153</v>
      </c>
      <c r="F14" s="311" t="s">
        <v>164</v>
      </c>
      <c r="G14" s="305" t="s">
        <v>165</v>
      </c>
      <c r="H14" s="314">
        <v>9400</v>
      </c>
      <c r="I14" s="317">
        <f>IF(X14 = 50, H14 + SUM(S14:S25) - SUM(T14:T25) - SUM(P14:P25) - V14,0)</f>
        <v>0</v>
      </c>
      <c r="J14" s="305" t="s">
        <v>166</v>
      </c>
      <c r="K14" s="305" t="s">
        <v>152</v>
      </c>
      <c r="L14" s="305"/>
      <c r="M14" s="305" t="s">
        <v>167</v>
      </c>
      <c r="N14" s="131" t="s">
        <v>204</v>
      </c>
      <c r="O14" s="311" t="s">
        <v>168</v>
      </c>
      <c r="P14" s="118">
        <v>867.14</v>
      </c>
      <c r="Q14" s="119" t="s">
        <v>205</v>
      </c>
      <c r="R14" s="117"/>
      <c r="S14" s="118"/>
      <c r="T14" s="118"/>
      <c r="U14" s="314"/>
      <c r="V14" s="320"/>
      <c r="W14" s="302"/>
      <c r="X14" s="85">
        <v>50</v>
      </c>
    </row>
    <row r="15" spans="1:24" x14ac:dyDescent="0.25">
      <c r="A15" s="324"/>
      <c r="B15" s="306"/>
      <c r="C15" s="306"/>
      <c r="D15" s="306"/>
      <c r="E15" s="309"/>
      <c r="F15" s="312"/>
      <c r="G15" s="306"/>
      <c r="H15" s="315"/>
      <c r="I15" s="318"/>
      <c r="J15" s="306"/>
      <c r="K15" s="306"/>
      <c r="L15" s="306"/>
      <c r="M15" s="306"/>
      <c r="N15" s="132" t="s">
        <v>210</v>
      </c>
      <c r="O15" s="312"/>
      <c r="P15" s="120">
        <v>858.19</v>
      </c>
      <c r="Q15" s="121" t="s">
        <v>213</v>
      </c>
      <c r="R15" s="122"/>
      <c r="S15" s="120"/>
      <c r="T15" s="120"/>
      <c r="U15" s="315"/>
      <c r="V15" s="321"/>
      <c r="W15" s="303"/>
      <c r="X15" s="2">
        <v>50</v>
      </c>
    </row>
    <row r="16" spans="1:24" x14ac:dyDescent="0.25">
      <c r="A16" s="324"/>
      <c r="B16" s="306"/>
      <c r="C16" s="306"/>
      <c r="D16" s="306"/>
      <c r="E16" s="309"/>
      <c r="F16" s="312"/>
      <c r="G16" s="306"/>
      <c r="H16" s="315"/>
      <c r="I16" s="318"/>
      <c r="J16" s="306"/>
      <c r="K16" s="306"/>
      <c r="L16" s="306"/>
      <c r="M16" s="306"/>
      <c r="N16" s="132" t="s">
        <v>217</v>
      </c>
      <c r="O16" s="312"/>
      <c r="P16" s="120">
        <v>825.3</v>
      </c>
      <c r="Q16" s="121" t="s">
        <v>221</v>
      </c>
      <c r="R16" s="122"/>
      <c r="S16" s="120"/>
      <c r="T16" s="120"/>
      <c r="U16" s="315"/>
      <c r="V16" s="321"/>
      <c r="W16" s="303"/>
      <c r="X16" s="2">
        <v>50</v>
      </c>
    </row>
    <row r="17" spans="1:24" x14ac:dyDescent="0.25">
      <c r="A17" s="324"/>
      <c r="B17" s="306"/>
      <c r="C17" s="306"/>
      <c r="D17" s="306"/>
      <c r="E17" s="309"/>
      <c r="F17" s="312"/>
      <c r="G17" s="306"/>
      <c r="H17" s="315"/>
      <c r="I17" s="318"/>
      <c r="J17" s="306"/>
      <c r="K17" s="306"/>
      <c r="L17" s="306"/>
      <c r="M17" s="306"/>
      <c r="N17" s="132" t="s">
        <v>229</v>
      </c>
      <c r="O17" s="312"/>
      <c r="P17" s="120">
        <v>846.54</v>
      </c>
      <c r="Q17" s="121" t="s">
        <v>232</v>
      </c>
      <c r="R17" s="122"/>
      <c r="S17" s="120"/>
      <c r="T17" s="120"/>
      <c r="U17" s="315"/>
      <c r="V17" s="321"/>
      <c r="W17" s="303"/>
      <c r="X17" s="2">
        <v>50</v>
      </c>
    </row>
    <row r="18" spans="1:24" x14ac:dyDescent="0.25">
      <c r="A18" s="324"/>
      <c r="B18" s="306"/>
      <c r="C18" s="306"/>
      <c r="D18" s="306"/>
      <c r="E18" s="309"/>
      <c r="F18" s="312"/>
      <c r="G18" s="306"/>
      <c r="H18" s="315"/>
      <c r="I18" s="318"/>
      <c r="J18" s="306"/>
      <c r="K18" s="306"/>
      <c r="L18" s="306"/>
      <c r="M18" s="306"/>
      <c r="N18" s="132" t="s">
        <v>233</v>
      </c>
      <c r="O18" s="312"/>
      <c r="P18" s="120">
        <v>816.37</v>
      </c>
      <c r="Q18" s="121" t="s">
        <v>240</v>
      </c>
      <c r="R18" s="122"/>
      <c r="S18" s="120"/>
      <c r="T18" s="120"/>
      <c r="U18" s="315"/>
      <c r="V18" s="321"/>
      <c r="W18" s="303"/>
      <c r="X18" s="2">
        <v>50</v>
      </c>
    </row>
    <row r="19" spans="1:24" x14ac:dyDescent="0.25">
      <c r="A19" s="324"/>
      <c r="B19" s="306"/>
      <c r="C19" s="306"/>
      <c r="D19" s="306"/>
      <c r="E19" s="309"/>
      <c r="F19" s="312"/>
      <c r="G19" s="306"/>
      <c r="H19" s="315"/>
      <c r="I19" s="318"/>
      <c r="J19" s="306"/>
      <c r="K19" s="306"/>
      <c r="L19" s="306"/>
      <c r="M19" s="306"/>
      <c r="N19" s="132" t="s">
        <v>245</v>
      </c>
      <c r="O19" s="312"/>
      <c r="P19" s="120">
        <v>805.55</v>
      </c>
      <c r="Q19" s="121" t="s">
        <v>246</v>
      </c>
      <c r="R19" s="122"/>
      <c r="S19" s="120"/>
      <c r="T19" s="120"/>
      <c r="U19" s="315"/>
      <c r="V19" s="321"/>
      <c r="W19" s="303"/>
      <c r="X19" s="2">
        <v>50</v>
      </c>
    </row>
    <row r="20" spans="1:24" x14ac:dyDescent="0.25">
      <c r="A20" s="324"/>
      <c r="B20" s="306"/>
      <c r="C20" s="306"/>
      <c r="D20" s="306"/>
      <c r="E20" s="309"/>
      <c r="F20" s="312"/>
      <c r="G20" s="306"/>
      <c r="H20" s="315"/>
      <c r="I20" s="318"/>
      <c r="J20" s="306"/>
      <c r="K20" s="306"/>
      <c r="L20" s="306"/>
      <c r="M20" s="306"/>
      <c r="N20" s="132" t="s">
        <v>249</v>
      </c>
      <c r="O20" s="312"/>
      <c r="P20" s="120">
        <v>930.61</v>
      </c>
      <c r="Q20" s="121" t="s">
        <v>251</v>
      </c>
      <c r="R20" s="122"/>
      <c r="S20" s="120"/>
      <c r="T20" s="120"/>
      <c r="U20" s="315"/>
      <c r="V20" s="321"/>
      <c r="W20" s="303"/>
      <c r="X20" s="2">
        <v>50</v>
      </c>
    </row>
    <row r="21" spans="1:24" x14ac:dyDescent="0.25">
      <c r="A21" s="324"/>
      <c r="B21" s="306"/>
      <c r="C21" s="306"/>
      <c r="D21" s="306"/>
      <c r="E21" s="309"/>
      <c r="F21" s="312"/>
      <c r="G21" s="306"/>
      <c r="H21" s="315"/>
      <c r="I21" s="318"/>
      <c r="J21" s="306"/>
      <c r="K21" s="306"/>
      <c r="L21" s="306"/>
      <c r="M21" s="306"/>
      <c r="N21" s="132" t="s">
        <v>252</v>
      </c>
      <c r="O21" s="312"/>
      <c r="P21" s="120">
        <v>746.09</v>
      </c>
      <c r="Q21" s="121" t="s">
        <v>268</v>
      </c>
      <c r="R21" s="122"/>
      <c r="S21" s="120"/>
      <c r="T21" s="120"/>
      <c r="U21" s="315"/>
      <c r="V21" s="321"/>
      <c r="W21" s="303"/>
      <c r="X21" s="2">
        <v>50</v>
      </c>
    </row>
    <row r="22" spans="1:24" x14ac:dyDescent="0.25">
      <c r="A22" s="324"/>
      <c r="B22" s="306"/>
      <c r="C22" s="306"/>
      <c r="D22" s="306"/>
      <c r="E22" s="309"/>
      <c r="F22" s="312"/>
      <c r="G22" s="306"/>
      <c r="H22" s="315"/>
      <c r="I22" s="318"/>
      <c r="J22" s="306"/>
      <c r="K22" s="306"/>
      <c r="L22" s="306"/>
      <c r="M22" s="306"/>
      <c r="N22" s="132" t="s">
        <v>276</v>
      </c>
      <c r="O22" s="312"/>
      <c r="P22" s="120">
        <v>831.67</v>
      </c>
      <c r="Q22" s="121" t="s">
        <v>280</v>
      </c>
      <c r="R22" s="122"/>
      <c r="S22" s="120"/>
      <c r="T22" s="120"/>
      <c r="U22" s="315"/>
      <c r="V22" s="321"/>
      <c r="W22" s="303"/>
      <c r="X22" s="2">
        <v>50</v>
      </c>
    </row>
    <row r="23" spans="1:24" x14ac:dyDescent="0.25">
      <c r="A23" s="324"/>
      <c r="B23" s="306"/>
      <c r="C23" s="306"/>
      <c r="D23" s="306"/>
      <c r="E23" s="309"/>
      <c r="F23" s="312"/>
      <c r="G23" s="306"/>
      <c r="H23" s="315"/>
      <c r="I23" s="318"/>
      <c r="J23" s="306"/>
      <c r="K23" s="306"/>
      <c r="L23" s="306"/>
      <c r="M23" s="306"/>
      <c r="N23" s="132" t="s">
        <v>292</v>
      </c>
      <c r="O23" s="312"/>
      <c r="P23" s="120">
        <v>777.88</v>
      </c>
      <c r="Q23" s="121" t="s">
        <v>297</v>
      </c>
      <c r="R23" s="122"/>
      <c r="S23" s="120"/>
      <c r="T23" s="120"/>
      <c r="U23" s="315"/>
      <c r="V23" s="321"/>
      <c r="W23" s="303"/>
      <c r="X23" s="2">
        <v>50</v>
      </c>
    </row>
    <row r="24" spans="1:24" x14ac:dyDescent="0.25">
      <c r="A24" s="324"/>
      <c r="B24" s="306"/>
      <c r="C24" s="306"/>
      <c r="D24" s="306"/>
      <c r="E24" s="309"/>
      <c r="F24" s="312"/>
      <c r="G24" s="306"/>
      <c r="H24" s="315"/>
      <c r="I24" s="318"/>
      <c r="J24" s="306"/>
      <c r="K24" s="306"/>
      <c r="L24" s="306"/>
      <c r="M24" s="306"/>
      <c r="N24" s="132" t="s">
        <v>346</v>
      </c>
      <c r="O24" s="312"/>
      <c r="P24" s="120">
        <v>765.83</v>
      </c>
      <c r="Q24" s="121" t="s">
        <v>350</v>
      </c>
      <c r="R24" s="122"/>
      <c r="S24" s="120"/>
      <c r="T24" s="120"/>
      <c r="U24" s="315"/>
      <c r="V24" s="321"/>
      <c r="W24" s="303"/>
      <c r="X24" s="2">
        <v>50</v>
      </c>
    </row>
    <row r="25" spans="1:24" x14ac:dyDescent="0.25">
      <c r="A25" s="325"/>
      <c r="B25" s="307"/>
      <c r="C25" s="307"/>
      <c r="D25" s="307"/>
      <c r="E25" s="310"/>
      <c r="F25" s="313"/>
      <c r="G25" s="307"/>
      <c r="H25" s="316"/>
      <c r="I25" s="319"/>
      <c r="J25" s="307"/>
      <c r="K25" s="307"/>
      <c r="L25" s="307"/>
      <c r="M25" s="307"/>
      <c r="N25" s="133" t="s">
        <v>384</v>
      </c>
      <c r="O25" s="313"/>
      <c r="P25" s="127">
        <v>328.83</v>
      </c>
      <c r="Q25" s="128" t="s">
        <v>386</v>
      </c>
      <c r="R25" s="129"/>
      <c r="S25" s="127"/>
      <c r="T25" s="127"/>
      <c r="U25" s="316"/>
      <c r="V25" s="322"/>
      <c r="W25" s="304"/>
      <c r="X25" s="2">
        <v>50</v>
      </c>
    </row>
    <row r="26" spans="1:24" s="85" customFormat="1" ht="90" customHeight="1" x14ac:dyDescent="0.25">
      <c r="A26" s="323">
        <v>3</v>
      </c>
      <c r="B26" s="305" t="s">
        <v>56</v>
      </c>
      <c r="C26" s="305"/>
      <c r="D26" s="305"/>
      <c r="E26" s="308" t="s">
        <v>57</v>
      </c>
      <c r="F26" s="311" t="s">
        <v>181</v>
      </c>
      <c r="G26" s="305" t="s">
        <v>184</v>
      </c>
      <c r="H26" s="314">
        <v>72000</v>
      </c>
      <c r="I26" s="317">
        <f>IF(X26 = 53, H26 + SUM(S26:S37) - SUM(T26:T37) - SUM(P26:P37) - V26,0)</f>
        <v>0</v>
      </c>
      <c r="J26" s="305" t="s">
        <v>185</v>
      </c>
      <c r="K26" s="305" t="s">
        <v>156</v>
      </c>
      <c r="L26" s="305"/>
      <c r="M26" s="305" t="s">
        <v>167</v>
      </c>
      <c r="N26" s="131" t="s">
        <v>204</v>
      </c>
      <c r="O26" s="311" t="s">
        <v>183</v>
      </c>
      <c r="P26" s="118">
        <v>6000</v>
      </c>
      <c r="Q26" s="119" t="s">
        <v>207</v>
      </c>
      <c r="R26" s="117"/>
      <c r="S26" s="118"/>
      <c r="T26" s="118"/>
      <c r="U26" s="314"/>
      <c r="V26" s="320"/>
      <c r="W26" s="302"/>
      <c r="X26" s="85">
        <v>53</v>
      </c>
    </row>
    <row r="27" spans="1:24" x14ac:dyDescent="0.25">
      <c r="A27" s="324"/>
      <c r="B27" s="306"/>
      <c r="C27" s="306"/>
      <c r="D27" s="306"/>
      <c r="E27" s="309"/>
      <c r="F27" s="312"/>
      <c r="G27" s="306"/>
      <c r="H27" s="315"/>
      <c r="I27" s="318"/>
      <c r="J27" s="306"/>
      <c r="K27" s="306"/>
      <c r="L27" s="306"/>
      <c r="M27" s="306"/>
      <c r="N27" s="132" t="s">
        <v>210</v>
      </c>
      <c r="O27" s="312"/>
      <c r="P27" s="120">
        <v>6000</v>
      </c>
      <c r="Q27" s="121" t="s">
        <v>214</v>
      </c>
      <c r="R27" s="122"/>
      <c r="S27" s="120"/>
      <c r="T27" s="120"/>
      <c r="U27" s="315"/>
      <c r="V27" s="321"/>
      <c r="W27" s="303"/>
      <c r="X27" s="2">
        <v>53</v>
      </c>
    </row>
    <row r="28" spans="1:24" x14ac:dyDescent="0.25">
      <c r="A28" s="324"/>
      <c r="B28" s="306"/>
      <c r="C28" s="306"/>
      <c r="D28" s="306"/>
      <c r="E28" s="309"/>
      <c r="F28" s="312"/>
      <c r="G28" s="306"/>
      <c r="H28" s="315"/>
      <c r="I28" s="318"/>
      <c r="J28" s="306"/>
      <c r="K28" s="306"/>
      <c r="L28" s="306"/>
      <c r="M28" s="306"/>
      <c r="N28" s="132" t="s">
        <v>217</v>
      </c>
      <c r="O28" s="312"/>
      <c r="P28" s="120">
        <v>6000</v>
      </c>
      <c r="Q28" s="121" t="s">
        <v>221</v>
      </c>
      <c r="R28" s="122"/>
      <c r="S28" s="120"/>
      <c r="T28" s="120"/>
      <c r="U28" s="315"/>
      <c r="V28" s="321"/>
      <c r="W28" s="303"/>
      <c r="X28" s="2">
        <v>53</v>
      </c>
    </row>
    <row r="29" spans="1:24" x14ac:dyDescent="0.25">
      <c r="A29" s="324"/>
      <c r="B29" s="306"/>
      <c r="C29" s="306"/>
      <c r="D29" s="306"/>
      <c r="E29" s="309"/>
      <c r="F29" s="312"/>
      <c r="G29" s="306"/>
      <c r="H29" s="315"/>
      <c r="I29" s="318"/>
      <c r="J29" s="306"/>
      <c r="K29" s="306"/>
      <c r="L29" s="306"/>
      <c r="M29" s="306"/>
      <c r="N29" s="132" t="s">
        <v>229</v>
      </c>
      <c r="O29" s="312"/>
      <c r="P29" s="120">
        <v>6000</v>
      </c>
      <c r="Q29" s="121" t="s">
        <v>230</v>
      </c>
      <c r="R29" s="122"/>
      <c r="S29" s="120"/>
      <c r="T29" s="120"/>
      <c r="U29" s="315"/>
      <c r="V29" s="321"/>
      <c r="W29" s="303"/>
      <c r="X29" s="2">
        <v>53</v>
      </c>
    </row>
    <row r="30" spans="1:24" x14ac:dyDescent="0.25">
      <c r="A30" s="324"/>
      <c r="B30" s="306"/>
      <c r="C30" s="306"/>
      <c r="D30" s="306"/>
      <c r="E30" s="309"/>
      <c r="F30" s="312"/>
      <c r="G30" s="306"/>
      <c r="H30" s="315"/>
      <c r="I30" s="318"/>
      <c r="J30" s="306"/>
      <c r="K30" s="306"/>
      <c r="L30" s="306"/>
      <c r="M30" s="306"/>
      <c r="N30" s="132" t="s">
        <v>233</v>
      </c>
      <c r="O30" s="312"/>
      <c r="P30" s="120">
        <v>6000</v>
      </c>
      <c r="Q30" s="121" t="s">
        <v>240</v>
      </c>
      <c r="R30" s="122"/>
      <c r="S30" s="120"/>
      <c r="T30" s="120"/>
      <c r="U30" s="315"/>
      <c r="V30" s="321"/>
      <c r="W30" s="303"/>
      <c r="X30" s="2">
        <v>53</v>
      </c>
    </row>
    <row r="31" spans="1:24" x14ac:dyDescent="0.25">
      <c r="A31" s="324"/>
      <c r="B31" s="306"/>
      <c r="C31" s="306"/>
      <c r="D31" s="306"/>
      <c r="E31" s="309"/>
      <c r="F31" s="312"/>
      <c r="G31" s="306"/>
      <c r="H31" s="315"/>
      <c r="I31" s="318"/>
      <c r="J31" s="306"/>
      <c r="K31" s="306"/>
      <c r="L31" s="306"/>
      <c r="M31" s="306"/>
      <c r="N31" s="132" t="s">
        <v>245</v>
      </c>
      <c r="O31" s="312"/>
      <c r="P31" s="120">
        <v>6000</v>
      </c>
      <c r="Q31" s="121" t="s">
        <v>246</v>
      </c>
      <c r="R31" s="122"/>
      <c r="S31" s="120"/>
      <c r="T31" s="120"/>
      <c r="U31" s="315"/>
      <c r="V31" s="321"/>
      <c r="W31" s="303"/>
      <c r="X31" s="2">
        <v>53</v>
      </c>
    </row>
    <row r="32" spans="1:24" x14ac:dyDescent="0.25">
      <c r="A32" s="324"/>
      <c r="B32" s="306"/>
      <c r="C32" s="306"/>
      <c r="D32" s="306"/>
      <c r="E32" s="309"/>
      <c r="F32" s="312"/>
      <c r="G32" s="306"/>
      <c r="H32" s="315"/>
      <c r="I32" s="318"/>
      <c r="J32" s="306"/>
      <c r="K32" s="306"/>
      <c r="L32" s="306"/>
      <c r="M32" s="306"/>
      <c r="N32" s="132" t="s">
        <v>249</v>
      </c>
      <c r="O32" s="312"/>
      <c r="P32" s="120">
        <v>6000</v>
      </c>
      <c r="Q32" s="121" t="s">
        <v>250</v>
      </c>
      <c r="R32" s="122"/>
      <c r="S32" s="120"/>
      <c r="T32" s="120"/>
      <c r="U32" s="315"/>
      <c r="V32" s="321"/>
      <c r="W32" s="303"/>
      <c r="X32" s="2">
        <v>53</v>
      </c>
    </row>
    <row r="33" spans="1:24" x14ac:dyDescent="0.25">
      <c r="A33" s="324"/>
      <c r="B33" s="306"/>
      <c r="C33" s="306"/>
      <c r="D33" s="306"/>
      <c r="E33" s="309"/>
      <c r="F33" s="312"/>
      <c r="G33" s="306"/>
      <c r="H33" s="315"/>
      <c r="I33" s="318"/>
      <c r="J33" s="306"/>
      <c r="K33" s="306"/>
      <c r="L33" s="306"/>
      <c r="M33" s="306"/>
      <c r="N33" s="132" t="s">
        <v>252</v>
      </c>
      <c r="O33" s="312"/>
      <c r="P33" s="120">
        <v>6000</v>
      </c>
      <c r="Q33" s="121" t="s">
        <v>270</v>
      </c>
      <c r="R33" s="122"/>
      <c r="S33" s="120"/>
      <c r="T33" s="120"/>
      <c r="U33" s="315"/>
      <c r="V33" s="321"/>
      <c r="W33" s="303"/>
      <c r="X33" s="2">
        <v>53</v>
      </c>
    </row>
    <row r="34" spans="1:24" x14ac:dyDescent="0.25">
      <c r="A34" s="324"/>
      <c r="B34" s="306"/>
      <c r="C34" s="306"/>
      <c r="D34" s="306"/>
      <c r="E34" s="309"/>
      <c r="F34" s="312"/>
      <c r="G34" s="306"/>
      <c r="H34" s="315"/>
      <c r="I34" s="318"/>
      <c r="J34" s="306"/>
      <c r="K34" s="306"/>
      <c r="L34" s="306"/>
      <c r="M34" s="306"/>
      <c r="N34" s="132" t="s">
        <v>276</v>
      </c>
      <c r="O34" s="312"/>
      <c r="P34" s="120">
        <v>6000</v>
      </c>
      <c r="Q34" s="121" t="s">
        <v>278</v>
      </c>
      <c r="R34" s="122"/>
      <c r="S34" s="120"/>
      <c r="T34" s="120"/>
      <c r="U34" s="315"/>
      <c r="V34" s="321"/>
      <c r="W34" s="303"/>
      <c r="X34" s="2">
        <v>53</v>
      </c>
    </row>
    <row r="35" spans="1:24" x14ac:dyDescent="0.25">
      <c r="A35" s="324"/>
      <c r="B35" s="306"/>
      <c r="C35" s="306"/>
      <c r="D35" s="306"/>
      <c r="E35" s="309"/>
      <c r="F35" s="312"/>
      <c r="G35" s="306"/>
      <c r="H35" s="315"/>
      <c r="I35" s="318"/>
      <c r="J35" s="306"/>
      <c r="K35" s="306"/>
      <c r="L35" s="306"/>
      <c r="M35" s="306"/>
      <c r="N35" s="132" t="s">
        <v>292</v>
      </c>
      <c r="O35" s="312"/>
      <c r="P35" s="120">
        <v>6000</v>
      </c>
      <c r="Q35" s="121" t="s">
        <v>297</v>
      </c>
      <c r="R35" s="122"/>
      <c r="S35" s="120"/>
      <c r="T35" s="120"/>
      <c r="U35" s="315"/>
      <c r="V35" s="321"/>
      <c r="W35" s="303"/>
      <c r="X35" s="2">
        <v>53</v>
      </c>
    </row>
    <row r="36" spans="1:24" x14ac:dyDescent="0.25">
      <c r="A36" s="324"/>
      <c r="B36" s="306"/>
      <c r="C36" s="306"/>
      <c r="D36" s="306"/>
      <c r="E36" s="309"/>
      <c r="F36" s="312"/>
      <c r="G36" s="306"/>
      <c r="H36" s="315"/>
      <c r="I36" s="318"/>
      <c r="J36" s="306"/>
      <c r="K36" s="306"/>
      <c r="L36" s="306"/>
      <c r="M36" s="306"/>
      <c r="N36" s="132" t="s">
        <v>346</v>
      </c>
      <c r="O36" s="312"/>
      <c r="P36" s="120">
        <v>6000</v>
      </c>
      <c r="Q36" s="121" t="s">
        <v>351</v>
      </c>
      <c r="R36" s="122"/>
      <c r="S36" s="120"/>
      <c r="T36" s="120"/>
      <c r="U36" s="315"/>
      <c r="V36" s="321"/>
      <c r="W36" s="303"/>
      <c r="X36" s="2">
        <v>53</v>
      </c>
    </row>
    <row r="37" spans="1:24" x14ac:dyDescent="0.25">
      <c r="A37" s="325"/>
      <c r="B37" s="307"/>
      <c r="C37" s="307"/>
      <c r="D37" s="307"/>
      <c r="E37" s="310"/>
      <c r="F37" s="313"/>
      <c r="G37" s="307"/>
      <c r="H37" s="316"/>
      <c r="I37" s="319"/>
      <c r="J37" s="307"/>
      <c r="K37" s="307"/>
      <c r="L37" s="307"/>
      <c r="M37" s="307"/>
      <c r="N37" s="133" t="s">
        <v>384</v>
      </c>
      <c r="O37" s="313"/>
      <c r="P37" s="127">
        <v>6000</v>
      </c>
      <c r="Q37" s="128" t="s">
        <v>385</v>
      </c>
      <c r="R37" s="129"/>
      <c r="S37" s="127"/>
      <c r="T37" s="127"/>
      <c r="U37" s="316"/>
      <c r="V37" s="322"/>
      <c r="W37" s="304"/>
      <c r="X37" s="2">
        <v>53</v>
      </c>
    </row>
    <row r="38" spans="1:24" s="85" customFormat="1" ht="90" customHeight="1" x14ac:dyDescent="0.25">
      <c r="A38" s="278">
        <v>4</v>
      </c>
      <c r="B38" s="284" t="s">
        <v>56</v>
      </c>
      <c r="C38" s="284"/>
      <c r="D38" s="284"/>
      <c r="E38" s="290" t="s">
        <v>305</v>
      </c>
      <c r="F38" s="280" t="s">
        <v>306</v>
      </c>
      <c r="G38" s="284" t="s">
        <v>165</v>
      </c>
      <c r="H38" s="282">
        <v>11865.51</v>
      </c>
      <c r="I38" s="292">
        <f>IF(X38 = 101, H38 + SUM(S38:S40) - SUM(T38:T40) - SUM(P38:P40) - V38,0)</f>
        <v>9311.0600000000013</v>
      </c>
      <c r="J38" s="284" t="s">
        <v>166</v>
      </c>
      <c r="K38" s="284" t="s">
        <v>152</v>
      </c>
      <c r="L38" s="284"/>
      <c r="M38" s="284" t="s">
        <v>307</v>
      </c>
      <c r="N38" s="196" t="s">
        <v>394</v>
      </c>
      <c r="O38" s="280" t="s">
        <v>308</v>
      </c>
      <c r="P38" s="189">
        <v>792.59</v>
      </c>
      <c r="Q38" s="188" t="s">
        <v>407</v>
      </c>
      <c r="R38" s="187"/>
      <c r="S38" s="189"/>
      <c r="T38" s="189"/>
      <c r="U38" s="282"/>
      <c r="V38" s="286"/>
      <c r="W38" s="288"/>
      <c r="X38" s="85">
        <v>101</v>
      </c>
    </row>
    <row r="39" spans="1:24" x14ac:dyDescent="0.25">
      <c r="A39" s="294"/>
      <c r="B39" s="297"/>
      <c r="C39" s="297"/>
      <c r="D39" s="297"/>
      <c r="E39" s="300"/>
      <c r="F39" s="295"/>
      <c r="G39" s="297"/>
      <c r="H39" s="296"/>
      <c r="I39" s="301"/>
      <c r="J39" s="297"/>
      <c r="K39" s="297"/>
      <c r="L39" s="297"/>
      <c r="M39" s="297"/>
      <c r="N39" s="197" t="s">
        <v>452</v>
      </c>
      <c r="O39" s="295"/>
      <c r="P39" s="190">
        <v>828.84</v>
      </c>
      <c r="Q39" s="191" t="s">
        <v>456</v>
      </c>
      <c r="R39" s="192"/>
      <c r="S39" s="190"/>
      <c r="T39" s="190"/>
      <c r="U39" s="296"/>
      <c r="V39" s="298"/>
      <c r="W39" s="299"/>
      <c r="X39" s="2">
        <v>101</v>
      </c>
    </row>
    <row r="40" spans="1:24" x14ac:dyDescent="0.25">
      <c r="A40" s="279"/>
      <c r="B40" s="285"/>
      <c r="C40" s="285"/>
      <c r="D40" s="285"/>
      <c r="E40" s="291"/>
      <c r="F40" s="281"/>
      <c r="G40" s="285"/>
      <c r="H40" s="283"/>
      <c r="I40" s="293"/>
      <c r="J40" s="285"/>
      <c r="K40" s="285"/>
      <c r="L40" s="285"/>
      <c r="M40" s="285"/>
      <c r="N40" s="198" t="s">
        <v>544</v>
      </c>
      <c r="O40" s="281"/>
      <c r="P40" s="193">
        <v>933.02</v>
      </c>
      <c r="Q40" s="194" t="s">
        <v>546</v>
      </c>
      <c r="R40" s="195"/>
      <c r="S40" s="193"/>
      <c r="T40" s="193"/>
      <c r="U40" s="283"/>
      <c r="V40" s="287"/>
      <c r="W40" s="289"/>
      <c r="X40" s="2">
        <v>101</v>
      </c>
    </row>
    <row r="41" spans="1:24" s="85" customFormat="1" ht="104.45" customHeight="1" x14ac:dyDescent="0.25">
      <c r="A41" s="278">
        <v>5</v>
      </c>
      <c r="B41" s="284" t="s">
        <v>56</v>
      </c>
      <c r="C41" s="284"/>
      <c r="D41" s="284"/>
      <c r="E41" s="290" t="s">
        <v>311</v>
      </c>
      <c r="F41" s="280" t="s">
        <v>309</v>
      </c>
      <c r="G41" s="284" t="s">
        <v>312</v>
      </c>
      <c r="H41" s="282">
        <v>36000</v>
      </c>
      <c r="I41" s="292">
        <f>IF(X41 = 102, H41 + SUM(S41:S43) - SUM(T41:T43) - SUM(P41:P43) - V41,0)</f>
        <v>27000</v>
      </c>
      <c r="J41" s="284" t="s">
        <v>182</v>
      </c>
      <c r="K41" s="284" t="s">
        <v>151</v>
      </c>
      <c r="L41" s="284"/>
      <c r="M41" s="284" t="s">
        <v>307</v>
      </c>
      <c r="N41" s="196" t="s">
        <v>394</v>
      </c>
      <c r="O41" s="280" t="s">
        <v>313</v>
      </c>
      <c r="P41" s="189">
        <v>3000</v>
      </c>
      <c r="Q41" s="188" t="s">
        <v>399</v>
      </c>
      <c r="R41" s="187"/>
      <c r="S41" s="189"/>
      <c r="T41" s="189"/>
      <c r="U41" s="282"/>
      <c r="V41" s="286"/>
      <c r="W41" s="288"/>
      <c r="X41" s="85">
        <v>102</v>
      </c>
    </row>
    <row r="42" spans="1:24" x14ac:dyDescent="0.25">
      <c r="A42" s="294"/>
      <c r="B42" s="297"/>
      <c r="C42" s="297"/>
      <c r="D42" s="297"/>
      <c r="E42" s="300"/>
      <c r="F42" s="295"/>
      <c r="G42" s="297"/>
      <c r="H42" s="296"/>
      <c r="I42" s="301"/>
      <c r="J42" s="297"/>
      <c r="K42" s="297"/>
      <c r="L42" s="297"/>
      <c r="M42" s="297"/>
      <c r="N42" s="197" t="s">
        <v>452</v>
      </c>
      <c r="O42" s="295"/>
      <c r="P42" s="190">
        <v>3000</v>
      </c>
      <c r="Q42" s="191" t="s">
        <v>456</v>
      </c>
      <c r="R42" s="192"/>
      <c r="S42" s="190"/>
      <c r="T42" s="190"/>
      <c r="U42" s="296"/>
      <c r="V42" s="298"/>
      <c r="W42" s="299"/>
      <c r="X42" s="2">
        <v>102</v>
      </c>
    </row>
    <row r="43" spans="1:24" x14ac:dyDescent="0.25">
      <c r="A43" s="279"/>
      <c r="B43" s="285"/>
      <c r="C43" s="285"/>
      <c r="D43" s="285"/>
      <c r="E43" s="291"/>
      <c r="F43" s="281"/>
      <c r="G43" s="285"/>
      <c r="H43" s="283"/>
      <c r="I43" s="293"/>
      <c r="J43" s="285"/>
      <c r="K43" s="285"/>
      <c r="L43" s="285"/>
      <c r="M43" s="285"/>
      <c r="N43" s="198" t="s">
        <v>544</v>
      </c>
      <c r="O43" s="281"/>
      <c r="P43" s="193">
        <v>3000</v>
      </c>
      <c r="Q43" s="194" t="s">
        <v>546</v>
      </c>
      <c r="R43" s="195"/>
      <c r="S43" s="193"/>
      <c r="T43" s="193"/>
      <c r="U43" s="283"/>
      <c r="V43" s="287"/>
      <c r="W43" s="289"/>
      <c r="X43" s="2">
        <v>102</v>
      </c>
    </row>
    <row r="44" spans="1:24" s="85" customFormat="1" ht="108" customHeight="1" x14ac:dyDescent="0.25">
      <c r="A44" s="278">
        <v>6</v>
      </c>
      <c r="B44" s="284" t="s">
        <v>56</v>
      </c>
      <c r="C44" s="284"/>
      <c r="D44" s="284"/>
      <c r="E44" s="290" t="s">
        <v>314</v>
      </c>
      <c r="F44" s="280" t="s">
        <v>309</v>
      </c>
      <c r="G44" s="284" t="s">
        <v>315</v>
      </c>
      <c r="H44" s="282">
        <v>24000</v>
      </c>
      <c r="I44" s="292">
        <f>IF(X44 = 103, H44 + SUM(S44:S46) - SUM(T44:T46) - SUM(P44:P46) - V44,0)</f>
        <v>18000</v>
      </c>
      <c r="J44" s="284" t="s">
        <v>182</v>
      </c>
      <c r="K44" s="284" t="s">
        <v>151</v>
      </c>
      <c r="L44" s="284"/>
      <c r="M44" s="284" t="s">
        <v>307</v>
      </c>
      <c r="N44" s="196" t="s">
        <v>394</v>
      </c>
      <c r="O44" s="280" t="s">
        <v>313</v>
      </c>
      <c r="P44" s="189">
        <v>2000</v>
      </c>
      <c r="Q44" s="188" t="s">
        <v>399</v>
      </c>
      <c r="R44" s="187"/>
      <c r="S44" s="189"/>
      <c r="T44" s="189"/>
      <c r="U44" s="282"/>
      <c r="V44" s="286"/>
      <c r="W44" s="288"/>
      <c r="X44" s="85">
        <v>103</v>
      </c>
    </row>
    <row r="45" spans="1:24" x14ac:dyDescent="0.25">
      <c r="A45" s="294"/>
      <c r="B45" s="297"/>
      <c r="C45" s="297"/>
      <c r="D45" s="297"/>
      <c r="E45" s="300"/>
      <c r="F45" s="295"/>
      <c r="G45" s="297"/>
      <c r="H45" s="296"/>
      <c r="I45" s="301"/>
      <c r="J45" s="297"/>
      <c r="K45" s="297"/>
      <c r="L45" s="297"/>
      <c r="M45" s="297"/>
      <c r="N45" s="197" t="s">
        <v>452</v>
      </c>
      <c r="O45" s="295"/>
      <c r="P45" s="190">
        <v>2000</v>
      </c>
      <c r="Q45" s="191" t="s">
        <v>456</v>
      </c>
      <c r="R45" s="192"/>
      <c r="S45" s="190"/>
      <c r="T45" s="190"/>
      <c r="U45" s="296"/>
      <c r="V45" s="298"/>
      <c r="W45" s="299"/>
      <c r="X45" s="2">
        <v>103</v>
      </c>
    </row>
    <row r="46" spans="1:24" x14ac:dyDescent="0.25">
      <c r="A46" s="279"/>
      <c r="B46" s="285"/>
      <c r="C46" s="285"/>
      <c r="D46" s="285"/>
      <c r="E46" s="291"/>
      <c r="F46" s="281"/>
      <c r="G46" s="285"/>
      <c r="H46" s="283"/>
      <c r="I46" s="293"/>
      <c r="J46" s="285"/>
      <c r="K46" s="285"/>
      <c r="L46" s="285"/>
      <c r="M46" s="285"/>
      <c r="N46" s="198" t="s">
        <v>544</v>
      </c>
      <c r="O46" s="281"/>
      <c r="P46" s="193">
        <v>2000</v>
      </c>
      <c r="Q46" s="194" t="s">
        <v>546</v>
      </c>
      <c r="R46" s="195"/>
      <c r="S46" s="193"/>
      <c r="T46" s="193"/>
      <c r="U46" s="283"/>
      <c r="V46" s="287"/>
      <c r="W46" s="289"/>
      <c r="X46" s="2">
        <v>103</v>
      </c>
    </row>
    <row r="47" spans="1:24" s="85" customFormat="1" ht="94.9" customHeight="1" x14ac:dyDescent="0.25">
      <c r="A47" s="87">
        <v>7</v>
      </c>
      <c r="B47" s="88" t="s">
        <v>56</v>
      </c>
      <c r="C47" s="88"/>
      <c r="D47" s="88"/>
      <c r="E47" s="89" t="s">
        <v>336</v>
      </c>
      <c r="F47" s="95" t="s">
        <v>331</v>
      </c>
      <c r="G47" s="88" t="s">
        <v>335</v>
      </c>
      <c r="H47" s="90">
        <v>7200</v>
      </c>
      <c r="I47" s="91">
        <f>IF(X47 = 104, H47 + SUM(S47:S47) - SUM(T47:T47) - SUM(P47:P47) - V47,0)</f>
        <v>5400</v>
      </c>
      <c r="J47" s="88" t="s">
        <v>186</v>
      </c>
      <c r="K47" s="88" t="s">
        <v>187</v>
      </c>
      <c r="L47" s="88"/>
      <c r="M47" s="88" t="s">
        <v>307</v>
      </c>
      <c r="N47" s="95" t="s">
        <v>544</v>
      </c>
      <c r="O47" s="95" t="s">
        <v>337</v>
      </c>
      <c r="P47" s="90">
        <v>1800</v>
      </c>
      <c r="Q47" s="89" t="s">
        <v>546</v>
      </c>
      <c r="R47" s="88"/>
      <c r="S47" s="90"/>
      <c r="T47" s="90"/>
      <c r="U47" s="90"/>
      <c r="V47" s="96"/>
      <c r="W47" s="86"/>
      <c r="X47" s="85">
        <v>104</v>
      </c>
    </row>
    <row r="48" spans="1:24" s="85" customFormat="1" ht="76.900000000000006" customHeight="1" x14ac:dyDescent="0.25">
      <c r="A48" s="278">
        <v>8</v>
      </c>
      <c r="B48" s="284" t="s">
        <v>56</v>
      </c>
      <c r="C48" s="284"/>
      <c r="D48" s="284"/>
      <c r="E48" s="290" t="s">
        <v>338</v>
      </c>
      <c r="F48" s="280" t="s">
        <v>339</v>
      </c>
      <c r="G48" s="284" t="s">
        <v>340</v>
      </c>
      <c r="H48" s="282">
        <v>72000</v>
      </c>
      <c r="I48" s="292">
        <f>IF(X48 = 105, H48 + SUM(S48:S50) - SUM(T48:T50) - SUM(P48:P50) - V48,0)</f>
        <v>54000</v>
      </c>
      <c r="J48" s="284" t="s">
        <v>341</v>
      </c>
      <c r="K48" s="284" t="s">
        <v>342</v>
      </c>
      <c r="L48" s="284"/>
      <c r="M48" s="284" t="s">
        <v>307</v>
      </c>
      <c r="N48" s="196" t="s">
        <v>394</v>
      </c>
      <c r="O48" s="280" t="s">
        <v>189</v>
      </c>
      <c r="P48" s="189">
        <v>6000</v>
      </c>
      <c r="Q48" s="188" t="s">
        <v>407</v>
      </c>
      <c r="R48" s="187"/>
      <c r="S48" s="189"/>
      <c r="T48" s="189"/>
      <c r="U48" s="282"/>
      <c r="V48" s="286"/>
      <c r="W48" s="288"/>
      <c r="X48" s="85">
        <v>105</v>
      </c>
    </row>
    <row r="49" spans="1:24" x14ac:dyDescent="0.25">
      <c r="A49" s="294"/>
      <c r="B49" s="297"/>
      <c r="C49" s="297"/>
      <c r="D49" s="297"/>
      <c r="E49" s="300"/>
      <c r="F49" s="295"/>
      <c r="G49" s="297"/>
      <c r="H49" s="296"/>
      <c r="I49" s="301"/>
      <c r="J49" s="297"/>
      <c r="K49" s="297"/>
      <c r="L49" s="297"/>
      <c r="M49" s="297"/>
      <c r="N49" s="197" t="s">
        <v>452</v>
      </c>
      <c r="O49" s="295"/>
      <c r="P49" s="190">
        <v>6000</v>
      </c>
      <c r="Q49" s="191" t="s">
        <v>453</v>
      </c>
      <c r="R49" s="192"/>
      <c r="S49" s="190"/>
      <c r="T49" s="190"/>
      <c r="U49" s="296"/>
      <c r="V49" s="298"/>
      <c r="W49" s="299"/>
      <c r="X49" s="2">
        <v>105</v>
      </c>
    </row>
    <row r="50" spans="1:24" x14ac:dyDescent="0.25">
      <c r="A50" s="279"/>
      <c r="B50" s="285"/>
      <c r="C50" s="285"/>
      <c r="D50" s="285"/>
      <c r="E50" s="291"/>
      <c r="F50" s="281"/>
      <c r="G50" s="285"/>
      <c r="H50" s="283"/>
      <c r="I50" s="293"/>
      <c r="J50" s="285"/>
      <c r="K50" s="285"/>
      <c r="L50" s="285"/>
      <c r="M50" s="285"/>
      <c r="N50" s="198" t="s">
        <v>544</v>
      </c>
      <c r="O50" s="281"/>
      <c r="P50" s="193">
        <v>6000</v>
      </c>
      <c r="Q50" s="194" t="s">
        <v>547</v>
      </c>
      <c r="R50" s="195"/>
      <c r="S50" s="193"/>
      <c r="T50" s="193"/>
      <c r="U50" s="283"/>
      <c r="V50" s="287"/>
      <c r="W50" s="289"/>
      <c r="X50" s="2">
        <v>105</v>
      </c>
    </row>
    <row r="51" spans="1:24" s="85" customFormat="1" ht="76.900000000000006" customHeight="1" x14ac:dyDescent="0.25">
      <c r="A51" s="103">
        <v>9</v>
      </c>
      <c r="B51" s="104" t="s">
        <v>56</v>
      </c>
      <c r="C51" s="104"/>
      <c r="D51" s="104"/>
      <c r="E51" s="105" t="s">
        <v>369</v>
      </c>
      <c r="F51" s="116" t="s">
        <v>339</v>
      </c>
      <c r="G51" s="104" t="s">
        <v>370</v>
      </c>
      <c r="H51" s="106">
        <v>8000</v>
      </c>
      <c r="I51" s="107">
        <f>IF(X51 = 107, H51 + SUM(S51:S51) - SUM(T51:T51) - SUM(P51:P51) - V51,0)</f>
        <v>0</v>
      </c>
      <c r="J51" s="104" t="s">
        <v>193</v>
      </c>
      <c r="K51" s="104" t="s">
        <v>194</v>
      </c>
      <c r="L51" s="104"/>
      <c r="M51" s="104" t="s">
        <v>371</v>
      </c>
      <c r="N51" s="116" t="s">
        <v>403</v>
      </c>
      <c r="O51" s="116" t="s">
        <v>444</v>
      </c>
      <c r="P51" s="106">
        <v>8000</v>
      </c>
      <c r="Q51" s="105" t="s">
        <v>405</v>
      </c>
      <c r="R51" s="104"/>
      <c r="S51" s="106"/>
      <c r="T51" s="106"/>
      <c r="U51" s="106"/>
      <c r="V51" s="115"/>
      <c r="W51" s="111"/>
      <c r="X51" s="85">
        <v>107</v>
      </c>
    </row>
    <row r="52" spans="1:24" s="85" customFormat="1" ht="168.75" x14ac:dyDescent="0.25">
      <c r="A52" s="103">
        <v>10</v>
      </c>
      <c r="B52" s="104" t="s">
        <v>56</v>
      </c>
      <c r="C52" s="104"/>
      <c r="D52" s="104"/>
      <c r="E52" s="105" t="s">
        <v>372</v>
      </c>
      <c r="F52" s="116" t="s">
        <v>373</v>
      </c>
      <c r="G52" s="104" t="s">
        <v>374</v>
      </c>
      <c r="H52" s="106">
        <v>14450</v>
      </c>
      <c r="I52" s="107">
        <f>IF(X52 = 108, H52 + SUM(S52:S52) - SUM(T52:T52) - SUM(P52:P52) - V52,0)</f>
        <v>0</v>
      </c>
      <c r="J52" s="104" t="s">
        <v>375</v>
      </c>
      <c r="K52" s="104" t="s">
        <v>376</v>
      </c>
      <c r="L52" s="104"/>
      <c r="M52" s="104" t="s">
        <v>377</v>
      </c>
      <c r="N52" s="116" t="s">
        <v>404</v>
      </c>
      <c r="O52" s="116" t="s">
        <v>378</v>
      </c>
      <c r="P52" s="106">
        <v>14450</v>
      </c>
      <c r="Q52" s="105" t="s">
        <v>403</v>
      </c>
      <c r="R52" s="104"/>
      <c r="S52" s="106"/>
      <c r="T52" s="106"/>
      <c r="U52" s="106"/>
      <c r="V52" s="115"/>
      <c r="W52" s="111"/>
      <c r="X52" s="85">
        <v>108</v>
      </c>
    </row>
    <row r="53" spans="1:24" s="85" customFormat="1" ht="93.75" x14ac:dyDescent="0.25">
      <c r="A53" s="103">
        <v>11</v>
      </c>
      <c r="B53" s="104" t="s">
        <v>56</v>
      </c>
      <c r="C53" s="104"/>
      <c r="D53" s="104"/>
      <c r="E53" s="105" t="s">
        <v>379</v>
      </c>
      <c r="F53" s="116" t="s">
        <v>380</v>
      </c>
      <c r="G53" s="104" t="s">
        <v>381</v>
      </c>
      <c r="H53" s="106">
        <v>3230</v>
      </c>
      <c r="I53" s="107">
        <f>IF(X53 = 109, H53 + SUM(S53:S53) - SUM(T53:T53) - SUM(P53:P53) - V53,0)</f>
        <v>0</v>
      </c>
      <c r="J53" s="104" t="s">
        <v>182</v>
      </c>
      <c r="K53" s="104" t="s">
        <v>151</v>
      </c>
      <c r="L53" s="104"/>
      <c r="M53" s="104" t="s">
        <v>382</v>
      </c>
      <c r="N53" s="116" t="s">
        <v>398</v>
      </c>
      <c r="O53" s="116" t="s">
        <v>337</v>
      </c>
      <c r="P53" s="106">
        <v>3230</v>
      </c>
      <c r="Q53" s="105" t="s">
        <v>406</v>
      </c>
      <c r="R53" s="104"/>
      <c r="S53" s="106"/>
      <c r="T53" s="106"/>
      <c r="U53" s="106"/>
      <c r="V53" s="115"/>
      <c r="W53" s="111"/>
      <c r="X53" s="85">
        <v>109</v>
      </c>
    </row>
    <row r="54" spans="1:24" s="85" customFormat="1" ht="168.75" x14ac:dyDescent="0.25">
      <c r="A54" s="123">
        <v>12</v>
      </c>
      <c r="B54" s="124" t="s">
        <v>56</v>
      </c>
      <c r="C54" s="124"/>
      <c r="D54" s="124"/>
      <c r="E54" s="134" t="s">
        <v>390</v>
      </c>
      <c r="F54" s="135" t="s">
        <v>389</v>
      </c>
      <c r="G54" s="124" t="s">
        <v>374</v>
      </c>
      <c r="H54" s="125">
        <v>17300</v>
      </c>
      <c r="I54" s="126">
        <f>IF(X54 = 111, H54 + SUM(S54:S54) - SUM(T54:T54) - SUM(P54:P54) - V54,0)</f>
        <v>0</v>
      </c>
      <c r="J54" s="124" t="s">
        <v>375</v>
      </c>
      <c r="K54" s="124" t="s">
        <v>376</v>
      </c>
      <c r="L54" s="124"/>
      <c r="M54" s="124" t="s">
        <v>391</v>
      </c>
      <c r="N54" s="135" t="s">
        <v>399</v>
      </c>
      <c r="O54" s="135" t="s">
        <v>378</v>
      </c>
      <c r="P54" s="125">
        <v>17300</v>
      </c>
      <c r="Q54" s="134" t="s">
        <v>407</v>
      </c>
      <c r="R54" s="124"/>
      <c r="S54" s="125"/>
      <c r="T54" s="125"/>
      <c r="U54" s="125"/>
      <c r="V54" s="136"/>
      <c r="W54" s="130"/>
      <c r="X54" s="85">
        <v>111</v>
      </c>
    </row>
    <row r="55" spans="1:24" s="85" customFormat="1" ht="168.75" x14ac:dyDescent="0.25">
      <c r="A55" s="150">
        <v>13</v>
      </c>
      <c r="B55" s="151" t="s">
        <v>56</v>
      </c>
      <c r="C55" s="151"/>
      <c r="D55" s="151"/>
      <c r="E55" s="152" t="s">
        <v>414</v>
      </c>
      <c r="F55" s="158" t="s">
        <v>415</v>
      </c>
      <c r="G55" s="151" t="s">
        <v>374</v>
      </c>
      <c r="H55" s="153">
        <v>5800</v>
      </c>
      <c r="I55" s="154">
        <f>IF(X55 = 112, H55 + SUM(S55:S55) - SUM(T55:T55) - SUM(P55:P55) - V55,0)</f>
        <v>0</v>
      </c>
      <c r="J55" s="151" t="s">
        <v>375</v>
      </c>
      <c r="K55" s="151" t="s">
        <v>376</v>
      </c>
      <c r="L55" s="151"/>
      <c r="M55" s="151" t="s">
        <v>421</v>
      </c>
      <c r="N55" s="158" t="s">
        <v>409</v>
      </c>
      <c r="O55" s="158" t="s">
        <v>378</v>
      </c>
      <c r="P55" s="153">
        <v>5800</v>
      </c>
      <c r="Q55" s="152" t="s">
        <v>454</v>
      </c>
      <c r="R55" s="151"/>
      <c r="S55" s="153"/>
      <c r="T55" s="153"/>
      <c r="U55" s="153"/>
      <c r="V55" s="159"/>
      <c r="W55" s="149"/>
      <c r="X55" s="85">
        <v>112</v>
      </c>
    </row>
    <row r="56" spans="1:24" s="85" customFormat="1" ht="168.75" x14ac:dyDescent="0.25">
      <c r="A56" s="150">
        <v>14</v>
      </c>
      <c r="B56" s="151" t="s">
        <v>56</v>
      </c>
      <c r="C56" s="151"/>
      <c r="D56" s="151"/>
      <c r="E56" s="152" t="s">
        <v>422</v>
      </c>
      <c r="F56" s="158" t="s">
        <v>415</v>
      </c>
      <c r="G56" s="151" t="s">
        <v>423</v>
      </c>
      <c r="H56" s="153">
        <v>3500</v>
      </c>
      <c r="I56" s="154">
        <f>IF(X56 = 113, H56 + SUM(S56:S56) - SUM(T56:T56) - SUM(P56:P56) - V56,0)</f>
        <v>0</v>
      </c>
      <c r="J56" s="151" t="s">
        <v>424</v>
      </c>
      <c r="K56" s="151" t="s">
        <v>425</v>
      </c>
      <c r="L56" s="151"/>
      <c r="M56" s="151" t="s">
        <v>421</v>
      </c>
      <c r="N56" s="158" t="s">
        <v>459</v>
      </c>
      <c r="O56" s="158" t="s">
        <v>426</v>
      </c>
      <c r="P56" s="153">
        <v>3500</v>
      </c>
      <c r="Q56" s="152" t="s">
        <v>458</v>
      </c>
      <c r="R56" s="151"/>
      <c r="S56" s="153"/>
      <c r="T56" s="153"/>
      <c r="U56" s="153"/>
      <c r="V56" s="159"/>
      <c r="W56" s="149"/>
      <c r="X56" s="85">
        <v>113</v>
      </c>
    </row>
    <row r="57" spans="1:24" s="85" customFormat="1" ht="123.6" customHeight="1" x14ac:dyDescent="0.25">
      <c r="A57" s="150">
        <v>15</v>
      </c>
      <c r="B57" s="151" t="s">
        <v>56</v>
      </c>
      <c r="C57" s="151"/>
      <c r="D57" s="151"/>
      <c r="E57" s="152" t="s">
        <v>440</v>
      </c>
      <c r="F57" s="158" t="s">
        <v>435</v>
      </c>
      <c r="G57" s="151" t="s">
        <v>442</v>
      </c>
      <c r="H57" s="153">
        <v>6348</v>
      </c>
      <c r="I57" s="154">
        <f>IF(X57 = 114, H57 + SUM(S57:S57) - SUM(T57:T57) - SUM(P57:P57) - V57,0)</f>
        <v>4782</v>
      </c>
      <c r="J57" s="151" t="s">
        <v>443</v>
      </c>
      <c r="K57" s="151" t="s">
        <v>441</v>
      </c>
      <c r="L57" s="151"/>
      <c r="M57" s="151" t="s">
        <v>438</v>
      </c>
      <c r="N57" s="158" t="s">
        <v>544</v>
      </c>
      <c r="O57" s="158" t="s">
        <v>446</v>
      </c>
      <c r="P57" s="153">
        <v>1566</v>
      </c>
      <c r="Q57" s="152" t="s">
        <v>547</v>
      </c>
      <c r="R57" s="151"/>
      <c r="S57" s="153"/>
      <c r="T57" s="153"/>
      <c r="U57" s="153"/>
      <c r="V57" s="159"/>
      <c r="W57" s="149"/>
      <c r="X57" s="85">
        <v>114</v>
      </c>
    </row>
    <row r="58" spans="1:24" s="85" customFormat="1" ht="147.6" customHeight="1" x14ac:dyDescent="0.25">
      <c r="A58" s="150">
        <v>16</v>
      </c>
      <c r="B58" s="151" t="s">
        <v>56</v>
      </c>
      <c r="C58" s="151"/>
      <c r="D58" s="151"/>
      <c r="E58" s="152" t="s">
        <v>445</v>
      </c>
      <c r="F58" s="158" t="s">
        <v>435</v>
      </c>
      <c r="G58" s="151" t="s">
        <v>374</v>
      </c>
      <c r="H58" s="153">
        <v>14280</v>
      </c>
      <c r="I58" s="154">
        <f>IF(X58 = 115, H58 + SUM(S58:S58) - SUM(T58:T58) - SUM(P58:P58) - V58,0)</f>
        <v>0</v>
      </c>
      <c r="J58" s="151" t="s">
        <v>375</v>
      </c>
      <c r="K58" s="151" t="s">
        <v>376</v>
      </c>
      <c r="L58" s="151"/>
      <c r="M58" s="151" t="s">
        <v>438</v>
      </c>
      <c r="N58" s="158" t="s">
        <v>455</v>
      </c>
      <c r="O58" s="158" t="s">
        <v>378</v>
      </c>
      <c r="P58" s="153">
        <v>14280</v>
      </c>
      <c r="Q58" s="152" t="s">
        <v>454</v>
      </c>
      <c r="R58" s="151"/>
      <c r="S58" s="153"/>
      <c r="T58" s="153"/>
      <c r="U58" s="153"/>
      <c r="V58" s="159"/>
      <c r="W58" s="149"/>
      <c r="X58" s="85">
        <v>115</v>
      </c>
    </row>
    <row r="59" spans="1:24" s="85" customFormat="1" ht="112.5" x14ac:dyDescent="0.25">
      <c r="A59" s="177">
        <v>17</v>
      </c>
      <c r="B59" s="178" t="s">
        <v>56</v>
      </c>
      <c r="C59" s="178"/>
      <c r="D59" s="178"/>
      <c r="E59" s="179" t="s">
        <v>473</v>
      </c>
      <c r="F59" s="183" t="s">
        <v>474</v>
      </c>
      <c r="G59" s="178" t="s">
        <v>475</v>
      </c>
      <c r="H59" s="180">
        <v>23544.3</v>
      </c>
      <c r="I59" s="181">
        <f>IF(X59 = 116, H59 + SUM(S59:S59) - SUM(T59:T59) - SUM(P59:P59) - V59,0)</f>
        <v>23544.3</v>
      </c>
      <c r="J59" s="178" t="s">
        <v>476</v>
      </c>
      <c r="K59" s="178" t="s">
        <v>477</v>
      </c>
      <c r="L59" s="178"/>
      <c r="M59" s="178" t="s">
        <v>478</v>
      </c>
      <c r="N59" s="183"/>
      <c r="O59" s="183" t="s">
        <v>479</v>
      </c>
      <c r="P59" s="180"/>
      <c r="Q59" s="179"/>
      <c r="R59" s="178"/>
      <c r="S59" s="180"/>
      <c r="T59" s="180"/>
      <c r="U59" s="180"/>
      <c r="V59" s="182"/>
      <c r="W59" s="176"/>
      <c r="X59" s="85">
        <v>116</v>
      </c>
    </row>
    <row r="60" spans="1:24" s="85" customFormat="1" ht="168.75" x14ac:dyDescent="0.25">
      <c r="A60" s="177">
        <v>18</v>
      </c>
      <c r="B60" s="178" t="s">
        <v>56</v>
      </c>
      <c r="C60" s="178"/>
      <c r="D60" s="178"/>
      <c r="E60" s="179" t="s">
        <v>480</v>
      </c>
      <c r="F60" s="183" t="s">
        <v>481</v>
      </c>
      <c r="G60" s="178" t="s">
        <v>374</v>
      </c>
      <c r="H60" s="180">
        <v>19500</v>
      </c>
      <c r="I60" s="181">
        <f>IF(X60 = 117, H60 + SUM(S60:S60) - SUM(T60:T60) - SUM(P60:P60) - V60,0)</f>
        <v>0</v>
      </c>
      <c r="J60" s="178" t="s">
        <v>375</v>
      </c>
      <c r="K60" s="178" t="s">
        <v>376</v>
      </c>
      <c r="L60" s="178"/>
      <c r="M60" s="178" t="s">
        <v>482</v>
      </c>
      <c r="N60" s="183" t="s">
        <v>541</v>
      </c>
      <c r="O60" s="183" t="s">
        <v>378</v>
      </c>
      <c r="P60" s="180">
        <v>19500</v>
      </c>
      <c r="Q60" s="179" t="s">
        <v>549</v>
      </c>
      <c r="R60" s="178"/>
      <c r="S60" s="180"/>
      <c r="T60" s="180"/>
      <c r="U60" s="180"/>
      <c r="V60" s="182"/>
      <c r="W60" s="176"/>
      <c r="X60" s="85">
        <v>117</v>
      </c>
    </row>
    <row r="61" spans="1:24" s="85" customFormat="1" ht="198" customHeight="1" x14ac:dyDescent="0.25">
      <c r="A61" s="278">
        <v>19</v>
      </c>
      <c r="B61" s="284" t="s">
        <v>56</v>
      </c>
      <c r="C61" s="284"/>
      <c r="D61" s="284"/>
      <c r="E61" s="290" t="s">
        <v>483</v>
      </c>
      <c r="F61" s="280" t="s">
        <v>484</v>
      </c>
      <c r="G61" s="284" t="s">
        <v>485</v>
      </c>
      <c r="H61" s="282">
        <v>52000</v>
      </c>
      <c r="I61" s="292">
        <f>IF(X61 = 118, H61 + SUM(S61:S62) - SUM(T61:T62) - SUM(P61:P62) - V61,0)</f>
        <v>0</v>
      </c>
      <c r="J61" s="284" t="s">
        <v>186</v>
      </c>
      <c r="K61" s="284" t="s">
        <v>187</v>
      </c>
      <c r="L61" s="284"/>
      <c r="M61" s="284" t="s">
        <v>486</v>
      </c>
      <c r="N61" s="196" t="s">
        <v>548</v>
      </c>
      <c r="O61" s="280" t="s">
        <v>487</v>
      </c>
      <c r="P61" s="189">
        <v>4000</v>
      </c>
      <c r="Q61" s="188" t="s">
        <v>547</v>
      </c>
      <c r="R61" s="187"/>
      <c r="S61" s="189"/>
      <c r="T61" s="189"/>
      <c r="U61" s="282"/>
      <c r="V61" s="286"/>
      <c r="W61" s="288"/>
      <c r="X61" s="85">
        <v>118</v>
      </c>
    </row>
    <row r="62" spans="1:24" x14ac:dyDescent="0.25">
      <c r="A62" s="279"/>
      <c r="B62" s="285"/>
      <c r="C62" s="285"/>
      <c r="D62" s="285"/>
      <c r="E62" s="291"/>
      <c r="F62" s="281"/>
      <c r="G62" s="285"/>
      <c r="H62" s="283"/>
      <c r="I62" s="293"/>
      <c r="J62" s="285"/>
      <c r="K62" s="285"/>
      <c r="L62" s="285"/>
      <c r="M62" s="285"/>
      <c r="N62" s="198" t="s">
        <v>548</v>
      </c>
      <c r="O62" s="281"/>
      <c r="P62" s="193">
        <v>48000</v>
      </c>
      <c r="Q62" s="194" t="s">
        <v>547</v>
      </c>
      <c r="R62" s="195"/>
      <c r="S62" s="193"/>
      <c r="T62" s="193"/>
      <c r="U62" s="283"/>
      <c r="V62" s="287"/>
      <c r="W62" s="289"/>
      <c r="X62" s="2">
        <v>118</v>
      </c>
    </row>
    <row r="63" spans="1:24" s="85" customFormat="1" ht="168.75" x14ac:dyDescent="0.25">
      <c r="A63" s="177">
        <v>20</v>
      </c>
      <c r="B63" s="178" t="s">
        <v>56</v>
      </c>
      <c r="C63" s="178"/>
      <c r="D63" s="178"/>
      <c r="E63" s="179" t="s">
        <v>488</v>
      </c>
      <c r="F63" s="183" t="s">
        <v>489</v>
      </c>
      <c r="G63" s="178" t="s">
        <v>490</v>
      </c>
      <c r="H63" s="180">
        <v>1900</v>
      </c>
      <c r="I63" s="181">
        <f>IF(X63 = 119, H63 + SUM(S63:S63) - SUM(T63:T63) - SUM(P63:P63) - V63,0)</f>
        <v>0</v>
      </c>
      <c r="J63" s="178" t="s">
        <v>491</v>
      </c>
      <c r="K63" s="178" t="s">
        <v>492</v>
      </c>
      <c r="L63" s="178"/>
      <c r="M63" s="178" t="s">
        <v>493</v>
      </c>
      <c r="N63" s="183" t="s">
        <v>547</v>
      </c>
      <c r="O63" s="183" t="s">
        <v>494</v>
      </c>
      <c r="P63" s="180">
        <v>1900</v>
      </c>
      <c r="Q63" s="179" t="s">
        <v>542</v>
      </c>
      <c r="R63" s="178"/>
      <c r="S63" s="180"/>
      <c r="T63" s="180"/>
      <c r="U63" s="180"/>
      <c r="V63" s="182"/>
      <c r="W63" s="176"/>
      <c r="X63" s="85">
        <v>119</v>
      </c>
    </row>
    <row r="64" spans="1:24" s="85" customFormat="1" ht="112.5" x14ac:dyDescent="0.25">
      <c r="A64" s="177">
        <v>21</v>
      </c>
      <c r="B64" s="178" t="s">
        <v>56</v>
      </c>
      <c r="C64" s="178"/>
      <c r="D64" s="178"/>
      <c r="E64" s="179" t="s">
        <v>505</v>
      </c>
      <c r="F64" s="183" t="s">
        <v>506</v>
      </c>
      <c r="G64" s="178" t="s">
        <v>507</v>
      </c>
      <c r="H64" s="180">
        <v>4500</v>
      </c>
      <c r="I64" s="181">
        <f>IF(X64 = 120, H64 + SUM(S64:S64) - SUM(T64:T64) - SUM(P64:P64) - V64,0)</f>
        <v>0</v>
      </c>
      <c r="J64" s="178" t="s">
        <v>182</v>
      </c>
      <c r="K64" s="178" t="s">
        <v>151</v>
      </c>
      <c r="L64" s="178"/>
      <c r="M64" s="178" t="s">
        <v>508</v>
      </c>
      <c r="N64" s="183" t="s">
        <v>542</v>
      </c>
      <c r="O64" s="183" t="s">
        <v>509</v>
      </c>
      <c r="P64" s="180">
        <v>4500</v>
      </c>
      <c r="Q64" s="179" t="s">
        <v>551</v>
      </c>
      <c r="R64" s="178"/>
      <c r="S64" s="180"/>
      <c r="T64" s="180"/>
      <c r="U64" s="180"/>
      <c r="V64" s="182"/>
      <c r="W64" s="176"/>
      <c r="X64" s="85">
        <v>120</v>
      </c>
    </row>
    <row r="65" spans="1:24" s="85" customFormat="1" ht="168.75" x14ac:dyDescent="0.25">
      <c r="A65" s="177">
        <v>22</v>
      </c>
      <c r="B65" s="178" t="s">
        <v>56</v>
      </c>
      <c r="C65" s="178"/>
      <c r="D65" s="178"/>
      <c r="E65" s="179" t="s">
        <v>516</v>
      </c>
      <c r="F65" s="183" t="s">
        <v>517</v>
      </c>
      <c r="G65" s="178" t="s">
        <v>374</v>
      </c>
      <c r="H65" s="180">
        <v>7920</v>
      </c>
      <c r="I65" s="181">
        <f>IF(X65 = 121, H65 + SUM(S65:S65) - SUM(T65:T65) - SUM(P65:P65) - V65,0)</f>
        <v>0</v>
      </c>
      <c r="J65" s="178" t="s">
        <v>375</v>
      </c>
      <c r="K65" s="178" t="s">
        <v>376</v>
      </c>
      <c r="L65" s="178"/>
      <c r="M65" s="178" t="s">
        <v>520</v>
      </c>
      <c r="N65" s="183" t="s">
        <v>553</v>
      </c>
      <c r="O65" s="183" t="s">
        <v>378</v>
      </c>
      <c r="P65" s="180">
        <v>7920</v>
      </c>
      <c r="Q65" s="179" t="s">
        <v>552</v>
      </c>
      <c r="R65" s="178"/>
      <c r="S65" s="180"/>
      <c r="T65" s="180"/>
      <c r="U65" s="180"/>
      <c r="V65" s="182"/>
      <c r="W65" s="176"/>
      <c r="X65" s="85">
        <v>121</v>
      </c>
    </row>
    <row r="66" spans="1:24" s="85" customFormat="1" ht="93.75" x14ac:dyDescent="0.25">
      <c r="A66" s="177">
        <v>23</v>
      </c>
      <c r="B66" s="178" t="s">
        <v>56</v>
      </c>
      <c r="C66" s="178"/>
      <c r="D66" s="178"/>
      <c r="E66" s="179" t="s">
        <v>518</v>
      </c>
      <c r="F66" s="183" t="s">
        <v>519</v>
      </c>
      <c r="G66" s="178" t="s">
        <v>521</v>
      </c>
      <c r="H66" s="180">
        <v>3000</v>
      </c>
      <c r="I66" s="181">
        <f>IF(X66 = 122, H66 + SUM(S66:S66) - SUM(T66:T66) - SUM(P66:P66) - V66,0)</f>
        <v>0</v>
      </c>
      <c r="J66" s="178" t="s">
        <v>522</v>
      </c>
      <c r="K66" s="178" t="s">
        <v>523</v>
      </c>
      <c r="L66" s="178"/>
      <c r="M66" s="178" t="s">
        <v>524</v>
      </c>
      <c r="N66" s="183" t="s">
        <v>551</v>
      </c>
      <c r="O66" s="183" t="s">
        <v>525</v>
      </c>
      <c r="P66" s="180">
        <v>3000</v>
      </c>
      <c r="Q66" s="179" t="s">
        <v>552</v>
      </c>
      <c r="R66" s="178"/>
      <c r="S66" s="180"/>
      <c r="T66" s="180"/>
      <c r="U66" s="180"/>
      <c r="V66" s="182"/>
      <c r="W66" s="176"/>
      <c r="X66" s="85">
        <v>122</v>
      </c>
    </row>
    <row r="67" spans="1:24" s="85" customFormat="1" ht="93.75" x14ac:dyDescent="0.25">
      <c r="A67" s="177">
        <v>24</v>
      </c>
      <c r="B67" s="178" t="s">
        <v>56</v>
      </c>
      <c r="C67" s="178"/>
      <c r="D67" s="178"/>
      <c r="E67" s="179" t="s">
        <v>534</v>
      </c>
      <c r="F67" s="183" t="s">
        <v>496</v>
      </c>
      <c r="G67" s="178" t="s">
        <v>536</v>
      </c>
      <c r="H67" s="180">
        <v>65311</v>
      </c>
      <c r="I67" s="181">
        <f>IF(X67 = 123, H67 + SUM(S67:S67) - SUM(T67:T67) - SUM(P67:P67) - V67,0)</f>
        <v>65311</v>
      </c>
      <c r="J67" s="178" t="s">
        <v>537</v>
      </c>
      <c r="K67" s="178" t="s">
        <v>538</v>
      </c>
      <c r="L67" s="178"/>
      <c r="M67" s="178" t="s">
        <v>539</v>
      </c>
      <c r="N67" s="183"/>
      <c r="O67" s="183" t="s">
        <v>540</v>
      </c>
      <c r="P67" s="180"/>
      <c r="Q67" s="179"/>
      <c r="R67" s="178"/>
      <c r="S67" s="180"/>
      <c r="T67" s="180"/>
      <c r="U67" s="180"/>
      <c r="V67" s="182"/>
      <c r="W67" s="176"/>
      <c r="X67" s="85">
        <v>123</v>
      </c>
    </row>
    <row r="68" spans="1:24" s="85" customFormat="1" ht="93.75" x14ac:dyDescent="0.25">
      <c r="A68" s="177">
        <v>25</v>
      </c>
      <c r="B68" s="178" t="s">
        <v>56</v>
      </c>
      <c r="C68" s="178"/>
      <c r="D68" s="178"/>
      <c r="E68" s="179" t="s">
        <v>535</v>
      </c>
      <c r="F68" s="183" t="s">
        <v>496</v>
      </c>
      <c r="G68" s="178" t="s">
        <v>536</v>
      </c>
      <c r="H68" s="180">
        <v>4243</v>
      </c>
      <c r="I68" s="181">
        <f>IF(X68 = 124, H68 + SUM(S68:S68) - SUM(T68:T68) - SUM(P68:P68) - V68,0)</f>
        <v>4243</v>
      </c>
      <c r="J68" s="178" t="s">
        <v>537</v>
      </c>
      <c r="K68" s="178" t="s">
        <v>538</v>
      </c>
      <c r="L68" s="178"/>
      <c r="M68" s="178" t="s">
        <v>539</v>
      </c>
      <c r="N68" s="183"/>
      <c r="O68" s="183" t="s">
        <v>540</v>
      </c>
      <c r="P68" s="180"/>
      <c r="Q68" s="179"/>
      <c r="R68" s="178"/>
      <c r="S68" s="180"/>
      <c r="T68" s="180"/>
      <c r="U68" s="180"/>
      <c r="V68" s="182"/>
      <c r="W68" s="176"/>
      <c r="X68" s="85">
        <v>124</v>
      </c>
    </row>
    <row r="69" spans="1:24" s="85" customFormat="1" ht="150" customHeight="1" x14ac:dyDescent="0.25">
      <c r="A69" s="177">
        <v>26</v>
      </c>
      <c r="B69" s="178" t="s">
        <v>56</v>
      </c>
      <c r="C69" s="178"/>
      <c r="D69" s="178"/>
      <c r="E69" s="179" t="s">
        <v>532</v>
      </c>
      <c r="F69" s="183" t="s">
        <v>531</v>
      </c>
      <c r="G69" s="178" t="s">
        <v>374</v>
      </c>
      <c r="H69" s="180">
        <v>2500</v>
      </c>
      <c r="I69" s="181">
        <f>IF(X69 = 126, H69 + SUM(S69:S69) - SUM(T69:T69) - SUM(P69:P69) - V69,0)</f>
        <v>0</v>
      </c>
      <c r="J69" s="178" t="s">
        <v>375</v>
      </c>
      <c r="K69" s="178" t="s">
        <v>376</v>
      </c>
      <c r="L69" s="178"/>
      <c r="M69" s="178" t="s">
        <v>533</v>
      </c>
      <c r="N69" s="183" t="s">
        <v>555</v>
      </c>
      <c r="O69" s="183" t="s">
        <v>378</v>
      </c>
      <c r="P69" s="180">
        <v>2500</v>
      </c>
      <c r="Q69" s="179" t="s">
        <v>554</v>
      </c>
      <c r="R69" s="178"/>
      <c r="S69" s="180"/>
      <c r="T69" s="180"/>
      <c r="U69" s="180"/>
      <c r="V69" s="182"/>
      <c r="W69" s="176"/>
      <c r="X69" s="85">
        <v>126</v>
      </c>
    </row>
    <row r="70" spans="1:24" s="85" customFormat="1" ht="75" x14ac:dyDescent="0.25">
      <c r="A70" s="209">
        <v>27</v>
      </c>
      <c r="B70" s="210" t="s">
        <v>56</v>
      </c>
      <c r="C70" s="210"/>
      <c r="D70" s="210"/>
      <c r="E70" s="211" t="s">
        <v>557</v>
      </c>
      <c r="F70" s="215" t="s">
        <v>531</v>
      </c>
      <c r="G70" s="210" t="s">
        <v>558</v>
      </c>
      <c r="H70" s="212">
        <v>12904</v>
      </c>
      <c r="I70" s="213">
        <f>IF(X70 = 127, H70 + SUM(S70:S70) - SUM(T70:T70) - SUM(P70:P70) - V70,0)</f>
        <v>12904</v>
      </c>
      <c r="J70" s="210" t="s">
        <v>559</v>
      </c>
      <c r="K70" s="210" t="s">
        <v>560</v>
      </c>
      <c r="L70" s="210"/>
      <c r="M70" s="210" t="s">
        <v>561</v>
      </c>
      <c r="N70" s="215"/>
      <c r="O70" s="215" t="s">
        <v>562</v>
      </c>
      <c r="P70" s="212"/>
      <c r="Q70" s="211"/>
      <c r="R70" s="210"/>
      <c r="S70" s="212"/>
      <c r="T70" s="212"/>
      <c r="U70" s="212"/>
      <c r="V70" s="214"/>
      <c r="W70" s="205"/>
      <c r="X70" s="85">
        <v>127</v>
      </c>
    </row>
    <row r="71" spans="1:24" x14ac:dyDescent="0.25">
      <c r="X71" s="2">
        <v>128</v>
      </c>
    </row>
  </sheetData>
  <sheetProtection algorithmName="SHA-512" hashValue="kzcxz7LjNy1LpRhvhbL72WbDIkx3T5eDgIeGI3S88CnBdyVjUYUicdKcv+X3ernogphMmiH74gf+2lL6RpV/NQ==" saltValue="JfPJSKf2WgqyHdeJhMQizg==" spinCount="100000" sheet="1" objects="1" scenarios="1" formatCells="0" formatColumns="0" formatRows="0"/>
  <mergeCells count="143">
    <mergeCell ref="A3:E3"/>
    <mergeCell ref="S2:U2"/>
    <mergeCell ref="N2:O2"/>
    <mergeCell ref="J4:K4"/>
    <mergeCell ref="M4:N4"/>
    <mergeCell ref="O4:P4"/>
    <mergeCell ref="K2:M2"/>
    <mergeCell ref="H26:H37"/>
    <mergeCell ref="I26:I37"/>
    <mergeCell ref="U9:U13"/>
    <mergeCell ref="B9:B13"/>
    <mergeCell ref="W9:W13"/>
    <mergeCell ref="A26:A37"/>
    <mergeCell ref="O26:O37"/>
    <mergeCell ref="U26:U37"/>
    <mergeCell ref="B26:B37"/>
    <mergeCell ref="V26:V37"/>
    <mergeCell ref="C26:C37"/>
    <mergeCell ref="W26:W37"/>
    <mergeCell ref="D26:D37"/>
    <mergeCell ref="A9:A13"/>
    <mergeCell ref="A14:A25"/>
    <mergeCell ref="E26:E37"/>
    <mergeCell ref="F26:F37"/>
    <mergeCell ref="G26:G37"/>
    <mergeCell ref="L9:L13"/>
    <mergeCell ref="M9:M13"/>
    <mergeCell ref="J26:J37"/>
    <mergeCell ref="K26:K37"/>
    <mergeCell ref="L26:L37"/>
    <mergeCell ref="M26:M37"/>
    <mergeCell ref="B14:B25"/>
    <mergeCell ref="V14:V25"/>
    <mergeCell ref="C14:C25"/>
    <mergeCell ref="O9:O13"/>
    <mergeCell ref="V9:V13"/>
    <mergeCell ref="C9:C13"/>
    <mergeCell ref="D9:D13"/>
    <mergeCell ref="E9:E13"/>
    <mergeCell ref="F9:F13"/>
    <mergeCell ref="G9:G13"/>
    <mergeCell ref="H9:H13"/>
    <mergeCell ref="I9:I13"/>
    <mergeCell ref="J9:J13"/>
    <mergeCell ref="K9:K13"/>
    <mergeCell ref="W14:W25"/>
    <mergeCell ref="D14:D25"/>
    <mergeCell ref="E14:E25"/>
    <mergeCell ref="F14:F25"/>
    <mergeCell ref="G14:G25"/>
    <mergeCell ref="H14:H25"/>
    <mergeCell ref="I14:I25"/>
    <mergeCell ref="J14:J25"/>
    <mergeCell ref="K14:K25"/>
    <mergeCell ref="L14:L25"/>
    <mergeCell ref="M14:M25"/>
    <mergeCell ref="O14:O25"/>
    <mergeCell ref="U14:U25"/>
    <mergeCell ref="A41:A43"/>
    <mergeCell ref="O41:O43"/>
    <mergeCell ref="U41:U43"/>
    <mergeCell ref="B41:B43"/>
    <mergeCell ref="V41:V43"/>
    <mergeCell ref="C41:C43"/>
    <mergeCell ref="W41:W43"/>
    <mergeCell ref="D41:D43"/>
    <mergeCell ref="E41:E43"/>
    <mergeCell ref="F41:F43"/>
    <mergeCell ref="G41:G43"/>
    <mergeCell ref="H41:H43"/>
    <mergeCell ref="I41:I43"/>
    <mergeCell ref="J41:J43"/>
    <mergeCell ref="K41:K43"/>
    <mergeCell ref="L41:L43"/>
    <mergeCell ref="M41:M43"/>
    <mergeCell ref="A44:A46"/>
    <mergeCell ref="O44:O46"/>
    <mergeCell ref="U44:U46"/>
    <mergeCell ref="B44:B46"/>
    <mergeCell ref="V44:V46"/>
    <mergeCell ref="C44:C46"/>
    <mergeCell ref="W44:W46"/>
    <mergeCell ref="D44:D46"/>
    <mergeCell ref="E44:E46"/>
    <mergeCell ref="F44:F46"/>
    <mergeCell ref="G44:G46"/>
    <mergeCell ref="H44:H46"/>
    <mergeCell ref="I44:I46"/>
    <mergeCell ref="J44:J46"/>
    <mergeCell ref="K44:K46"/>
    <mergeCell ref="L44:L46"/>
    <mergeCell ref="M44:M46"/>
    <mergeCell ref="A38:A40"/>
    <mergeCell ref="O38:O40"/>
    <mergeCell ref="U38:U40"/>
    <mergeCell ref="B38:B40"/>
    <mergeCell ref="V38:V40"/>
    <mergeCell ref="C38:C40"/>
    <mergeCell ref="W38:W40"/>
    <mergeCell ref="D38:D40"/>
    <mergeCell ref="E38:E40"/>
    <mergeCell ref="F38:F40"/>
    <mergeCell ref="G38:G40"/>
    <mergeCell ref="H38:H40"/>
    <mergeCell ref="I38:I40"/>
    <mergeCell ref="J38:J40"/>
    <mergeCell ref="K38:K40"/>
    <mergeCell ref="L38:L40"/>
    <mergeCell ref="M38:M40"/>
    <mergeCell ref="A48:A50"/>
    <mergeCell ref="O48:O50"/>
    <mergeCell ref="U48:U50"/>
    <mergeCell ref="B48:B50"/>
    <mergeCell ref="V48:V50"/>
    <mergeCell ref="C48:C50"/>
    <mergeCell ref="W48:W50"/>
    <mergeCell ref="D48:D50"/>
    <mergeCell ref="E48:E50"/>
    <mergeCell ref="F48:F50"/>
    <mergeCell ref="G48:G50"/>
    <mergeCell ref="H48:H50"/>
    <mergeCell ref="I48:I50"/>
    <mergeCell ref="J48:J50"/>
    <mergeCell ref="K48:K50"/>
    <mergeCell ref="L48:L50"/>
    <mergeCell ref="M48:M50"/>
    <mergeCell ref="A61:A62"/>
    <mergeCell ref="O61:O62"/>
    <mergeCell ref="U61:U62"/>
    <mergeCell ref="B61:B62"/>
    <mergeCell ref="V61:V62"/>
    <mergeCell ref="C61:C62"/>
    <mergeCell ref="W61:W62"/>
    <mergeCell ref="D61:D62"/>
    <mergeCell ref="E61:E62"/>
    <mergeCell ref="F61:F62"/>
    <mergeCell ref="G61:G62"/>
    <mergeCell ref="H61:H62"/>
    <mergeCell ref="I61:I62"/>
    <mergeCell ref="J61:J62"/>
    <mergeCell ref="K61:K62"/>
    <mergeCell ref="L61:L62"/>
    <mergeCell ref="M61:M62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213"/>
  <sheetViews>
    <sheetView showGridLines="0" tabSelected="1" topLeftCell="G1" zoomScale="51" zoomScaleNormal="51" workbookViewId="0">
      <pane ySplit="8" topLeftCell="A9" activePane="bottomLeft" state="frozen"/>
      <selection pane="bottomLeft" activeCell="I212" sqref="I212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9.5" thickBot="1" x14ac:dyDescent="0.3"/>
    <row r="2" spans="1:24" ht="39.950000000000003" customHeight="1" thickBot="1" x14ac:dyDescent="0.3">
      <c r="E2" s="68"/>
      <c r="F2" s="382" t="s">
        <v>24</v>
      </c>
      <c r="G2" s="383"/>
      <c r="H2" s="80">
        <f>SUM(H9:H9999)</f>
        <v>4418630.16</v>
      </c>
      <c r="I2" s="68"/>
      <c r="N2" s="327" t="s">
        <v>137</v>
      </c>
      <c r="O2" s="329"/>
      <c r="P2" s="69">
        <f>SUM(P9:P9999)</f>
        <v>2772095.1199999992</v>
      </c>
      <c r="R2" s="68"/>
      <c r="S2" s="327" t="s">
        <v>45</v>
      </c>
      <c r="T2" s="328"/>
      <c r="U2" s="329"/>
      <c r="V2" s="70">
        <f>SUM(V9:V9999)</f>
        <v>209897.01</v>
      </c>
    </row>
    <row r="3" spans="1:24" x14ac:dyDescent="0.25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25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87.5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405">
        <v>1</v>
      </c>
      <c r="B9" s="384" t="s">
        <v>56</v>
      </c>
      <c r="C9" s="384"/>
      <c r="D9" s="384"/>
      <c r="E9" s="384" t="s">
        <v>149</v>
      </c>
      <c r="F9" s="387" t="s">
        <v>170</v>
      </c>
      <c r="G9" s="390" t="s">
        <v>172</v>
      </c>
      <c r="H9" s="393">
        <v>24918.78</v>
      </c>
      <c r="I9" s="396">
        <f>IF(X9 = 56, H9 + SUM(S9:S20) - SUM(T9:T20) - SUM(P9:P20) - V9,0)</f>
        <v>0</v>
      </c>
      <c r="J9" s="399">
        <v>2369002347</v>
      </c>
      <c r="K9" s="402" t="s">
        <v>173</v>
      </c>
      <c r="L9" s="384"/>
      <c r="M9" s="384" t="s">
        <v>167</v>
      </c>
      <c r="N9" s="112" t="s">
        <v>204</v>
      </c>
      <c r="O9" s="387" t="s">
        <v>174</v>
      </c>
      <c r="P9" s="99">
        <v>4841.84</v>
      </c>
      <c r="Q9" s="98" t="s">
        <v>206</v>
      </c>
      <c r="R9" s="97" t="s">
        <v>300</v>
      </c>
      <c r="S9" s="99">
        <v>15819.46</v>
      </c>
      <c r="T9" s="99"/>
      <c r="U9" s="393"/>
      <c r="V9" s="408"/>
      <c r="W9" s="411"/>
      <c r="X9" s="85">
        <v>56</v>
      </c>
    </row>
    <row r="10" spans="1:24" ht="56.25" x14ac:dyDescent="0.25">
      <c r="A10" s="406"/>
      <c r="B10" s="385"/>
      <c r="C10" s="385"/>
      <c r="D10" s="385"/>
      <c r="E10" s="385"/>
      <c r="F10" s="388"/>
      <c r="G10" s="391"/>
      <c r="H10" s="394"/>
      <c r="I10" s="397"/>
      <c r="J10" s="400"/>
      <c r="K10" s="403"/>
      <c r="L10" s="385"/>
      <c r="M10" s="385"/>
      <c r="N10" s="113" t="s">
        <v>210</v>
      </c>
      <c r="O10" s="388"/>
      <c r="P10" s="100">
        <v>2003.52</v>
      </c>
      <c r="Q10" s="101" t="s">
        <v>212</v>
      </c>
      <c r="R10" s="102" t="s">
        <v>448</v>
      </c>
      <c r="S10" s="100">
        <v>7847.12</v>
      </c>
      <c r="T10" s="100"/>
      <c r="U10" s="394"/>
      <c r="V10" s="409"/>
      <c r="W10" s="412"/>
      <c r="X10" s="2">
        <v>56</v>
      </c>
    </row>
    <row r="11" spans="1:24" x14ac:dyDescent="0.25">
      <c r="A11" s="406"/>
      <c r="B11" s="385"/>
      <c r="C11" s="385"/>
      <c r="D11" s="385"/>
      <c r="E11" s="385"/>
      <c r="F11" s="388"/>
      <c r="G11" s="391"/>
      <c r="H11" s="394"/>
      <c r="I11" s="397"/>
      <c r="J11" s="400"/>
      <c r="K11" s="403"/>
      <c r="L11" s="385"/>
      <c r="M11" s="385"/>
      <c r="N11" s="113" t="s">
        <v>220</v>
      </c>
      <c r="O11" s="388"/>
      <c r="P11" s="100">
        <v>1794.82</v>
      </c>
      <c r="Q11" s="101" t="s">
        <v>222</v>
      </c>
      <c r="R11" s="102"/>
      <c r="S11" s="100"/>
      <c r="T11" s="100"/>
      <c r="U11" s="394"/>
      <c r="V11" s="409"/>
      <c r="W11" s="412"/>
      <c r="X11" s="2">
        <v>56</v>
      </c>
    </row>
    <row r="12" spans="1:24" x14ac:dyDescent="0.25">
      <c r="A12" s="406"/>
      <c r="B12" s="385"/>
      <c r="C12" s="385"/>
      <c r="D12" s="385"/>
      <c r="E12" s="385"/>
      <c r="F12" s="388"/>
      <c r="G12" s="391"/>
      <c r="H12" s="394"/>
      <c r="I12" s="397"/>
      <c r="J12" s="400"/>
      <c r="K12" s="403"/>
      <c r="L12" s="385"/>
      <c r="M12" s="385"/>
      <c r="N12" s="113" t="s">
        <v>228</v>
      </c>
      <c r="O12" s="388"/>
      <c r="P12" s="100">
        <v>1878.3</v>
      </c>
      <c r="Q12" s="101" t="s">
        <v>227</v>
      </c>
      <c r="R12" s="102"/>
      <c r="S12" s="100"/>
      <c r="T12" s="100"/>
      <c r="U12" s="394"/>
      <c r="V12" s="409"/>
      <c r="W12" s="412"/>
      <c r="X12" s="2">
        <v>56</v>
      </c>
    </row>
    <row r="13" spans="1:24" x14ac:dyDescent="0.25">
      <c r="A13" s="406"/>
      <c r="B13" s="385"/>
      <c r="C13" s="385"/>
      <c r="D13" s="385"/>
      <c r="E13" s="385"/>
      <c r="F13" s="388"/>
      <c r="G13" s="391"/>
      <c r="H13" s="394"/>
      <c r="I13" s="397"/>
      <c r="J13" s="400"/>
      <c r="K13" s="403"/>
      <c r="L13" s="385"/>
      <c r="M13" s="385"/>
      <c r="N13" s="113" t="s">
        <v>233</v>
      </c>
      <c r="O13" s="388"/>
      <c r="P13" s="100">
        <v>1878.3</v>
      </c>
      <c r="Q13" s="101" t="s">
        <v>238</v>
      </c>
      <c r="R13" s="102"/>
      <c r="S13" s="100"/>
      <c r="T13" s="100"/>
      <c r="U13" s="394"/>
      <c r="V13" s="409"/>
      <c r="W13" s="412"/>
      <c r="X13" s="2">
        <v>56</v>
      </c>
    </row>
    <row r="14" spans="1:24" x14ac:dyDescent="0.25">
      <c r="A14" s="406"/>
      <c r="B14" s="385"/>
      <c r="C14" s="385"/>
      <c r="D14" s="385"/>
      <c r="E14" s="385"/>
      <c r="F14" s="388"/>
      <c r="G14" s="391"/>
      <c r="H14" s="394"/>
      <c r="I14" s="397"/>
      <c r="J14" s="400"/>
      <c r="K14" s="403"/>
      <c r="L14" s="385"/>
      <c r="M14" s="385"/>
      <c r="N14" s="113" t="s">
        <v>245</v>
      </c>
      <c r="O14" s="388"/>
      <c r="P14" s="100">
        <v>1085.24</v>
      </c>
      <c r="Q14" s="101" t="s">
        <v>246</v>
      </c>
      <c r="R14" s="102"/>
      <c r="S14" s="100"/>
      <c r="T14" s="100"/>
      <c r="U14" s="394"/>
      <c r="V14" s="409"/>
      <c r="W14" s="412"/>
      <c r="X14" s="2">
        <v>56</v>
      </c>
    </row>
    <row r="15" spans="1:24" x14ac:dyDescent="0.25">
      <c r="A15" s="406"/>
      <c r="B15" s="385"/>
      <c r="C15" s="385"/>
      <c r="D15" s="385"/>
      <c r="E15" s="385"/>
      <c r="F15" s="388"/>
      <c r="G15" s="391"/>
      <c r="H15" s="394"/>
      <c r="I15" s="397"/>
      <c r="J15" s="400"/>
      <c r="K15" s="403"/>
      <c r="L15" s="385"/>
      <c r="M15" s="385"/>
      <c r="N15" s="113" t="s">
        <v>249</v>
      </c>
      <c r="O15" s="388"/>
      <c r="P15" s="100">
        <v>459.14</v>
      </c>
      <c r="Q15" s="101" t="s">
        <v>251</v>
      </c>
      <c r="R15" s="102"/>
      <c r="S15" s="100"/>
      <c r="T15" s="100"/>
      <c r="U15" s="394"/>
      <c r="V15" s="409"/>
      <c r="W15" s="412"/>
      <c r="X15" s="2">
        <v>56</v>
      </c>
    </row>
    <row r="16" spans="1:24" x14ac:dyDescent="0.25">
      <c r="A16" s="406"/>
      <c r="B16" s="385"/>
      <c r="C16" s="385"/>
      <c r="D16" s="385"/>
      <c r="E16" s="385"/>
      <c r="F16" s="388"/>
      <c r="G16" s="391"/>
      <c r="H16" s="394"/>
      <c r="I16" s="397"/>
      <c r="J16" s="400"/>
      <c r="K16" s="403"/>
      <c r="L16" s="385"/>
      <c r="M16" s="385"/>
      <c r="N16" s="113" t="s">
        <v>252</v>
      </c>
      <c r="O16" s="388"/>
      <c r="P16" s="100">
        <v>1293.94</v>
      </c>
      <c r="Q16" s="101" t="s">
        <v>268</v>
      </c>
      <c r="R16" s="102"/>
      <c r="S16" s="100"/>
      <c r="T16" s="100"/>
      <c r="U16" s="394"/>
      <c r="V16" s="409"/>
      <c r="W16" s="412"/>
      <c r="X16" s="2">
        <v>56</v>
      </c>
    </row>
    <row r="17" spans="1:24" x14ac:dyDescent="0.25">
      <c r="A17" s="406"/>
      <c r="B17" s="385"/>
      <c r="C17" s="385"/>
      <c r="D17" s="385"/>
      <c r="E17" s="385"/>
      <c r="F17" s="388"/>
      <c r="G17" s="391"/>
      <c r="H17" s="394"/>
      <c r="I17" s="397"/>
      <c r="J17" s="400"/>
      <c r="K17" s="403"/>
      <c r="L17" s="385"/>
      <c r="M17" s="385"/>
      <c r="N17" s="113" t="s">
        <v>276</v>
      </c>
      <c r="O17" s="388"/>
      <c r="P17" s="100">
        <v>5134.0200000000004</v>
      </c>
      <c r="Q17" s="101" t="s">
        <v>283</v>
      </c>
      <c r="R17" s="102"/>
      <c r="S17" s="100"/>
      <c r="T17" s="100"/>
      <c r="U17" s="394"/>
      <c r="V17" s="409"/>
      <c r="W17" s="412"/>
      <c r="X17" s="2">
        <v>56</v>
      </c>
    </row>
    <row r="18" spans="1:24" x14ac:dyDescent="0.25">
      <c r="A18" s="406"/>
      <c r="B18" s="385"/>
      <c r="C18" s="385"/>
      <c r="D18" s="385"/>
      <c r="E18" s="385"/>
      <c r="F18" s="388"/>
      <c r="G18" s="391"/>
      <c r="H18" s="394"/>
      <c r="I18" s="397"/>
      <c r="J18" s="400"/>
      <c r="K18" s="403"/>
      <c r="L18" s="385"/>
      <c r="M18" s="385"/>
      <c r="N18" s="113" t="s">
        <v>292</v>
      </c>
      <c r="O18" s="388"/>
      <c r="P18" s="100">
        <v>8765.4</v>
      </c>
      <c r="Q18" s="101" t="s">
        <v>293</v>
      </c>
      <c r="R18" s="102"/>
      <c r="S18" s="100"/>
      <c r="T18" s="100"/>
      <c r="U18" s="394"/>
      <c r="V18" s="409"/>
      <c r="W18" s="412"/>
      <c r="X18" s="2">
        <v>56</v>
      </c>
    </row>
    <row r="19" spans="1:24" x14ac:dyDescent="0.25">
      <c r="A19" s="406"/>
      <c r="B19" s="385"/>
      <c r="C19" s="385"/>
      <c r="D19" s="385"/>
      <c r="E19" s="385"/>
      <c r="F19" s="388"/>
      <c r="G19" s="391"/>
      <c r="H19" s="394"/>
      <c r="I19" s="397"/>
      <c r="J19" s="400"/>
      <c r="K19" s="403"/>
      <c r="L19" s="385"/>
      <c r="M19" s="385"/>
      <c r="N19" s="113" t="s">
        <v>346</v>
      </c>
      <c r="O19" s="388"/>
      <c r="P19" s="100">
        <v>11603.72</v>
      </c>
      <c r="Q19" s="101" t="s">
        <v>351</v>
      </c>
      <c r="R19" s="102"/>
      <c r="S19" s="100"/>
      <c r="T19" s="100"/>
      <c r="U19" s="394"/>
      <c r="V19" s="409"/>
      <c r="W19" s="412"/>
      <c r="X19" s="2">
        <v>56</v>
      </c>
    </row>
    <row r="20" spans="1:24" x14ac:dyDescent="0.25">
      <c r="A20" s="407"/>
      <c r="B20" s="386"/>
      <c r="C20" s="386"/>
      <c r="D20" s="386"/>
      <c r="E20" s="386"/>
      <c r="F20" s="389"/>
      <c r="G20" s="392"/>
      <c r="H20" s="395"/>
      <c r="I20" s="398"/>
      <c r="J20" s="401"/>
      <c r="K20" s="404"/>
      <c r="L20" s="386"/>
      <c r="M20" s="386"/>
      <c r="N20" s="114" t="s">
        <v>352</v>
      </c>
      <c r="O20" s="389"/>
      <c r="P20" s="108">
        <v>7847.12</v>
      </c>
      <c r="Q20" s="109" t="s">
        <v>347</v>
      </c>
      <c r="R20" s="110"/>
      <c r="S20" s="108"/>
      <c r="T20" s="108"/>
      <c r="U20" s="395"/>
      <c r="V20" s="410"/>
      <c r="W20" s="413"/>
      <c r="X20" s="2">
        <v>56</v>
      </c>
    </row>
    <row r="21" spans="1:24" s="85" customFormat="1" ht="2.4500000000000002" hidden="1" customHeight="1" x14ac:dyDescent="0.25">
      <c r="A21" s="343">
        <v>2</v>
      </c>
      <c r="B21" s="352" t="s">
        <v>56</v>
      </c>
      <c r="C21" s="352"/>
      <c r="D21" s="352"/>
      <c r="E21" s="352" t="s">
        <v>180</v>
      </c>
      <c r="F21" s="346" t="s">
        <v>170</v>
      </c>
      <c r="G21" s="361" t="s">
        <v>178</v>
      </c>
      <c r="H21" s="349">
        <v>460063</v>
      </c>
      <c r="I21" s="364">
        <f>IF(X21 = 58, H21 + SUM(S21:S55) - SUM(T21:T55) - SUM(P21:P55) - V21,0)</f>
        <v>4132.7500000001164</v>
      </c>
      <c r="J21" s="367">
        <v>2308119595</v>
      </c>
      <c r="K21" s="370" t="s">
        <v>146</v>
      </c>
      <c r="L21" s="352"/>
      <c r="M21" s="352" t="s">
        <v>167</v>
      </c>
      <c r="N21" s="146"/>
      <c r="O21" s="346" t="s">
        <v>179</v>
      </c>
      <c r="P21" s="139"/>
      <c r="Q21" s="138"/>
      <c r="R21" s="137"/>
      <c r="S21" s="139"/>
      <c r="T21" s="139"/>
      <c r="U21" s="349"/>
      <c r="V21" s="355"/>
      <c r="W21" s="358"/>
      <c r="X21" s="85">
        <v>58</v>
      </c>
    </row>
    <row r="22" spans="1:24" ht="61.15" customHeight="1" x14ac:dyDescent="0.25">
      <c r="A22" s="344"/>
      <c r="B22" s="353"/>
      <c r="C22" s="353"/>
      <c r="D22" s="353"/>
      <c r="E22" s="353"/>
      <c r="F22" s="347"/>
      <c r="G22" s="362"/>
      <c r="H22" s="350"/>
      <c r="I22" s="365"/>
      <c r="J22" s="368"/>
      <c r="K22" s="371"/>
      <c r="L22" s="353"/>
      <c r="M22" s="353"/>
      <c r="N22" s="147" t="s">
        <v>191</v>
      </c>
      <c r="O22" s="347"/>
      <c r="P22" s="140">
        <v>17021.11</v>
      </c>
      <c r="Q22" s="141" t="s">
        <v>190</v>
      </c>
      <c r="R22" s="142" t="s">
        <v>299</v>
      </c>
      <c r="S22" s="140">
        <v>139937</v>
      </c>
      <c r="T22" s="140"/>
      <c r="U22" s="350"/>
      <c r="V22" s="356"/>
      <c r="W22" s="359"/>
      <c r="X22" s="2">
        <v>58</v>
      </c>
    </row>
    <row r="23" spans="1:24" x14ac:dyDescent="0.25">
      <c r="A23" s="344"/>
      <c r="B23" s="353"/>
      <c r="C23" s="353"/>
      <c r="D23" s="353"/>
      <c r="E23" s="353"/>
      <c r="F23" s="347"/>
      <c r="G23" s="362"/>
      <c r="H23" s="350"/>
      <c r="I23" s="365"/>
      <c r="J23" s="368"/>
      <c r="K23" s="371"/>
      <c r="L23" s="353"/>
      <c r="M23" s="353"/>
      <c r="N23" s="147" t="s">
        <v>191</v>
      </c>
      <c r="O23" s="347"/>
      <c r="P23" s="140">
        <v>27235.8</v>
      </c>
      <c r="Q23" s="141" t="s">
        <v>190</v>
      </c>
      <c r="R23" s="142"/>
      <c r="S23" s="140"/>
      <c r="T23" s="140"/>
      <c r="U23" s="350"/>
      <c r="V23" s="356"/>
      <c r="W23" s="359"/>
      <c r="X23" s="2">
        <v>58</v>
      </c>
    </row>
    <row r="24" spans="1:24" x14ac:dyDescent="0.25">
      <c r="A24" s="344"/>
      <c r="B24" s="353"/>
      <c r="C24" s="353"/>
      <c r="D24" s="353"/>
      <c r="E24" s="353"/>
      <c r="F24" s="347"/>
      <c r="G24" s="362"/>
      <c r="H24" s="350"/>
      <c r="I24" s="365"/>
      <c r="J24" s="368"/>
      <c r="K24" s="371"/>
      <c r="L24" s="353"/>
      <c r="M24" s="353"/>
      <c r="N24" s="147" t="s">
        <v>202</v>
      </c>
      <c r="O24" s="347"/>
      <c r="P24" s="140">
        <v>20426.86</v>
      </c>
      <c r="Q24" s="141" t="s">
        <v>203</v>
      </c>
      <c r="R24" s="142"/>
      <c r="S24" s="140"/>
      <c r="T24" s="140"/>
      <c r="U24" s="350"/>
      <c r="V24" s="356"/>
      <c r="W24" s="359"/>
      <c r="X24" s="2">
        <v>58</v>
      </c>
    </row>
    <row r="25" spans="1:24" x14ac:dyDescent="0.25">
      <c r="A25" s="344"/>
      <c r="B25" s="353"/>
      <c r="C25" s="353"/>
      <c r="D25" s="353"/>
      <c r="E25" s="353"/>
      <c r="F25" s="347"/>
      <c r="G25" s="362"/>
      <c r="H25" s="350"/>
      <c r="I25" s="365"/>
      <c r="J25" s="368"/>
      <c r="K25" s="371"/>
      <c r="L25" s="353"/>
      <c r="M25" s="353"/>
      <c r="N25" s="147" t="s">
        <v>204</v>
      </c>
      <c r="O25" s="347"/>
      <c r="P25" s="140">
        <v>38404.03</v>
      </c>
      <c r="Q25" s="141" t="s">
        <v>208</v>
      </c>
      <c r="R25" s="142"/>
      <c r="S25" s="140"/>
      <c r="T25" s="140"/>
      <c r="U25" s="350"/>
      <c r="V25" s="356"/>
      <c r="W25" s="359"/>
      <c r="X25" s="2">
        <v>58</v>
      </c>
    </row>
    <row r="26" spans="1:24" x14ac:dyDescent="0.25">
      <c r="A26" s="344"/>
      <c r="B26" s="353"/>
      <c r="C26" s="353"/>
      <c r="D26" s="353"/>
      <c r="E26" s="353"/>
      <c r="F26" s="347"/>
      <c r="G26" s="362"/>
      <c r="H26" s="350"/>
      <c r="I26" s="365"/>
      <c r="J26" s="368"/>
      <c r="K26" s="371"/>
      <c r="L26" s="353"/>
      <c r="M26" s="353"/>
      <c r="N26" s="147" t="s">
        <v>202</v>
      </c>
      <c r="O26" s="347"/>
      <c r="P26" s="140">
        <v>36412.379999999997</v>
      </c>
      <c r="Q26" s="141" t="s">
        <v>208</v>
      </c>
      <c r="R26" s="142"/>
      <c r="S26" s="140"/>
      <c r="T26" s="140"/>
      <c r="U26" s="350"/>
      <c r="V26" s="356"/>
      <c r="W26" s="359"/>
      <c r="X26" s="2">
        <v>58</v>
      </c>
    </row>
    <row r="27" spans="1:24" x14ac:dyDescent="0.25">
      <c r="A27" s="344"/>
      <c r="B27" s="353"/>
      <c r="C27" s="353"/>
      <c r="D27" s="353"/>
      <c r="E27" s="353"/>
      <c r="F27" s="347"/>
      <c r="G27" s="362"/>
      <c r="H27" s="350"/>
      <c r="I27" s="365"/>
      <c r="J27" s="368"/>
      <c r="K27" s="371"/>
      <c r="L27" s="353"/>
      <c r="M27" s="353"/>
      <c r="N27" s="147" t="s">
        <v>209</v>
      </c>
      <c r="O27" s="347"/>
      <c r="P27" s="140">
        <v>27309.29</v>
      </c>
      <c r="Q27" s="141" t="s">
        <v>209</v>
      </c>
      <c r="R27" s="142"/>
      <c r="S27" s="140"/>
      <c r="T27" s="140"/>
      <c r="U27" s="350"/>
      <c r="V27" s="356"/>
      <c r="W27" s="359"/>
      <c r="X27" s="2">
        <v>58</v>
      </c>
    </row>
    <row r="28" spans="1:24" x14ac:dyDescent="0.25">
      <c r="A28" s="344"/>
      <c r="B28" s="353"/>
      <c r="C28" s="353"/>
      <c r="D28" s="353"/>
      <c r="E28" s="353"/>
      <c r="F28" s="347"/>
      <c r="G28" s="362"/>
      <c r="H28" s="350"/>
      <c r="I28" s="365"/>
      <c r="J28" s="368"/>
      <c r="K28" s="371"/>
      <c r="L28" s="353"/>
      <c r="M28" s="353"/>
      <c r="N28" s="147" t="s">
        <v>210</v>
      </c>
      <c r="O28" s="347"/>
      <c r="P28" s="140">
        <v>6478.89</v>
      </c>
      <c r="Q28" s="141" t="s">
        <v>215</v>
      </c>
      <c r="R28" s="142"/>
      <c r="S28" s="140"/>
      <c r="T28" s="140"/>
      <c r="U28" s="350"/>
      <c r="V28" s="356"/>
      <c r="W28" s="359"/>
      <c r="X28" s="2">
        <v>58</v>
      </c>
    </row>
    <row r="29" spans="1:24" x14ac:dyDescent="0.25">
      <c r="A29" s="344"/>
      <c r="B29" s="353"/>
      <c r="C29" s="353"/>
      <c r="D29" s="353"/>
      <c r="E29" s="353"/>
      <c r="F29" s="347"/>
      <c r="G29" s="362"/>
      <c r="H29" s="350"/>
      <c r="I29" s="365"/>
      <c r="J29" s="368"/>
      <c r="K29" s="371"/>
      <c r="L29" s="353"/>
      <c r="M29" s="353"/>
      <c r="N29" s="147" t="s">
        <v>209</v>
      </c>
      <c r="O29" s="347"/>
      <c r="P29" s="140">
        <v>27893.33</v>
      </c>
      <c r="Q29" s="141" t="s">
        <v>215</v>
      </c>
      <c r="R29" s="142"/>
      <c r="S29" s="140"/>
      <c r="T29" s="140"/>
      <c r="U29" s="350"/>
      <c r="V29" s="356"/>
      <c r="W29" s="359"/>
      <c r="X29" s="2">
        <v>58</v>
      </c>
    </row>
    <row r="30" spans="1:24" x14ac:dyDescent="0.25">
      <c r="A30" s="344"/>
      <c r="B30" s="353"/>
      <c r="C30" s="353"/>
      <c r="D30" s="353"/>
      <c r="E30" s="353"/>
      <c r="F30" s="347"/>
      <c r="G30" s="362"/>
      <c r="H30" s="350"/>
      <c r="I30" s="365"/>
      <c r="J30" s="368"/>
      <c r="K30" s="371"/>
      <c r="L30" s="353"/>
      <c r="M30" s="353"/>
      <c r="N30" s="147" t="s">
        <v>219</v>
      </c>
      <c r="O30" s="347"/>
      <c r="P30" s="140">
        <v>20920</v>
      </c>
      <c r="Q30" s="141" t="s">
        <v>218</v>
      </c>
      <c r="R30" s="142"/>
      <c r="S30" s="140"/>
      <c r="T30" s="140"/>
      <c r="U30" s="350"/>
      <c r="V30" s="356"/>
      <c r="W30" s="359"/>
      <c r="X30" s="2">
        <v>58</v>
      </c>
    </row>
    <row r="31" spans="1:24" x14ac:dyDescent="0.25">
      <c r="A31" s="344"/>
      <c r="B31" s="353"/>
      <c r="C31" s="353"/>
      <c r="D31" s="353"/>
      <c r="E31" s="353"/>
      <c r="F31" s="347"/>
      <c r="G31" s="362"/>
      <c r="H31" s="350"/>
      <c r="I31" s="365"/>
      <c r="J31" s="368"/>
      <c r="K31" s="371"/>
      <c r="L31" s="353"/>
      <c r="M31" s="353"/>
      <c r="N31" s="147" t="s">
        <v>217</v>
      </c>
      <c r="O31" s="347"/>
      <c r="P31" s="140">
        <v>270</v>
      </c>
      <c r="Q31" s="141" t="s">
        <v>223</v>
      </c>
      <c r="R31" s="142"/>
      <c r="S31" s="140"/>
      <c r="T31" s="140"/>
      <c r="U31" s="350"/>
      <c r="V31" s="356"/>
      <c r="W31" s="359"/>
      <c r="X31" s="2">
        <v>58</v>
      </c>
    </row>
    <row r="32" spans="1:24" x14ac:dyDescent="0.25">
      <c r="A32" s="344"/>
      <c r="B32" s="353"/>
      <c r="C32" s="353"/>
      <c r="D32" s="353"/>
      <c r="E32" s="353"/>
      <c r="F32" s="347"/>
      <c r="G32" s="362"/>
      <c r="H32" s="350"/>
      <c r="I32" s="365"/>
      <c r="J32" s="368"/>
      <c r="K32" s="371"/>
      <c r="L32" s="353"/>
      <c r="M32" s="353"/>
      <c r="N32" s="147" t="s">
        <v>219</v>
      </c>
      <c r="O32" s="347"/>
      <c r="P32" s="140">
        <v>15341.44</v>
      </c>
      <c r="Q32" s="141" t="s">
        <v>223</v>
      </c>
      <c r="R32" s="142"/>
      <c r="S32" s="140"/>
      <c r="T32" s="140"/>
      <c r="U32" s="350"/>
      <c r="V32" s="356"/>
      <c r="W32" s="359"/>
      <c r="X32" s="2">
        <v>58</v>
      </c>
    </row>
    <row r="33" spans="1:24" x14ac:dyDescent="0.25">
      <c r="A33" s="344"/>
      <c r="B33" s="353"/>
      <c r="C33" s="353"/>
      <c r="D33" s="353"/>
      <c r="E33" s="353"/>
      <c r="F33" s="347"/>
      <c r="G33" s="362"/>
      <c r="H33" s="350"/>
      <c r="I33" s="365"/>
      <c r="J33" s="368"/>
      <c r="K33" s="371"/>
      <c r="L33" s="353"/>
      <c r="M33" s="353"/>
      <c r="N33" s="147" t="s">
        <v>226</v>
      </c>
      <c r="O33" s="347"/>
      <c r="P33" s="140">
        <v>11506.08</v>
      </c>
      <c r="Q33" s="141" t="s">
        <v>225</v>
      </c>
      <c r="R33" s="142"/>
      <c r="S33" s="140"/>
      <c r="T33" s="140"/>
      <c r="U33" s="350"/>
      <c r="V33" s="356"/>
      <c r="W33" s="359"/>
      <c r="X33" s="2">
        <v>58</v>
      </c>
    </row>
    <row r="34" spans="1:24" x14ac:dyDescent="0.25">
      <c r="A34" s="344"/>
      <c r="B34" s="353"/>
      <c r="C34" s="353"/>
      <c r="D34" s="353"/>
      <c r="E34" s="353"/>
      <c r="F34" s="347"/>
      <c r="G34" s="362"/>
      <c r="H34" s="350"/>
      <c r="I34" s="365"/>
      <c r="J34" s="368"/>
      <c r="K34" s="371"/>
      <c r="L34" s="353"/>
      <c r="M34" s="353"/>
      <c r="N34" s="147" t="s">
        <v>229</v>
      </c>
      <c r="O34" s="347"/>
      <c r="P34" s="140">
        <v>1168</v>
      </c>
      <c r="Q34" s="141" t="s">
        <v>231</v>
      </c>
      <c r="R34" s="142"/>
      <c r="S34" s="140"/>
      <c r="T34" s="140"/>
      <c r="U34" s="350"/>
      <c r="V34" s="356"/>
      <c r="W34" s="359"/>
      <c r="X34" s="2">
        <v>58</v>
      </c>
    </row>
    <row r="35" spans="1:24" x14ac:dyDescent="0.25">
      <c r="A35" s="344"/>
      <c r="B35" s="353"/>
      <c r="C35" s="353"/>
      <c r="D35" s="353"/>
      <c r="E35" s="353"/>
      <c r="F35" s="347"/>
      <c r="G35" s="362"/>
      <c r="H35" s="350"/>
      <c r="I35" s="365"/>
      <c r="J35" s="368"/>
      <c r="K35" s="371"/>
      <c r="L35" s="353"/>
      <c r="M35" s="353"/>
      <c r="N35" s="147" t="s">
        <v>226</v>
      </c>
      <c r="O35" s="347"/>
      <c r="P35" s="140">
        <v>23631.14</v>
      </c>
      <c r="Q35" s="141" t="s">
        <v>231</v>
      </c>
      <c r="R35" s="142"/>
      <c r="S35" s="140"/>
      <c r="T35" s="140"/>
      <c r="U35" s="350"/>
      <c r="V35" s="356"/>
      <c r="W35" s="359"/>
      <c r="X35" s="2">
        <v>58</v>
      </c>
    </row>
    <row r="36" spans="1:24" x14ac:dyDescent="0.25">
      <c r="A36" s="344"/>
      <c r="B36" s="353"/>
      <c r="C36" s="353"/>
      <c r="D36" s="353"/>
      <c r="E36" s="353"/>
      <c r="F36" s="347"/>
      <c r="G36" s="362"/>
      <c r="H36" s="350"/>
      <c r="I36" s="365"/>
      <c r="J36" s="368"/>
      <c r="K36" s="371"/>
      <c r="L36" s="353"/>
      <c r="M36" s="353"/>
      <c r="N36" s="147" t="s">
        <v>237</v>
      </c>
      <c r="O36" s="347"/>
      <c r="P36" s="140">
        <v>17925.849999999999</v>
      </c>
      <c r="Q36" s="141" t="s">
        <v>239</v>
      </c>
      <c r="R36" s="142"/>
      <c r="S36" s="140"/>
      <c r="T36" s="140"/>
      <c r="U36" s="350"/>
      <c r="V36" s="356"/>
      <c r="W36" s="359"/>
      <c r="X36" s="2">
        <v>58</v>
      </c>
    </row>
    <row r="37" spans="1:24" x14ac:dyDescent="0.25">
      <c r="A37" s="344"/>
      <c r="B37" s="353"/>
      <c r="C37" s="353"/>
      <c r="D37" s="353"/>
      <c r="E37" s="353"/>
      <c r="F37" s="347"/>
      <c r="G37" s="362"/>
      <c r="H37" s="350"/>
      <c r="I37" s="365"/>
      <c r="J37" s="368"/>
      <c r="K37" s="371"/>
      <c r="L37" s="353"/>
      <c r="M37" s="353"/>
      <c r="N37" s="147" t="s">
        <v>233</v>
      </c>
      <c r="O37" s="347"/>
      <c r="P37" s="140">
        <v>11711.04</v>
      </c>
      <c r="Q37" s="141" t="s">
        <v>241</v>
      </c>
      <c r="R37" s="142"/>
      <c r="S37" s="140"/>
      <c r="T37" s="140"/>
      <c r="U37" s="350"/>
      <c r="V37" s="356"/>
      <c r="W37" s="359"/>
      <c r="X37" s="2">
        <v>58</v>
      </c>
    </row>
    <row r="38" spans="1:24" x14ac:dyDescent="0.25">
      <c r="A38" s="344"/>
      <c r="B38" s="353"/>
      <c r="C38" s="353"/>
      <c r="D38" s="353"/>
      <c r="E38" s="353"/>
      <c r="F38" s="347"/>
      <c r="G38" s="362"/>
      <c r="H38" s="350"/>
      <c r="I38" s="365"/>
      <c r="J38" s="368"/>
      <c r="K38" s="371"/>
      <c r="L38" s="353"/>
      <c r="M38" s="353"/>
      <c r="N38" s="147" t="s">
        <v>237</v>
      </c>
      <c r="O38" s="347"/>
      <c r="P38" s="140">
        <v>20769.71</v>
      </c>
      <c r="Q38" s="141" t="s">
        <v>241</v>
      </c>
      <c r="R38" s="142"/>
      <c r="S38" s="140"/>
      <c r="T38" s="140"/>
      <c r="U38" s="350"/>
      <c r="V38" s="356"/>
      <c r="W38" s="359"/>
      <c r="X38" s="2">
        <v>58</v>
      </c>
    </row>
    <row r="39" spans="1:24" x14ac:dyDescent="0.25">
      <c r="A39" s="344"/>
      <c r="B39" s="353"/>
      <c r="C39" s="353"/>
      <c r="D39" s="353"/>
      <c r="E39" s="353"/>
      <c r="F39" s="347"/>
      <c r="G39" s="362"/>
      <c r="H39" s="350"/>
      <c r="I39" s="365"/>
      <c r="J39" s="368"/>
      <c r="K39" s="371"/>
      <c r="L39" s="353"/>
      <c r="M39" s="353"/>
      <c r="N39" s="147" t="s">
        <v>233</v>
      </c>
      <c r="O39" s="347"/>
      <c r="P39" s="140">
        <v>270</v>
      </c>
      <c r="Q39" s="141" t="s">
        <v>242</v>
      </c>
      <c r="R39" s="142"/>
      <c r="S39" s="140"/>
      <c r="T39" s="140"/>
      <c r="U39" s="350"/>
      <c r="V39" s="356"/>
      <c r="W39" s="359"/>
      <c r="X39" s="2">
        <v>58</v>
      </c>
    </row>
    <row r="40" spans="1:24" x14ac:dyDescent="0.25">
      <c r="A40" s="344"/>
      <c r="B40" s="353"/>
      <c r="C40" s="353"/>
      <c r="D40" s="353"/>
      <c r="E40" s="353"/>
      <c r="F40" s="347"/>
      <c r="G40" s="362"/>
      <c r="H40" s="350"/>
      <c r="I40" s="365"/>
      <c r="J40" s="368"/>
      <c r="K40" s="371"/>
      <c r="L40" s="353"/>
      <c r="M40" s="353"/>
      <c r="N40" s="147" t="s">
        <v>247</v>
      </c>
      <c r="O40" s="347"/>
      <c r="P40" s="140">
        <v>15577.28</v>
      </c>
      <c r="Q40" s="141" t="s">
        <v>246</v>
      </c>
      <c r="R40" s="142"/>
      <c r="S40" s="140"/>
      <c r="T40" s="140"/>
      <c r="U40" s="350"/>
      <c r="V40" s="356"/>
      <c r="W40" s="359"/>
      <c r="X40" s="2">
        <v>58</v>
      </c>
    </row>
    <row r="41" spans="1:24" x14ac:dyDescent="0.25">
      <c r="A41" s="344"/>
      <c r="B41" s="353"/>
      <c r="C41" s="353"/>
      <c r="D41" s="353"/>
      <c r="E41" s="353"/>
      <c r="F41" s="347"/>
      <c r="G41" s="362"/>
      <c r="H41" s="350"/>
      <c r="I41" s="365"/>
      <c r="J41" s="368"/>
      <c r="K41" s="371"/>
      <c r="L41" s="353"/>
      <c r="M41" s="353"/>
      <c r="N41" s="147" t="s">
        <v>247</v>
      </c>
      <c r="O41" s="347"/>
      <c r="P41" s="140">
        <v>14004.55</v>
      </c>
      <c r="Q41" s="141" t="s">
        <v>248</v>
      </c>
      <c r="R41" s="142"/>
      <c r="S41" s="140"/>
      <c r="T41" s="140"/>
      <c r="U41" s="350"/>
      <c r="V41" s="356"/>
      <c r="W41" s="359"/>
      <c r="X41" s="2">
        <v>58</v>
      </c>
    </row>
    <row r="42" spans="1:24" x14ac:dyDescent="0.25">
      <c r="A42" s="344"/>
      <c r="B42" s="353"/>
      <c r="C42" s="353"/>
      <c r="D42" s="353"/>
      <c r="E42" s="353"/>
      <c r="F42" s="347"/>
      <c r="G42" s="362"/>
      <c r="H42" s="350"/>
      <c r="I42" s="365"/>
      <c r="J42" s="368"/>
      <c r="K42" s="371"/>
      <c r="L42" s="353"/>
      <c r="M42" s="353"/>
      <c r="N42" s="147" t="s">
        <v>253</v>
      </c>
      <c r="O42" s="347"/>
      <c r="P42" s="140">
        <v>10503.42</v>
      </c>
      <c r="Q42" s="141" t="s">
        <v>251</v>
      </c>
      <c r="R42" s="142"/>
      <c r="S42" s="140"/>
      <c r="T42" s="140"/>
      <c r="U42" s="350"/>
      <c r="V42" s="356"/>
      <c r="W42" s="359"/>
      <c r="X42" s="2">
        <v>58</v>
      </c>
    </row>
    <row r="43" spans="1:24" x14ac:dyDescent="0.25">
      <c r="A43" s="344"/>
      <c r="B43" s="353"/>
      <c r="C43" s="353"/>
      <c r="D43" s="353"/>
      <c r="E43" s="353"/>
      <c r="F43" s="347"/>
      <c r="G43" s="362"/>
      <c r="H43" s="350"/>
      <c r="I43" s="365"/>
      <c r="J43" s="368"/>
      <c r="K43" s="371"/>
      <c r="L43" s="353"/>
      <c r="M43" s="353"/>
      <c r="N43" s="147" t="s">
        <v>253</v>
      </c>
      <c r="O43" s="347"/>
      <c r="P43" s="140">
        <v>7509.07</v>
      </c>
      <c r="Q43" s="141" t="s">
        <v>254</v>
      </c>
      <c r="R43" s="142"/>
      <c r="S43" s="140"/>
      <c r="T43" s="140"/>
      <c r="U43" s="350"/>
      <c r="V43" s="356"/>
      <c r="W43" s="359"/>
      <c r="X43" s="2">
        <v>58</v>
      </c>
    </row>
    <row r="44" spans="1:24" x14ac:dyDescent="0.25">
      <c r="A44" s="344"/>
      <c r="B44" s="353"/>
      <c r="C44" s="353"/>
      <c r="D44" s="353"/>
      <c r="E44" s="353"/>
      <c r="F44" s="347"/>
      <c r="G44" s="362"/>
      <c r="H44" s="350"/>
      <c r="I44" s="365"/>
      <c r="J44" s="368"/>
      <c r="K44" s="371"/>
      <c r="L44" s="353"/>
      <c r="M44" s="353"/>
      <c r="N44" s="147" t="s">
        <v>267</v>
      </c>
      <c r="O44" s="347"/>
      <c r="P44" s="140">
        <v>5631.8</v>
      </c>
      <c r="Q44" s="141" t="s">
        <v>267</v>
      </c>
      <c r="R44" s="142"/>
      <c r="S44" s="140"/>
      <c r="T44" s="140"/>
      <c r="U44" s="350"/>
      <c r="V44" s="356"/>
      <c r="W44" s="359"/>
      <c r="X44" s="2">
        <v>58</v>
      </c>
    </row>
    <row r="45" spans="1:24" x14ac:dyDescent="0.25">
      <c r="A45" s="344"/>
      <c r="B45" s="353"/>
      <c r="C45" s="353"/>
      <c r="D45" s="353"/>
      <c r="E45" s="353"/>
      <c r="F45" s="347"/>
      <c r="G45" s="362"/>
      <c r="H45" s="350"/>
      <c r="I45" s="365"/>
      <c r="J45" s="368"/>
      <c r="K45" s="371"/>
      <c r="L45" s="353"/>
      <c r="M45" s="353"/>
      <c r="N45" s="147" t="s">
        <v>267</v>
      </c>
      <c r="O45" s="347"/>
      <c r="P45" s="140">
        <v>8659.91</v>
      </c>
      <c r="Q45" s="141" t="s">
        <v>271</v>
      </c>
      <c r="R45" s="142"/>
      <c r="S45" s="140"/>
      <c r="T45" s="140"/>
      <c r="U45" s="350"/>
      <c r="V45" s="356"/>
      <c r="W45" s="359"/>
      <c r="X45" s="2">
        <v>58</v>
      </c>
    </row>
    <row r="46" spans="1:24" x14ac:dyDescent="0.25">
      <c r="A46" s="344"/>
      <c r="B46" s="353"/>
      <c r="C46" s="353"/>
      <c r="D46" s="353"/>
      <c r="E46" s="353"/>
      <c r="F46" s="347"/>
      <c r="G46" s="362"/>
      <c r="H46" s="350"/>
      <c r="I46" s="365"/>
      <c r="J46" s="368"/>
      <c r="K46" s="371"/>
      <c r="L46" s="353"/>
      <c r="M46" s="353"/>
      <c r="N46" s="147" t="s">
        <v>275</v>
      </c>
      <c r="O46" s="347"/>
      <c r="P46" s="140">
        <v>6494.93</v>
      </c>
      <c r="Q46" s="141" t="s">
        <v>274</v>
      </c>
      <c r="R46" s="142"/>
      <c r="S46" s="140"/>
      <c r="T46" s="140"/>
      <c r="U46" s="350"/>
      <c r="V46" s="356"/>
      <c r="W46" s="359"/>
      <c r="X46" s="2">
        <v>58</v>
      </c>
    </row>
    <row r="47" spans="1:24" x14ac:dyDescent="0.25">
      <c r="A47" s="344"/>
      <c r="B47" s="353"/>
      <c r="C47" s="353"/>
      <c r="D47" s="353"/>
      <c r="E47" s="353"/>
      <c r="F47" s="347"/>
      <c r="G47" s="362"/>
      <c r="H47" s="350"/>
      <c r="I47" s="365"/>
      <c r="J47" s="368"/>
      <c r="K47" s="371"/>
      <c r="L47" s="353"/>
      <c r="M47" s="353"/>
      <c r="N47" s="147" t="s">
        <v>276</v>
      </c>
      <c r="O47" s="347"/>
      <c r="P47" s="140">
        <v>24189.38</v>
      </c>
      <c r="Q47" s="141" t="s">
        <v>277</v>
      </c>
      <c r="R47" s="142"/>
      <c r="S47" s="140"/>
      <c r="T47" s="140"/>
      <c r="U47" s="350"/>
      <c r="V47" s="356"/>
      <c r="W47" s="359"/>
      <c r="X47" s="2">
        <v>58</v>
      </c>
    </row>
    <row r="48" spans="1:24" x14ac:dyDescent="0.25">
      <c r="A48" s="344"/>
      <c r="B48" s="353"/>
      <c r="C48" s="353"/>
      <c r="D48" s="353"/>
      <c r="E48" s="353"/>
      <c r="F48" s="347"/>
      <c r="G48" s="362"/>
      <c r="H48" s="350"/>
      <c r="I48" s="365"/>
      <c r="J48" s="368"/>
      <c r="K48" s="371"/>
      <c r="L48" s="353"/>
      <c r="M48" s="353"/>
      <c r="N48" s="147" t="s">
        <v>275</v>
      </c>
      <c r="O48" s="347"/>
      <c r="P48" s="140">
        <v>22474.68</v>
      </c>
      <c r="Q48" s="141" t="s">
        <v>277</v>
      </c>
      <c r="R48" s="142"/>
      <c r="S48" s="140"/>
      <c r="T48" s="140"/>
      <c r="U48" s="350"/>
      <c r="V48" s="356"/>
      <c r="W48" s="359"/>
      <c r="X48" s="2">
        <v>58</v>
      </c>
    </row>
    <row r="49" spans="1:24" x14ac:dyDescent="0.25">
      <c r="A49" s="344"/>
      <c r="B49" s="353"/>
      <c r="C49" s="353"/>
      <c r="D49" s="353"/>
      <c r="E49" s="353"/>
      <c r="F49" s="347"/>
      <c r="G49" s="362"/>
      <c r="H49" s="350"/>
      <c r="I49" s="365"/>
      <c r="J49" s="368"/>
      <c r="K49" s="371"/>
      <c r="L49" s="353"/>
      <c r="M49" s="353"/>
      <c r="N49" s="147" t="s">
        <v>290</v>
      </c>
      <c r="O49" s="347"/>
      <c r="P49" s="140">
        <v>16856.02</v>
      </c>
      <c r="Q49" s="141" t="s">
        <v>289</v>
      </c>
      <c r="R49" s="142"/>
      <c r="S49" s="140"/>
      <c r="T49" s="140"/>
      <c r="U49" s="350"/>
      <c r="V49" s="356"/>
      <c r="W49" s="359"/>
      <c r="X49" s="2">
        <v>58</v>
      </c>
    </row>
    <row r="50" spans="1:24" x14ac:dyDescent="0.25">
      <c r="A50" s="344"/>
      <c r="B50" s="353"/>
      <c r="C50" s="353"/>
      <c r="D50" s="353"/>
      <c r="E50" s="353"/>
      <c r="F50" s="347"/>
      <c r="G50" s="362"/>
      <c r="H50" s="350"/>
      <c r="I50" s="365"/>
      <c r="J50" s="368"/>
      <c r="K50" s="371"/>
      <c r="L50" s="353"/>
      <c r="M50" s="353"/>
      <c r="N50" s="147" t="s">
        <v>292</v>
      </c>
      <c r="O50" s="347"/>
      <c r="P50" s="140">
        <v>32691.9</v>
      </c>
      <c r="Q50" s="141" t="s">
        <v>291</v>
      </c>
      <c r="R50" s="142"/>
      <c r="S50" s="140"/>
      <c r="T50" s="140"/>
      <c r="U50" s="350"/>
      <c r="V50" s="356"/>
      <c r="W50" s="359"/>
      <c r="X50" s="2">
        <v>58</v>
      </c>
    </row>
    <row r="51" spans="1:24" x14ac:dyDescent="0.25">
      <c r="A51" s="344"/>
      <c r="B51" s="353"/>
      <c r="C51" s="353"/>
      <c r="D51" s="353"/>
      <c r="E51" s="353"/>
      <c r="F51" s="347"/>
      <c r="G51" s="362"/>
      <c r="H51" s="350"/>
      <c r="I51" s="365"/>
      <c r="J51" s="368"/>
      <c r="K51" s="371"/>
      <c r="L51" s="353"/>
      <c r="M51" s="353"/>
      <c r="N51" s="147" t="s">
        <v>290</v>
      </c>
      <c r="O51" s="347"/>
      <c r="P51" s="140">
        <v>27111.17</v>
      </c>
      <c r="Q51" s="141" t="s">
        <v>291</v>
      </c>
      <c r="R51" s="142"/>
      <c r="S51" s="140"/>
      <c r="T51" s="140"/>
      <c r="U51" s="350"/>
      <c r="V51" s="356"/>
      <c r="W51" s="359"/>
      <c r="X51" s="2">
        <v>58</v>
      </c>
    </row>
    <row r="52" spans="1:24" x14ac:dyDescent="0.25">
      <c r="A52" s="344"/>
      <c r="B52" s="353"/>
      <c r="C52" s="353"/>
      <c r="D52" s="353"/>
      <c r="E52" s="353"/>
      <c r="F52" s="347"/>
      <c r="G52" s="362"/>
      <c r="H52" s="350"/>
      <c r="I52" s="365"/>
      <c r="J52" s="368"/>
      <c r="K52" s="371"/>
      <c r="L52" s="353"/>
      <c r="M52" s="353"/>
      <c r="N52" s="147" t="s">
        <v>344</v>
      </c>
      <c r="O52" s="347"/>
      <c r="P52" s="140">
        <v>20333.38</v>
      </c>
      <c r="Q52" s="141" t="s">
        <v>344</v>
      </c>
      <c r="R52" s="142"/>
      <c r="S52" s="140"/>
      <c r="T52" s="140"/>
      <c r="U52" s="350"/>
      <c r="V52" s="356"/>
      <c r="W52" s="359"/>
      <c r="X52" s="2">
        <v>58</v>
      </c>
    </row>
    <row r="53" spans="1:24" x14ac:dyDescent="0.25">
      <c r="A53" s="344"/>
      <c r="B53" s="353"/>
      <c r="C53" s="353"/>
      <c r="D53" s="353"/>
      <c r="E53" s="353"/>
      <c r="F53" s="347"/>
      <c r="G53" s="362"/>
      <c r="H53" s="350"/>
      <c r="I53" s="365"/>
      <c r="J53" s="368"/>
      <c r="K53" s="371"/>
      <c r="L53" s="353"/>
      <c r="M53" s="353"/>
      <c r="N53" s="147" t="s">
        <v>292</v>
      </c>
      <c r="O53" s="347"/>
      <c r="P53" s="140">
        <v>21996.1</v>
      </c>
      <c r="Q53" s="141" t="s">
        <v>345</v>
      </c>
      <c r="R53" s="142"/>
      <c r="S53" s="140"/>
      <c r="T53" s="140"/>
      <c r="U53" s="350"/>
      <c r="V53" s="356"/>
      <c r="W53" s="359"/>
      <c r="X53" s="2">
        <v>58</v>
      </c>
    </row>
    <row r="54" spans="1:24" x14ac:dyDescent="0.25">
      <c r="A54" s="344"/>
      <c r="B54" s="353"/>
      <c r="C54" s="353"/>
      <c r="D54" s="353"/>
      <c r="E54" s="353"/>
      <c r="F54" s="347"/>
      <c r="G54" s="362"/>
      <c r="H54" s="350"/>
      <c r="I54" s="365"/>
      <c r="J54" s="368"/>
      <c r="K54" s="371"/>
      <c r="L54" s="353"/>
      <c r="M54" s="353"/>
      <c r="N54" s="147" t="s">
        <v>344</v>
      </c>
      <c r="O54" s="347"/>
      <c r="P54" s="140">
        <v>29026.75</v>
      </c>
      <c r="Q54" s="141" t="s">
        <v>345</v>
      </c>
      <c r="R54" s="142"/>
      <c r="S54" s="140"/>
      <c r="T54" s="140"/>
      <c r="U54" s="350"/>
      <c r="V54" s="356"/>
      <c r="W54" s="359"/>
      <c r="X54" s="2">
        <v>58</v>
      </c>
    </row>
    <row r="55" spans="1:24" x14ac:dyDescent="0.25">
      <c r="A55" s="345"/>
      <c r="B55" s="354"/>
      <c r="C55" s="354"/>
      <c r="D55" s="354"/>
      <c r="E55" s="354"/>
      <c r="F55" s="348"/>
      <c r="G55" s="363"/>
      <c r="H55" s="351"/>
      <c r="I55" s="366"/>
      <c r="J55" s="369"/>
      <c r="K55" s="372"/>
      <c r="L55" s="354"/>
      <c r="M55" s="354"/>
      <c r="N55" s="148" t="s">
        <v>384</v>
      </c>
      <c r="O55" s="348"/>
      <c r="P55" s="143">
        <v>8111.96</v>
      </c>
      <c r="Q55" s="144" t="s">
        <v>386</v>
      </c>
      <c r="R55" s="145"/>
      <c r="S55" s="143"/>
      <c r="T55" s="143"/>
      <c r="U55" s="351"/>
      <c r="V55" s="357"/>
      <c r="W55" s="360"/>
      <c r="X55" s="2">
        <v>58</v>
      </c>
    </row>
    <row r="56" spans="1:24" s="85" customFormat="1" ht="127.15" customHeight="1" x14ac:dyDescent="0.25">
      <c r="A56" s="323">
        <v>3</v>
      </c>
      <c r="B56" s="305" t="s">
        <v>56</v>
      </c>
      <c r="C56" s="305"/>
      <c r="D56" s="305"/>
      <c r="E56" s="305" t="s">
        <v>154</v>
      </c>
      <c r="F56" s="311" t="s">
        <v>181</v>
      </c>
      <c r="G56" s="373" t="s">
        <v>188</v>
      </c>
      <c r="H56" s="314">
        <v>114400</v>
      </c>
      <c r="I56" s="317">
        <f>IF(X56 = 61, H56 + SUM(S56:S79) - SUM(T56:T79) - SUM(P56:P79) - V56,0)</f>
        <v>0</v>
      </c>
      <c r="J56" s="376">
        <v>2353017179</v>
      </c>
      <c r="K56" s="379" t="s">
        <v>156</v>
      </c>
      <c r="L56" s="305"/>
      <c r="M56" s="305" t="s">
        <v>167</v>
      </c>
      <c r="N56" s="131" t="s">
        <v>204</v>
      </c>
      <c r="O56" s="311" t="s">
        <v>189</v>
      </c>
      <c r="P56" s="118">
        <v>4800</v>
      </c>
      <c r="Q56" s="119" t="s">
        <v>207</v>
      </c>
      <c r="R56" s="117"/>
      <c r="S56" s="118"/>
      <c r="T56" s="118"/>
      <c r="U56" s="314" t="s">
        <v>410</v>
      </c>
      <c r="V56" s="340">
        <v>7280</v>
      </c>
      <c r="W56" s="302"/>
      <c r="X56" s="85">
        <v>61</v>
      </c>
    </row>
    <row r="57" spans="1:24" x14ac:dyDescent="0.25">
      <c r="A57" s="324"/>
      <c r="B57" s="306"/>
      <c r="C57" s="306"/>
      <c r="D57" s="306"/>
      <c r="E57" s="306"/>
      <c r="F57" s="312"/>
      <c r="G57" s="374"/>
      <c r="H57" s="315"/>
      <c r="I57" s="318"/>
      <c r="J57" s="377"/>
      <c r="K57" s="380"/>
      <c r="L57" s="306"/>
      <c r="M57" s="306"/>
      <c r="N57" s="132" t="s">
        <v>204</v>
      </c>
      <c r="O57" s="312"/>
      <c r="P57" s="120">
        <v>5600</v>
      </c>
      <c r="Q57" s="121" t="s">
        <v>207</v>
      </c>
      <c r="R57" s="122"/>
      <c r="S57" s="120"/>
      <c r="T57" s="120"/>
      <c r="U57" s="315"/>
      <c r="V57" s="341"/>
      <c r="W57" s="303"/>
      <c r="X57" s="2">
        <v>61</v>
      </c>
    </row>
    <row r="58" spans="1:24" x14ac:dyDescent="0.25">
      <c r="A58" s="324"/>
      <c r="B58" s="306"/>
      <c r="C58" s="306"/>
      <c r="D58" s="306"/>
      <c r="E58" s="306"/>
      <c r="F58" s="312"/>
      <c r="G58" s="374"/>
      <c r="H58" s="315"/>
      <c r="I58" s="318"/>
      <c r="J58" s="377"/>
      <c r="K58" s="380"/>
      <c r="L58" s="306"/>
      <c r="M58" s="306"/>
      <c r="N58" s="132" t="s">
        <v>210</v>
      </c>
      <c r="O58" s="312"/>
      <c r="P58" s="120">
        <v>4560</v>
      </c>
      <c r="Q58" s="121" t="s">
        <v>214</v>
      </c>
      <c r="R58" s="122"/>
      <c r="S58" s="120"/>
      <c r="T58" s="120"/>
      <c r="U58" s="315"/>
      <c r="V58" s="341"/>
      <c r="W58" s="303"/>
      <c r="X58" s="2">
        <v>61</v>
      </c>
    </row>
    <row r="59" spans="1:24" x14ac:dyDescent="0.25">
      <c r="A59" s="324"/>
      <c r="B59" s="306"/>
      <c r="C59" s="306"/>
      <c r="D59" s="306"/>
      <c r="E59" s="306"/>
      <c r="F59" s="312"/>
      <c r="G59" s="374"/>
      <c r="H59" s="315"/>
      <c r="I59" s="318"/>
      <c r="J59" s="377"/>
      <c r="K59" s="380"/>
      <c r="L59" s="306"/>
      <c r="M59" s="306"/>
      <c r="N59" s="132" t="s">
        <v>210</v>
      </c>
      <c r="O59" s="312"/>
      <c r="P59" s="120">
        <v>5320</v>
      </c>
      <c r="Q59" s="121" t="s">
        <v>214</v>
      </c>
      <c r="R59" s="122"/>
      <c r="S59" s="120"/>
      <c r="T59" s="120"/>
      <c r="U59" s="315"/>
      <c r="V59" s="341"/>
      <c r="W59" s="303"/>
      <c r="X59" s="2">
        <v>61</v>
      </c>
    </row>
    <row r="60" spans="1:24" x14ac:dyDescent="0.25">
      <c r="A60" s="324"/>
      <c r="B60" s="306"/>
      <c r="C60" s="306"/>
      <c r="D60" s="306"/>
      <c r="E60" s="306"/>
      <c r="F60" s="312"/>
      <c r="G60" s="374"/>
      <c r="H60" s="315"/>
      <c r="I60" s="318"/>
      <c r="J60" s="377"/>
      <c r="K60" s="380"/>
      <c r="L60" s="306"/>
      <c r="M60" s="306"/>
      <c r="N60" s="132" t="s">
        <v>217</v>
      </c>
      <c r="O60" s="312"/>
      <c r="P60" s="120">
        <v>3840</v>
      </c>
      <c r="Q60" s="121" t="s">
        <v>221</v>
      </c>
      <c r="R60" s="122"/>
      <c r="S60" s="120"/>
      <c r="T60" s="120"/>
      <c r="U60" s="315"/>
      <c r="V60" s="341"/>
      <c r="W60" s="303"/>
      <c r="X60" s="2">
        <v>61</v>
      </c>
    </row>
    <row r="61" spans="1:24" x14ac:dyDescent="0.25">
      <c r="A61" s="324"/>
      <c r="B61" s="306"/>
      <c r="C61" s="306"/>
      <c r="D61" s="306"/>
      <c r="E61" s="306"/>
      <c r="F61" s="312"/>
      <c r="G61" s="374"/>
      <c r="H61" s="315"/>
      <c r="I61" s="318"/>
      <c r="J61" s="377"/>
      <c r="K61" s="380"/>
      <c r="L61" s="306"/>
      <c r="M61" s="306"/>
      <c r="N61" s="132" t="s">
        <v>217</v>
      </c>
      <c r="O61" s="312"/>
      <c r="P61" s="120">
        <v>4480</v>
      </c>
      <c r="Q61" s="121" t="s">
        <v>221</v>
      </c>
      <c r="R61" s="122"/>
      <c r="S61" s="120"/>
      <c r="T61" s="120"/>
      <c r="U61" s="315"/>
      <c r="V61" s="341"/>
      <c r="W61" s="303"/>
      <c r="X61" s="2">
        <v>61</v>
      </c>
    </row>
    <row r="62" spans="1:24" x14ac:dyDescent="0.25">
      <c r="A62" s="324"/>
      <c r="B62" s="306"/>
      <c r="C62" s="306"/>
      <c r="D62" s="306"/>
      <c r="E62" s="306"/>
      <c r="F62" s="312"/>
      <c r="G62" s="374"/>
      <c r="H62" s="315"/>
      <c r="I62" s="318"/>
      <c r="J62" s="377"/>
      <c r="K62" s="380"/>
      <c r="L62" s="306"/>
      <c r="M62" s="306"/>
      <c r="N62" s="132" t="s">
        <v>229</v>
      </c>
      <c r="O62" s="312"/>
      <c r="P62" s="120">
        <v>5640</v>
      </c>
      <c r="Q62" s="121" t="s">
        <v>230</v>
      </c>
      <c r="R62" s="122"/>
      <c r="S62" s="120"/>
      <c r="T62" s="120"/>
      <c r="U62" s="315"/>
      <c r="V62" s="341"/>
      <c r="W62" s="303"/>
      <c r="X62" s="2">
        <v>61</v>
      </c>
    </row>
    <row r="63" spans="1:24" x14ac:dyDescent="0.25">
      <c r="A63" s="324"/>
      <c r="B63" s="306"/>
      <c r="C63" s="306"/>
      <c r="D63" s="306"/>
      <c r="E63" s="306"/>
      <c r="F63" s="312"/>
      <c r="G63" s="374"/>
      <c r="H63" s="315"/>
      <c r="I63" s="318"/>
      <c r="J63" s="377"/>
      <c r="K63" s="380"/>
      <c r="L63" s="306"/>
      <c r="M63" s="306"/>
      <c r="N63" s="132" t="s">
        <v>229</v>
      </c>
      <c r="O63" s="312"/>
      <c r="P63" s="120">
        <v>6580</v>
      </c>
      <c r="Q63" s="121" t="s">
        <v>230</v>
      </c>
      <c r="R63" s="122"/>
      <c r="S63" s="120"/>
      <c r="T63" s="120"/>
      <c r="U63" s="315"/>
      <c r="V63" s="341"/>
      <c r="W63" s="303"/>
      <c r="X63" s="2">
        <v>61</v>
      </c>
    </row>
    <row r="64" spans="1:24" x14ac:dyDescent="0.25">
      <c r="A64" s="324"/>
      <c r="B64" s="306"/>
      <c r="C64" s="306"/>
      <c r="D64" s="306"/>
      <c r="E64" s="306"/>
      <c r="F64" s="312"/>
      <c r="G64" s="374"/>
      <c r="H64" s="315"/>
      <c r="I64" s="318"/>
      <c r="J64" s="377"/>
      <c r="K64" s="380"/>
      <c r="L64" s="306"/>
      <c r="M64" s="306"/>
      <c r="N64" s="132" t="s">
        <v>233</v>
      </c>
      <c r="O64" s="312"/>
      <c r="P64" s="120">
        <v>5400</v>
      </c>
      <c r="Q64" s="121" t="s">
        <v>240</v>
      </c>
      <c r="R64" s="122"/>
      <c r="S64" s="120"/>
      <c r="T64" s="120"/>
      <c r="U64" s="315"/>
      <c r="V64" s="341"/>
      <c r="W64" s="303"/>
      <c r="X64" s="2">
        <v>61</v>
      </c>
    </row>
    <row r="65" spans="1:24" x14ac:dyDescent="0.25">
      <c r="A65" s="324"/>
      <c r="B65" s="306"/>
      <c r="C65" s="306"/>
      <c r="D65" s="306"/>
      <c r="E65" s="306"/>
      <c r="F65" s="312"/>
      <c r="G65" s="374"/>
      <c r="H65" s="315"/>
      <c r="I65" s="318"/>
      <c r="J65" s="377"/>
      <c r="K65" s="380"/>
      <c r="L65" s="306"/>
      <c r="M65" s="306"/>
      <c r="N65" s="132" t="s">
        <v>233</v>
      </c>
      <c r="O65" s="312"/>
      <c r="P65" s="120">
        <v>6300</v>
      </c>
      <c r="Q65" s="121" t="s">
        <v>240</v>
      </c>
      <c r="R65" s="122"/>
      <c r="S65" s="120"/>
      <c r="T65" s="120"/>
      <c r="U65" s="315"/>
      <c r="V65" s="341"/>
      <c r="W65" s="303"/>
      <c r="X65" s="2">
        <v>61</v>
      </c>
    </row>
    <row r="66" spans="1:24" x14ac:dyDescent="0.25">
      <c r="A66" s="324"/>
      <c r="B66" s="306"/>
      <c r="C66" s="306"/>
      <c r="D66" s="306"/>
      <c r="E66" s="306"/>
      <c r="F66" s="312"/>
      <c r="G66" s="374"/>
      <c r="H66" s="315"/>
      <c r="I66" s="318"/>
      <c r="J66" s="377"/>
      <c r="K66" s="380"/>
      <c r="L66" s="306"/>
      <c r="M66" s="306"/>
      <c r="N66" s="132" t="s">
        <v>245</v>
      </c>
      <c r="O66" s="312"/>
      <c r="P66" s="120">
        <v>4200</v>
      </c>
      <c r="Q66" s="121" t="s">
        <v>246</v>
      </c>
      <c r="R66" s="122"/>
      <c r="S66" s="120"/>
      <c r="T66" s="120"/>
      <c r="U66" s="315"/>
      <c r="V66" s="341"/>
      <c r="W66" s="303"/>
      <c r="X66" s="2">
        <v>61</v>
      </c>
    </row>
    <row r="67" spans="1:24" x14ac:dyDescent="0.25">
      <c r="A67" s="324"/>
      <c r="B67" s="306"/>
      <c r="C67" s="306"/>
      <c r="D67" s="306"/>
      <c r="E67" s="306"/>
      <c r="F67" s="312"/>
      <c r="G67" s="374"/>
      <c r="H67" s="315"/>
      <c r="I67" s="318"/>
      <c r="J67" s="377"/>
      <c r="K67" s="380"/>
      <c r="L67" s="306"/>
      <c r="M67" s="306"/>
      <c r="N67" s="132" t="s">
        <v>245</v>
      </c>
      <c r="O67" s="312"/>
      <c r="P67" s="120">
        <v>4900</v>
      </c>
      <c r="Q67" s="121" t="s">
        <v>246</v>
      </c>
      <c r="R67" s="122"/>
      <c r="S67" s="120"/>
      <c r="T67" s="120"/>
      <c r="U67" s="315"/>
      <c r="V67" s="341"/>
      <c r="W67" s="303"/>
      <c r="X67" s="2">
        <v>61</v>
      </c>
    </row>
    <row r="68" spans="1:24" x14ac:dyDescent="0.25">
      <c r="A68" s="324"/>
      <c r="B68" s="306"/>
      <c r="C68" s="306"/>
      <c r="D68" s="306"/>
      <c r="E68" s="306"/>
      <c r="F68" s="312"/>
      <c r="G68" s="374"/>
      <c r="H68" s="315"/>
      <c r="I68" s="318"/>
      <c r="J68" s="377"/>
      <c r="K68" s="380"/>
      <c r="L68" s="306"/>
      <c r="M68" s="306"/>
      <c r="N68" s="132" t="s">
        <v>249</v>
      </c>
      <c r="O68" s="312"/>
      <c r="P68" s="120">
        <v>720</v>
      </c>
      <c r="Q68" s="121" t="s">
        <v>250</v>
      </c>
      <c r="R68" s="122"/>
      <c r="S68" s="120"/>
      <c r="T68" s="120"/>
      <c r="U68" s="315"/>
      <c r="V68" s="341"/>
      <c r="W68" s="303"/>
      <c r="X68" s="2">
        <v>61</v>
      </c>
    </row>
    <row r="69" spans="1:24" x14ac:dyDescent="0.25">
      <c r="A69" s="324"/>
      <c r="B69" s="306"/>
      <c r="C69" s="306"/>
      <c r="D69" s="306"/>
      <c r="E69" s="306"/>
      <c r="F69" s="312"/>
      <c r="G69" s="374"/>
      <c r="H69" s="315"/>
      <c r="I69" s="318"/>
      <c r="J69" s="377"/>
      <c r="K69" s="380"/>
      <c r="L69" s="306"/>
      <c r="M69" s="306"/>
      <c r="N69" s="132" t="s">
        <v>249</v>
      </c>
      <c r="O69" s="312"/>
      <c r="P69" s="120">
        <v>840</v>
      </c>
      <c r="Q69" s="121" t="s">
        <v>250</v>
      </c>
      <c r="R69" s="122"/>
      <c r="S69" s="120"/>
      <c r="T69" s="120"/>
      <c r="U69" s="315"/>
      <c r="V69" s="341"/>
      <c r="W69" s="303"/>
      <c r="X69" s="2">
        <v>61</v>
      </c>
    </row>
    <row r="70" spans="1:24" x14ac:dyDescent="0.25">
      <c r="A70" s="324"/>
      <c r="B70" s="306"/>
      <c r="C70" s="306"/>
      <c r="D70" s="306"/>
      <c r="E70" s="306"/>
      <c r="F70" s="312"/>
      <c r="G70" s="374"/>
      <c r="H70" s="315"/>
      <c r="I70" s="318"/>
      <c r="J70" s="377"/>
      <c r="K70" s="380"/>
      <c r="L70" s="306"/>
      <c r="M70" s="306"/>
      <c r="N70" s="132" t="s">
        <v>252</v>
      </c>
      <c r="O70" s="312"/>
      <c r="P70" s="120">
        <v>360</v>
      </c>
      <c r="Q70" s="121" t="s">
        <v>270</v>
      </c>
      <c r="R70" s="122"/>
      <c r="S70" s="120"/>
      <c r="T70" s="120"/>
      <c r="U70" s="315"/>
      <c r="V70" s="341"/>
      <c r="W70" s="303"/>
      <c r="X70" s="2">
        <v>61</v>
      </c>
    </row>
    <row r="71" spans="1:24" x14ac:dyDescent="0.25">
      <c r="A71" s="324"/>
      <c r="B71" s="306"/>
      <c r="C71" s="306"/>
      <c r="D71" s="306"/>
      <c r="E71" s="306"/>
      <c r="F71" s="312"/>
      <c r="G71" s="374"/>
      <c r="H71" s="315"/>
      <c r="I71" s="318"/>
      <c r="J71" s="377"/>
      <c r="K71" s="380"/>
      <c r="L71" s="306"/>
      <c r="M71" s="306"/>
      <c r="N71" s="132" t="s">
        <v>252</v>
      </c>
      <c r="O71" s="312"/>
      <c r="P71" s="120">
        <v>420</v>
      </c>
      <c r="Q71" s="121" t="s">
        <v>270</v>
      </c>
      <c r="R71" s="122"/>
      <c r="S71" s="120"/>
      <c r="T71" s="120"/>
      <c r="U71" s="315"/>
      <c r="V71" s="341"/>
      <c r="W71" s="303"/>
      <c r="X71" s="2">
        <v>61</v>
      </c>
    </row>
    <row r="72" spans="1:24" x14ac:dyDescent="0.25">
      <c r="A72" s="324"/>
      <c r="B72" s="306"/>
      <c r="C72" s="306"/>
      <c r="D72" s="306"/>
      <c r="E72" s="306"/>
      <c r="F72" s="312"/>
      <c r="G72" s="374"/>
      <c r="H72" s="315"/>
      <c r="I72" s="318"/>
      <c r="J72" s="377"/>
      <c r="K72" s="380"/>
      <c r="L72" s="306"/>
      <c r="M72" s="306"/>
      <c r="N72" s="132" t="s">
        <v>276</v>
      </c>
      <c r="O72" s="312"/>
      <c r="P72" s="120">
        <v>5040</v>
      </c>
      <c r="Q72" s="121" t="s">
        <v>278</v>
      </c>
      <c r="R72" s="122"/>
      <c r="S72" s="120"/>
      <c r="T72" s="120"/>
      <c r="U72" s="315"/>
      <c r="V72" s="341"/>
      <c r="W72" s="303"/>
      <c r="X72" s="2">
        <v>61</v>
      </c>
    </row>
    <row r="73" spans="1:24" x14ac:dyDescent="0.25">
      <c r="A73" s="324"/>
      <c r="B73" s="306"/>
      <c r="C73" s="306"/>
      <c r="D73" s="306"/>
      <c r="E73" s="306"/>
      <c r="F73" s="312"/>
      <c r="G73" s="374"/>
      <c r="H73" s="315"/>
      <c r="I73" s="318"/>
      <c r="J73" s="377"/>
      <c r="K73" s="380"/>
      <c r="L73" s="306"/>
      <c r="M73" s="306"/>
      <c r="N73" s="132" t="s">
        <v>276</v>
      </c>
      <c r="O73" s="312"/>
      <c r="P73" s="120">
        <v>5880</v>
      </c>
      <c r="Q73" s="121" t="s">
        <v>278</v>
      </c>
      <c r="R73" s="122"/>
      <c r="S73" s="120"/>
      <c r="T73" s="120"/>
      <c r="U73" s="315"/>
      <c r="V73" s="341"/>
      <c r="W73" s="303"/>
      <c r="X73" s="2">
        <v>61</v>
      </c>
    </row>
    <row r="74" spans="1:24" x14ac:dyDescent="0.25">
      <c r="A74" s="324"/>
      <c r="B74" s="306"/>
      <c r="C74" s="306"/>
      <c r="D74" s="306"/>
      <c r="E74" s="306"/>
      <c r="F74" s="312"/>
      <c r="G74" s="374"/>
      <c r="H74" s="315"/>
      <c r="I74" s="318"/>
      <c r="J74" s="377"/>
      <c r="K74" s="380"/>
      <c r="L74" s="306"/>
      <c r="M74" s="306"/>
      <c r="N74" s="132" t="s">
        <v>292</v>
      </c>
      <c r="O74" s="312"/>
      <c r="P74" s="120">
        <v>4800</v>
      </c>
      <c r="Q74" s="121" t="s">
        <v>297</v>
      </c>
      <c r="R74" s="122"/>
      <c r="S74" s="120"/>
      <c r="T74" s="120"/>
      <c r="U74" s="315"/>
      <c r="V74" s="341"/>
      <c r="W74" s="303"/>
      <c r="X74" s="2">
        <v>61</v>
      </c>
    </row>
    <row r="75" spans="1:24" x14ac:dyDescent="0.25">
      <c r="A75" s="324"/>
      <c r="B75" s="306"/>
      <c r="C75" s="306"/>
      <c r="D75" s="306"/>
      <c r="E75" s="306"/>
      <c r="F75" s="312"/>
      <c r="G75" s="374"/>
      <c r="H75" s="315"/>
      <c r="I75" s="318"/>
      <c r="J75" s="377"/>
      <c r="K75" s="380"/>
      <c r="L75" s="306"/>
      <c r="M75" s="306"/>
      <c r="N75" s="132" t="s">
        <v>292</v>
      </c>
      <c r="O75" s="312"/>
      <c r="P75" s="120">
        <v>5600</v>
      </c>
      <c r="Q75" s="121" t="s">
        <v>297</v>
      </c>
      <c r="R75" s="122"/>
      <c r="S75" s="120"/>
      <c r="T75" s="120"/>
      <c r="U75" s="315"/>
      <c r="V75" s="341"/>
      <c r="W75" s="303"/>
      <c r="X75" s="2">
        <v>61</v>
      </c>
    </row>
    <row r="76" spans="1:24" x14ac:dyDescent="0.25">
      <c r="A76" s="324"/>
      <c r="B76" s="306"/>
      <c r="C76" s="306"/>
      <c r="D76" s="306"/>
      <c r="E76" s="306"/>
      <c r="F76" s="312"/>
      <c r="G76" s="374"/>
      <c r="H76" s="315"/>
      <c r="I76" s="318"/>
      <c r="J76" s="377"/>
      <c r="K76" s="380"/>
      <c r="L76" s="306"/>
      <c r="M76" s="306"/>
      <c r="N76" s="132" t="s">
        <v>346</v>
      </c>
      <c r="O76" s="312"/>
      <c r="P76" s="120">
        <v>5040</v>
      </c>
      <c r="Q76" s="121" t="s">
        <v>351</v>
      </c>
      <c r="R76" s="122"/>
      <c r="S76" s="120"/>
      <c r="T76" s="120"/>
      <c r="U76" s="315"/>
      <c r="V76" s="341"/>
      <c r="W76" s="303"/>
      <c r="X76" s="2">
        <v>61</v>
      </c>
    </row>
    <row r="77" spans="1:24" x14ac:dyDescent="0.25">
      <c r="A77" s="324"/>
      <c r="B77" s="306"/>
      <c r="C77" s="306"/>
      <c r="D77" s="306"/>
      <c r="E77" s="306"/>
      <c r="F77" s="312"/>
      <c r="G77" s="374"/>
      <c r="H77" s="315"/>
      <c r="I77" s="318"/>
      <c r="J77" s="377"/>
      <c r="K77" s="380"/>
      <c r="L77" s="306"/>
      <c r="M77" s="306"/>
      <c r="N77" s="132" t="s">
        <v>346</v>
      </c>
      <c r="O77" s="312"/>
      <c r="P77" s="120">
        <v>5880</v>
      </c>
      <c r="Q77" s="121" t="s">
        <v>351</v>
      </c>
      <c r="R77" s="122"/>
      <c r="S77" s="120"/>
      <c r="T77" s="120"/>
      <c r="U77" s="315"/>
      <c r="V77" s="341"/>
      <c r="W77" s="303"/>
      <c r="X77" s="2">
        <v>61</v>
      </c>
    </row>
    <row r="78" spans="1:24" x14ac:dyDescent="0.25">
      <c r="A78" s="324"/>
      <c r="B78" s="306"/>
      <c r="C78" s="306"/>
      <c r="D78" s="306"/>
      <c r="E78" s="306"/>
      <c r="F78" s="312"/>
      <c r="G78" s="374"/>
      <c r="H78" s="315"/>
      <c r="I78" s="318"/>
      <c r="J78" s="377"/>
      <c r="K78" s="380"/>
      <c r="L78" s="306"/>
      <c r="M78" s="306"/>
      <c r="N78" s="132" t="s">
        <v>384</v>
      </c>
      <c r="O78" s="312"/>
      <c r="P78" s="120">
        <v>5040</v>
      </c>
      <c r="Q78" s="121" t="s">
        <v>385</v>
      </c>
      <c r="R78" s="122"/>
      <c r="S78" s="120"/>
      <c r="T78" s="120"/>
      <c r="U78" s="315"/>
      <c r="V78" s="341"/>
      <c r="W78" s="303"/>
      <c r="X78" s="2">
        <v>61</v>
      </c>
    </row>
    <row r="79" spans="1:24" x14ac:dyDescent="0.25">
      <c r="A79" s="325"/>
      <c r="B79" s="307"/>
      <c r="C79" s="307"/>
      <c r="D79" s="307"/>
      <c r="E79" s="307"/>
      <c r="F79" s="313"/>
      <c r="G79" s="375"/>
      <c r="H79" s="316"/>
      <c r="I79" s="319"/>
      <c r="J79" s="378"/>
      <c r="K79" s="381"/>
      <c r="L79" s="307"/>
      <c r="M79" s="307"/>
      <c r="N79" s="133" t="s">
        <v>384</v>
      </c>
      <c r="O79" s="313"/>
      <c r="P79" s="127">
        <v>5880</v>
      </c>
      <c r="Q79" s="128" t="s">
        <v>385</v>
      </c>
      <c r="R79" s="129"/>
      <c r="S79" s="127"/>
      <c r="T79" s="127"/>
      <c r="U79" s="316"/>
      <c r="V79" s="342"/>
      <c r="W79" s="304"/>
      <c r="X79" s="2">
        <v>61</v>
      </c>
    </row>
    <row r="80" spans="1:24" s="85" customFormat="1" ht="90" customHeight="1" x14ac:dyDescent="0.25">
      <c r="A80" s="323">
        <v>4</v>
      </c>
      <c r="B80" s="305" t="s">
        <v>56</v>
      </c>
      <c r="C80" s="305"/>
      <c r="D80" s="305"/>
      <c r="E80" s="305" t="s">
        <v>234</v>
      </c>
      <c r="F80" s="311" t="s">
        <v>235</v>
      </c>
      <c r="G80" s="373" t="s">
        <v>157</v>
      </c>
      <c r="H80" s="314">
        <v>598920</v>
      </c>
      <c r="I80" s="317">
        <f>IF(X80 = 80, H80 + SUM(S80:S86) - SUM(T80:T86) - SUM(P80:P86) - V80,0)</f>
        <v>0</v>
      </c>
      <c r="J80" s="376">
        <v>235300578903</v>
      </c>
      <c r="K80" s="379" t="s">
        <v>147</v>
      </c>
      <c r="L80" s="305"/>
      <c r="M80" s="305" t="s">
        <v>236</v>
      </c>
      <c r="N80" s="131" t="s">
        <v>245</v>
      </c>
      <c r="O80" s="311" t="s">
        <v>199</v>
      </c>
      <c r="P80" s="118">
        <v>92977.5</v>
      </c>
      <c r="Q80" s="119" t="s">
        <v>244</v>
      </c>
      <c r="R80" s="117" t="s">
        <v>411</v>
      </c>
      <c r="S80" s="118">
        <v>23.3</v>
      </c>
      <c r="T80" s="118"/>
      <c r="U80" s="314"/>
      <c r="V80" s="340"/>
      <c r="W80" s="302"/>
      <c r="X80" s="85">
        <v>80</v>
      </c>
    </row>
    <row r="81" spans="1:24" x14ac:dyDescent="0.25">
      <c r="A81" s="324"/>
      <c r="B81" s="306"/>
      <c r="C81" s="306"/>
      <c r="D81" s="306"/>
      <c r="E81" s="306"/>
      <c r="F81" s="312"/>
      <c r="G81" s="374"/>
      <c r="H81" s="315"/>
      <c r="I81" s="318"/>
      <c r="J81" s="377"/>
      <c r="K81" s="380"/>
      <c r="L81" s="306"/>
      <c r="M81" s="306"/>
      <c r="N81" s="132" t="s">
        <v>249</v>
      </c>
      <c r="O81" s="312"/>
      <c r="P81" s="120">
        <v>13447.5</v>
      </c>
      <c r="Q81" s="121" t="s">
        <v>255</v>
      </c>
      <c r="R81" s="122"/>
      <c r="S81" s="120"/>
      <c r="T81" s="120"/>
      <c r="U81" s="315"/>
      <c r="V81" s="341"/>
      <c r="W81" s="303"/>
      <c r="X81" s="2">
        <v>80</v>
      </c>
    </row>
    <row r="82" spans="1:24" x14ac:dyDescent="0.25">
      <c r="A82" s="324"/>
      <c r="B82" s="306"/>
      <c r="C82" s="306"/>
      <c r="D82" s="306"/>
      <c r="E82" s="306"/>
      <c r="F82" s="312"/>
      <c r="G82" s="374"/>
      <c r="H82" s="315"/>
      <c r="I82" s="318"/>
      <c r="J82" s="377"/>
      <c r="K82" s="380"/>
      <c r="L82" s="306"/>
      <c r="M82" s="306"/>
      <c r="N82" s="132" t="s">
        <v>252</v>
      </c>
      <c r="O82" s="312"/>
      <c r="P82" s="120">
        <v>10725</v>
      </c>
      <c r="Q82" s="121" t="s">
        <v>269</v>
      </c>
      <c r="R82" s="122"/>
      <c r="S82" s="120"/>
      <c r="T82" s="120"/>
      <c r="U82" s="315"/>
      <c r="V82" s="341"/>
      <c r="W82" s="303"/>
      <c r="X82" s="2">
        <v>80</v>
      </c>
    </row>
    <row r="83" spans="1:24" x14ac:dyDescent="0.25">
      <c r="A83" s="324"/>
      <c r="B83" s="306"/>
      <c r="C83" s="306"/>
      <c r="D83" s="306"/>
      <c r="E83" s="306"/>
      <c r="F83" s="312"/>
      <c r="G83" s="374"/>
      <c r="H83" s="315"/>
      <c r="I83" s="318"/>
      <c r="J83" s="377"/>
      <c r="K83" s="380"/>
      <c r="L83" s="306"/>
      <c r="M83" s="306"/>
      <c r="N83" s="132" t="s">
        <v>276</v>
      </c>
      <c r="O83" s="312"/>
      <c r="P83" s="120">
        <v>138875</v>
      </c>
      <c r="Q83" s="121" t="s">
        <v>278</v>
      </c>
      <c r="R83" s="122"/>
      <c r="S83" s="120"/>
      <c r="T83" s="120"/>
      <c r="U83" s="315"/>
      <c r="V83" s="341"/>
      <c r="W83" s="303"/>
      <c r="X83" s="2">
        <v>80</v>
      </c>
    </row>
    <row r="84" spans="1:24" x14ac:dyDescent="0.25">
      <c r="A84" s="324"/>
      <c r="B84" s="306"/>
      <c r="C84" s="306"/>
      <c r="D84" s="306"/>
      <c r="E84" s="306"/>
      <c r="F84" s="312"/>
      <c r="G84" s="374"/>
      <c r="H84" s="315"/>
      <c r="I84" s="318"/>
      <c r="J84" s="377"/>
      <c r="K84" s="380"/>
      <c r="L84" s="306"/>
      <c r="M84" s="306"/>
      <c r="N84" s="132" t="s">
        <v>292</v>
      </c>
      <c r="O84" s="312"/>
      <c r="P84" s="120">
        <v>146617.5</v>
      </c>
      <c r="Q84" s="121" t="s">
        <v>160</v>
      </c>
      <c r="R84" s="122"/>
      <c r="S84" s="120"/>
      <c r="T84" s="120"/>
      <c r="U84" s="315"/>
      <c r="V84" s="341"/>
      <c r="W84" s="303"/>
      <c r="X84" s="2">
        <v>80</v>
      </c>
    </row>
    <row r="85" spans="1:24" x14ac:dyDescent="0.25">
      <c r="A85" s="324"/>
      <c r="B85" s="306"/>
      <c r="C85" s="306"/>
      <c r="D85" s="306"/>
      <c r="E85" s="306"/>
      <c r="F85" s="312"/>
      <c r="G85" s="374"/>
      <c r="H85" s="315"/>
      <c r="I85" s="318"/>
      <c r="J85" s="377"/>
      <c r="K85" s="380"/>
      <c r="L85" s="306"/>
      <c r="M85" s="306"/>
      <c r="N85" s="132" t="s">
        <v>346</v>
      </c>
      <c r="O85" s="312"/>
      <c r="P85" s="120">
        <v>118784</v>
      </c>
      <c r="Q85" s="121" t="s">
        <v>353</v>
      </c>
      <c r="R85" s="122"/>
      <c r="S85" s="120"/>
      <c r="T85" s="120"/>
      <c r="U85" s="315"/>
      <c r="V85" s="341"/>
      <c r="W85" s="303"/>
      <c r="X85" s="2">
        <v>80</v>
      </c>
    </row>
    <row r="86" spans="1:24" x14ac:dyDescent="0.25">
      <c r="A86" s="325"/>
      <c r="B86" s="307"/>
      <c r="C86" s="307"/>
      <c r="D86" s="307"/>
      <c r="E86" s="307"/>
      <c r="F86" s="313"/>
      <c r="G86" s="375"/>
      <c r="H86" s="316"/>
      <c r="I86" s="319"/>
      <c r="J86" s="378"/>
      <c r="K86" s="381"/>
      <c r="L86" s="307"/>
      <c r="M86" s="307"/>
      <c r="N86" s="133" t="s">
        <v>357</v>
      </c>
      <c r="O86" s="313"/>
      <c r="P86" s="127">
        <v>77516.800000000003</v>
      </c>
      <c r="Q86" s="128" t="s">
        <v>385</v>
      </c>
      <c r="R86" s="129"/>
      <c r="S86" s="127"/>
      <c r="T86" s="127"/>
      <c r="U86" s="316"/>
      <c r="V86" s="342"/>
      <c r="W86" s="304"/>
      <c r="X86" s="2">
        <v>80</v>
      </c>
    </row>
    <row r="87" spans="1:24" s="85" customFormat="1" ht="73.900000000000006" customHeight="1" x14ac:dyDescent="0.25">
      <c r="A87" s="405">
        <v>5</v>
      </c>
      <c r="B87" s="384" t="s">
        <v>56</v>
      </c>
      <c r="C87" s="384"/>
      <c r="D87" s="384"/>
      <c r="E87" s="384" t="s">
        <v>201</v>
      </c>
      <c r="F87" s="387" t="s">
        <v>261</v>
      </c>
      <c r="G87" s="390" t="s">
        <v>262</v>
      </c>
      <c r="H87" s="393">
        <v>79040</v>
      </c>
      <c r="I87" s="396">
        <f>IF(X87 = 85, H87 + SUM(S87:S94) - SUM(T87:T94) - SUM(P87:P94) - V87,0)</f>
        <v>0</v>
      </c>
      <c r="J87" s="399">
        <v>2353020735</v>
      </c>
      <c r="K87" s="402" t="s">
        <v>196</v>
      </c>
      <c r="L87" s="384"/>
      <c r="M87" s="384" t="s">
        <v>263</v>
      </c>
      <c r="N87" s="112" t="s">
        <v>281</v>
      </c>
      <c r="O87" s="387" t="s">
        <v>197</v>
      </c>
      <c r="P87" s="99">
        <v>5562</v>
      </c>
      <c r="Q87" s="98" t="s">
        <v>277</v>
      </c>
      <c r="R87" s="97"/>
      <c r="S87" s="99"/>
      <c r="T87" s="99"/>
      <c r="U87" s="393" t="s">
        <v>392</v>
      </c>
      <c r="V87" s="408">
        <v>40585</v>
      </c>
      <c r="W87" s="411"/>
      <c r="X87" s="85">
        <v>85</v>
      </c>
    </row>
    <row r="88" spans="1:24" x14ac:dyDescent="0.25">
      <c r="A88" s="406"/>
      <c r="B88" s="385"/>
      <c r="C88" s="385"/>
      <c r="D88" s="385"/>
      <c r="E88" s="385"/>
      <c r="F88" s="388"/>
      <c r="G88" s="391"/>
      <c r="H88" s="394"/>
      <c r="I88" s="397"/>
      <c r="J88" s="400"/>
      <c r="K88" s="403"/>
      <c r="L88" s="385"/>
      <c r="M88" s="385"/>
      <c r="N88" s="113" t="s">
        <v>281</v>
      </c>
      <c r="O88" s="388"/>
      <c r="P88" s="100">
        <v>2750</v>
      </c>
      <c r="Q88" s="101" t="s">
        <v>277</v>
      </c>
      <c r="R88" s="102"/>
      <c r="S88" s="100"/>
      <c r="T88" s="100"/>
      <c r="U88" s="394"/>
      <c r="V88" s="409"/>
      <c r="W88" s="412"/>
      <c r="X88" s="2">
        <v>85</v>
      </c>
    </row>
    <row r="89" spans="1:24" x14ac:dyDescent="0.25">
      <c r="A89" s="406"/>
      <c r="B89" s="385"/>
      <c r="C89" s="385"/>
      <c r="D89" s="385"/>
      <c r="E89" s="385"/>
      <c r="F89" s="388"/>
      <c r="G89" s="391"/>
      <c r="H89" s="394"/>
      <c r="I89" s="397"/>
      <c r="J89" s="400"/>
      <c r="K89" s="403"/>
      <c r="L89" s="385"/>
      <c r="M89" s="385"/>
      <c r="N89" s="113" t="s">
        <v>294</v>
      </c>
      <c r="O89" s="388"/>
      <c r="P89" s="100">
        <v>8010</v>
      </c>
      <c r="Q89" s="101" t="s">
        <v>297</v>
      </c>
      <c r="R89" s="102"/>
      <c r="S89" s="100"/>
      <c r="T89" s="100"/>
      <c r="U89" s="394"/>
      <c r="V89" s="409"/>
      <c r="W89" s="412"/>
      <c r="X89" s="2">
        <v>85</v>
      </c>
    </row>
    <row r="90" spans="1:24" x14ac:dyDescent="0.25">
      <c r="A90" s="406"/>
      <c r="B90" s="385"/>
      <c r="C90" s="385"/>
      <c r="D90" s="385"/>
      <c r="E90" s="385"/>
      <c r="F90" s="388"/>
      <c r="G90" s="391"/>
      <c r="H90" s="394"/>
      <c r="I90" s="397"/>
      <c r="J90" s="400"/>
      <c r="K90" s="403"/>
      <c r="L90" s="385"/>
      <c r="M90" s="385"/>
      <c r="N90" s="113" t="s">
        <v>294</v>
      </c>
      <c r="O90" s="388"/>
      <c r="P90" s="100">
        <v>2660</v>
      </c>
      <c r="Q90" s="101" t="s">
        <v>297</v>
      </c>
      <c r="R90" s="102"/>
      <c r="S90" s="100"/>
      <c r="T90" s="100"/>
      <c r="U90" s="394"/>
      <c r="V90" s="409"/>
      <c r="W90" s="412"/>
      <c r="X90" s="2">
        <v>85</v>
      </c>
    </row>
    <row r="91" spans="1:24" x14ac:dyDescent="0.25">
      <c r="A91" s="406"/>
      <c r="B91" s="385"/>
      <c r="C91" s="385"/>
      <c r="D91" s="385"/>
      <c r="E91" s="385"/>
      <c r="F91" s="388"/>
      <c r="G91" s="391"/>
      <c r="H91" s="394"/>
      <c r="I91" s="397"/>
      <c r="J91" s="400"/>
      <c r="K91" s="403"/>
      <c r="L91" s="385"/>
      <c r="M91" s="385"/>
      <c r="N91" s="113" t="s">
        <v>346</v>
      </c>
      <c r="O91" s="388"/>
      <c r="P91" s="100">
        <v>6489</v>
      </c>
      <c r="Q91" s="101" t="s">
        <v>354</v>
      </c>
      <c r="R91" s="102"/>
      <c r="S91" s="100"/>
      <c r="T91" s="100"/>
      <c r="U91" s="394"/>
      <c r="V91" s="409"/>
      <c r="W91" s="412"/>
      <c r="X91" s="2">
        <v>85</v>
      </c>
    </row>
    <row r="92" spans="1:24" x14ac:dyDescent="0.25">
      <c r="A92" s="406"/>
      <c r="B92" s="385"/>
      <c r="C92" s="385"/>
      <c r="D92" s="385"/>
      <c r="E92" s="385"/>
      <c r="F92" s="388"/>
      <c r="G92" s="391"/>
      <c r="H92" s="394"/>
      <c r="I92" s="397"/>
      <c r="J92" s="400"/>
      <c r="K92" s="403"/>
      <c r="L92" s="385"/>
      <c r="M92" s="385"/>
      <c r="N92" s="113" t="s">
        <v>346</v>
      </c>
      <c r="O92" s="388"/>
      <c r="P92" s="100">
        <v>2600</v>
      </c>
      <c r="Q92" s="101" t="s">
        <v>354</v>
      </c>
      <c r="R92" s="102"/>
      <c r="S92" s="100"/>
      <c r="T92" s="100"/>
      <c r="U92" s="394"/>
      <c r="V92" s="409"/>
      <c r="W92" s="412"/>
      <c r="X92" s="2">
        <v>85</v>
      </c>
    </row>
    <row r="93" spans="1:24" x14ac:dyDescent="0.25">
      <c r="A93" s="406"/>
      <c r="B93" s="385"/>
      <c r="C93" s="385"/>
      <c r="D93" s="385"/>
      <c r="E93" s="385"/>
      <c r="F93" s="388"/>
      <c r="G93" s="391"/>
      <c r="H93" s="394"/>
      <c r="I93" s="397"/>
      <c r="J93" s="400"/>
      <c r="K93" s="403"/>
      <c r="L93" s="385"/>
      <c r="M93" s="385"/>
      <c r="N93" s="113" t="s">
        <v>357</v>
      </c>
      <c r="O93" s="388"/>
      <c r="P93" s="100">
        <v>7704</v>
      </c>
      <c r="Q93" s="101" t="s">
        <v>357</v>
      </c>
      <c r="R93" s="102"/>
      <c r="S93" s="100"/>
      <c r="T93" s="100"/>
      <c r="U93" s="394"/>
      <c r="V93" s="409"/>
      <c r="W93" s="412"/>
      <c r="X93" s="2">
        <v>85</v>
      </c>
    </row>
    <row r="94" spans="1:24" x14ac:dyDescent="0.25">
      <c r="A94" s="407"/>
      <c r="B94" s="386"/>
      <c r="C94" s="386"/>
      <c r="D94" s="386"/>
      <c r="E94" s="386"/>
      <c r="F94" s="389"/>
      <c r="G94" s="392"/>
      <c r="H94" s="395"/>
      <c r="I94" s="398"/>
      <c r="J94" s="401"/>
      <c r="K94" s="404"/>
      <c r="L94" s="386"/>
      <c r="M94" s="386"/>
      <c r="N94" s="114" t="s">
        <v>357</v>
      </c>
      <c r="O94" s="389"/>
      <c r="P94" s="108">
        <v>2680</v>
      </c>
      <c r="Q94" s="109" t="s">
        <v>357</v>
      </c>
      <c r="R94" s="110"/>
      <c r="S94" s="108"/>
      <c r="T94" s="108"/>
      <c r="U94" s="395"/>
      <c r="V94" s="410"/>
      <c r="W94" s="413"/>
      <c r="X94" s="2">
        <v>85</v>
      </c>
    </row>
    <row r="95" spans="1:24" s="85" customFormat="1" ht="62.45" customHeight="1" x14ac:dyDescent="0.25">
      <c r="A95" s="405">
        <v>6</v>
      </c>
      <c r="B95" s="384" t="s">
        <v>56</v>
      </c>
      <c r="C95" s="384"/>
      <c r="D95" s="384"/>
      <c r="E95" s="384" t="s">
        <v>264</v>
      </c>
      <c r="F95" s="387" t="s">
        <v>261</v>
      </c>
      <c r="G95" s="390" t="s">
        <v>266</v>
      </c>
      <c r="H95" s="393">
        <v>44525.599999999999</v>
      </c>
      <c r="I95" s="396">
        <f>IF(X95 = 86, H95 + SUM(S95:S103) - SUM(T95:T103) - SUM(P95:P103) - V95,0)</f>
        <v>-3.637978807091713E-12</v>
      </c>
      <c r="J95" s="399">
        <v>2353020735</v>
      </c>
      <c r="K95" s="402" t="s">
        <v>196</v>
      </c>
      <c r="L95" s="384"/>
      <c r="M95" s="384" t="s">
        <v>263</v>
      </c>
      <c r="N95" s="112" t="s">
        <v>281</v>
      </c>
      <c r="O95" s="387" t="s">
        <v>197</v>
      </c>
      <c r="P95" s="99">
        <v>3201.98</v>
      </c>
      <c r="Q95" s="98" t="s">
        <v>277</v>
      </c>
      <c r="R95" s="97" t="s">
        <v>288</v>
      </c>
      <c r="S95" s="99">
        <v>3791.2</v>
      </c>
      <c r="T95" s="99"/>
      <c r="U95" s="393" t="s">
        <v>392</v>
      </c>
      <c r="V95" s="408">
        <v>19011.57</v>
      </c>
      <c r="W95" s="411"/>
      <c r="X95" s="85">
        <v>86</v>
      </c>
    </row>
    <row r="96" spans="1:24" x14ac:dyDescent="0.25">
      <c r="A96" s="406"/>
      <c r="B96" s="385"/>
      <c r="C96" s="385"/>
      <c r="D96" s="385"/>
      <c r="E96" s="385"/>
      <c r="F96" s="388"/>
      <c r="G96" s="391"/>
      <c r="H96" s="394"/>
      <c r="I96" s="397"/>
      <c r="J96" s="400"/>
      <c r="K96" s="403"/>
      <c r="L96" s="385"/>
      <c r="M96" s="385"/>
      <c r="N96" s="113" t="s">
        <v>281</v>
      </c>
      <c r="O96" s="388"/>
      <c r="P96" s="100">
        <v>3913.52</v>
      </c>
      <c r="Q96" s="101" t="s">
        <v>277</v>
      </c>
      <c r="R96" s="102"/>
      <c r="S96" s="100"/>
      <c r="T96" s="100"/>
      <c r="U96" s="394"/>
      <c r="V96" s="409"/>
      <c r="W96" s="412"/>
      <c r="X96" s="2">
        <v>86</v>
      </c>
    </row>
    <row r="97" spans="1:24" x14ac:dyDescent="0.25">
      <c r="A97" s="406"/>
      <c r="B97" s="385"/>
      <c r="C97" s="385"/>
      <c r="D97" s="385"/>
      <c r="E97" s="385"/>
      <c r="F97" s="388"/>
      <c r="G97" s="391"/>
      <c r="H97" s="394"/>
      <c r="I97" s="397"/>
      <c r="J97" s="400"/>
      <c r="K97" s="403"/>
      <c r="L97" s="385"/>
      <c r="M97" s="385"/>
      <c r="N97" s="113" t="s">
        <v>281</v>
      </c>
      <c r="O97" s="388"/>
      <c r="P97" s="100">
        <v>3459.33</v>
      </c>
      <c r="Q97" s="101" t="s">
        <v>277</v>
      </c>
      <c r="R97" s="102"/>
      <c r="S97" s="100"/>
      <c r="T97" s="100"/>
      <c r="U97" s="394"/>
      <c r="V97" s="409"/>
      <c r="W97" s="412"/>
      <c r="X97" s="2">
        <v>86</v>
      </c>
    </row>
    <row r="98" spans="1:24" x14ac:dyDescent="0.25">
      <c r="A98" s="406"/>
      <c r="B98" s="385"/>
      <c r="C98" s="385"/>
      <c r="D98" s="385"/>
      <c r="E98" s="385"/>
      <c r="F98" s="388"/>
      <c r="G98" s="391"/>
      <c r="H98" s="394"/>
      <c r="I98" s="397"/>
      <c r="J98" s="400"/>
      <c r="K98" s="403"/>
      <c r="L98" s="385"/>
      <c r="M98" s="385"/>
      <c r="N98" s="113" t="s">
        <v>294</v>
      </c>
      <c r="O98" s="388"/>
      <c r="P98" s="100">
        <v>2965.14</v>
      </c>
      <c r="Q98" s="101" t="s">
        <v>297</v>
      </c>
      <c r="R98" s="102"/>
      <c r="S98" s="100"/>
      <c r="T98" s="100"/>
      <c r="U98" s="394"/>
      <c r="V98" s="409"/>
      <c r="W98" s="412"/>
      <c r="X98" s="2">
        <v>86</v>
      </c>
    </row>
    <row r="99" spans="1:24" x14ac:dyDescent="0.25">
      <c r="A99" s="406"/>
      <c r="B99" s="385"/>
      <c r="C99" s="385"/>
      <c r="D99" s="385"/>
      <c r="E99" s="385"/>
      <c r="F99" s="388"/>
      <c r="G99" s="391"/>
      <c r="H99" s="394"/>
      <c r="I99" s="397"/>
      <c r="J99" s="400"/>
      <c r="K99" s="403"/>
      <c r="L99" s="385"/>
      <c r="M99" s="385"/>
      <c r="N99" s="113" t="s">
        <v>294</v>
      </c>
      <c r="O99" s="388"/>
      <c r="P99" s="100">
        <v>3091.85</v>
      </c>
      <c r="Q99" s="101" t="s">
        <v>297</v>
      </c>
      <c r="R99" s="102"/>
      <c r="S99" s="100"/>
      <c r="T99" s="100"/>
      <c r="U99" s="394"/>
      <c r="V99" s="409"/>
      <c r="W99" s="412"/>
      <c r="X99" s="2">
        <v>86</v>
      </c>
    </row>
    <row r="100" spans="1:24" x14ac:dyDescent="0.25">
      <c r="A100" s="406"/>
      <c r="B100" s="385"/>
      <c r="C100" s="385"/>
      <c r="D100" s="385"/>
      <c r="E100" s="385"/>
      <c r="F100" s="388"/>
      <c r="G100" s="391"/>
      <c r="H100" s="394"/>
      <c r="I100" s="397"/>
      <c r="J100" s="400"/>
      <c r="K100" s="403"/>
      <c r="L100" s="385"/>
      <c r="M100" s="385"/>
      <c r="N100" s="113" t="s">
        <v>294</v>
      </c>
      <c r="O100" s="388"/>
      <c r="P100" s="100">
        <v>3778.93</v>
      </c>
      <c r="Q100" s="101" t="s">
        <v>297</v>
      </c>
      <c r="R100" s="102"/>
      <c r="S100" s="100"/>
      <c r="T100" s="100"/>
      <c r="U100" s="394"/>
      <c r="V100" s="409"/>
      <c r="W100" s="412"/>
      <c r="X100" s="2">
        <v>86</v>
      </c>
    </row>
    <row r="101" spans="1:24" x14ac:dyDescent="0.25">
      <c r="A101" s="406"/>
      <c r="B101" s="385"/>
      <c r="C101" s="385"/>
      <c r="D101" s="385"/>
      <c r="E101" s="385"/>
      <c r="F101" s="388"/>
      <c r="G101" s="391"/>
      <c r="H101" s="394"/>
      <c r="I101" s="397"/>
      <c r="J101" s="400"/>
      <c r="K101" s="403"/>
      <c r="L101" s="385"/>
      <c r="M101" s="385"/>
      <c r="N101" s="113" t="s">
        <v>346</v>
      </c>
      <c r="O101" s="388"/>
      <c r="P101" s="100">
        <v>2548.98</v>
      </c>
      <c r="Q101" s="101" t="s">
        <v>354</v>
      </c>
      <c r="R101" s="102"/>
      <c r="S101" s="100"/>
      <c r="T101" s="100"/>
      <c r="U101" s="394"/>
      <c r="V101" s="409"/>
      <c r="W101" s="412"/>
      <c r="X101" s="2">
        <v>86</v>
      </c>
    </row>
    <row r="102" spans="1:24" x14ac:dyDescent="0.25">
      <c r="A102" s="406"/>
      <c r="B102" s="385"/>
      <c r="C102" s="385"/>
      <c r="D102" s="385"/>
      <c r="E102" s="385"/>
      <c r="F102" s="388"/>
      <c r="G102" s="391"/>
      <c r="H102" s="394"/>
      <c r="I102" s="397"/>
      <c r="J102" s="400"/>
      <c r="K102" s="403"/>
      <c r="L102" s="385"/>
      <c r="M102" s="385"/>
      <c r="N102" s="113" t="s">
        <v>359</v>
      </c>
      <c r="O102" s="388"/>
      <c r="P102" s="100">
        <v>3490.03</v>
      </c>
      <c r="Q102" s="101" t="s">
        <v>354</v>
      </c>
      <c r="R102" s="102"/>
      <c r="S102" s="100"/>
      <c r="T102" s="100"/>
      <c r="U102" s="394"/>
      <c r="V102" s="409"/>
      <c r="W102" s="412"/>
      <c r="X102" s="2">
        <v>86</v>
      </c>
    </row>
    <row r="103" spans="1:24" x14ac:dyDescent="0.25">
      <c r="A103" s="407"/>
      <c r="B103" s="386"/>
      <c r="C103" s="386"/>
      <c r="D103" s="386"/>
      <c r="E103" s="386"/>
      <c r="F103" s="389"/>
      <c r="G103" s="392"/>
      <c r="H103" s="395"/>
      <c r="I103" s="398"/>
      <c r="J103" s="401"/>
      <c r="K103" s="404"/>
      <c r="L103" s="386"/>
      <c r="M103" s="386"/>
      <c r="N103" s="114" t="s">
        <v>346</v>
      </c>
      <c r="O103" s="389"/>
      <c r="P103" s="108">
        <v>2855.47</v>
      </c>
      <c r="Q103" s="109" t="s">
        <v>354</v>
      </c>
      <c r="R103" s="110"/>
      <c r="S103" s="108"/>
      <c r="T103" s="108"/>
      <c r="U103" s="395"/>
      <c r="V103" s="410"/>
      <c r="W103" s="413"/>
      <c r="X103" s="2">
        <v>86</v>
      </c>
    </row>
    <row r="104" spans="1:24" s="85" customFormat="1" ht="65.45" customHeight="1" x14ac:dyDescent="0.25">
      <c r="A104" s="405">
        <v>7</v>
      </c>
      <c r="B104" s="384" t="s">
        <v>56</v>
      </c>
      <c r="C104" s="384"/>
      <c r="D104" s="384"/>
      <c r="E104" s="384" t="s">
        <v>195</v>
      </c>
      <c r="F104" s="387" t="s">
        <v>261</v>
      </c>
      <c r="G104" s="390" t="s">
        <v>265</v>
      </c>
      <c r="H104" s="393">
        <v>16675.2</v>
      </c>
      <c r="I104" s="396">
        <f>IF(X104 = 87, H104 + SUM(S104:S118) - SUM(T104:T118) - SUM(P104:P118) - V104,0)</f>
        <v>-1.8189894035458565E-12</v>
      </c>
      <c r="J104" s="399">
        <v>2353020735</v>
      </c>
      <c r="K104" s="402" t="s">
        <v>196</v>
      </c>
      <c r="L104" s="384"/>
      <c r="M104" s="384" t="s">
        <v>263</v>
      </c>
      <c r="N104" s="112" t="s">
        <v>281</v>
      </c>
      <c r="O104" s="387" t="s">
        <v>197</v>
      </c>
      <c r="P104" s="99">
        <v>481.5</v>
      </c>
      <c r="Q104" s="98" t="s">
        <v>277</v>
      </c>
      <c r="R104" s="97" t="s">
        <v>288</v>
      </c>
      <c r="S104" s="99">
        <v>541.6</v>
      </c>
      <c r="T104" s="99"/>
      <c r="U104" s="393" t="s">
        <v>392</v>
      </c>
      <c r="V104" s="408">
        <v>8382.44</v>
      </c>
      <c r="W104" s="411"/>
      <c r="X104" s="85">
        <v>87</v>
      </c>
    </row>
    <row r="105" spans="1:24" x14ac:dyDescent="0.25">
      <c r="A105" s="406"/>
      <c r="B105" s="385"/>
      <c r="C105" s="385"/>
      <c r="D105" s="385"/>
      <c r="E105" s="385"/>
      <c r="F105" s="388"/>
      <c r="G105" s="391"/>
      <c r="H105" s="394"/>
      <c r="I105" s="397"/>
      <c r="J105" s="400"/>
      <c r="K105" s="403"/>
      <c r="L105" s="385"/>
      <c r="M105" s="385"/>
      <c r="N105" s="113" t="s">
        <v>281</v>
      </c>
      <c r="O105" s="388"/>
      <c r="P105" s="100">
        <v>234.09</v>
      </c>
      <c r="Q105" s="101" t="s">
        <v>277</v>
      </c>
      <c r="R105" s="102"/>
      <c r="S105" s="100"/>
      <c r="T105" s="100"/>
      <c r="U105" s="394"/>
      <c r="V105" s="409"/>
      <c r="W105" s="412"/>
      <c r="X105" s="2">
        <v>87</v>
      </c>
    </row>
    <row r="106" spans="1:24" x14ac:dyDescent="0.25">
      <c r="A106" s="406"/>
      <c r="B106" s="385"/>
      <c r="C106" s="385"/>
      <c r="D106" s="385"/>
      <c r="E106" s="385"/>
      <c r="F106" s="388"/>
      <c r="G106" s="391"/>
      <c r="H106" s="394"/>
      <c r="I106" s="397"/>
      <c r="J106" s="400"/>
      <c r="K106" s="403"/>
      <c r="L106" s="385"/>
      <c r="M106" s="385"/>
      <c r="N106" s="113" t="s">
        <v>281</v>
      </c>
      <c r="O106" s="388"/>
      <c r="P106" s="100">
        <v>55.58</v>
      </c>
      <c r="Q106" s="101" t="s">
        <v>277</v>
      </c>
      <c r="R106" s="102"/>
      <c r="S106" s="100"/>
      <c r="T106" s="100"/>
      <c r="U106" s="394"/>
      <c r="V106" s="409"/>
      <c r="W106" s="412"/>
      <c r="X106" s="2">
        <v>87</v>
      </c>
    </row>
    <row r="107" spans="1:24" x14ac:dyDescent="0.25">
      <c r="A107" s="406"/>
      <c r="B107" s="385"/>
      <c r="C107" s="385"/>
      <c r="D107" s="385"/>
      <c r="E107" s="385"/>
      <c r="F107" s="388"/>
      <c r="G107" s="391"/>
      <c r="H107" s="394"/>
      <c r="I107" s="397"/>
      <c r="J107" s="400"/>
      <c r="K107" s="403"/>
      <c r="L107" s="385"/>
      <c r="M107" s="385"/>
      <c r="N107" s="113" t="s">
        <v>281</v>
      </c>
      <c r="O107" s="388"/>
      <c r="P107" s="100">
        <v>870.7</v>
      </c>
      <c r="Q107" s="101" t="s">
        <v>277</v>
      </c>
      <c r="R107" s="102"/>
      <c r="S107" s="100"/>
      <c r="T107" s="100"/>
      <c r="U107" s="394"/>
      <c r="V107" s="409"/>
      <c r="W107" s="412"/>
      <c r="X107" s="2">
        <v>87</v>
      </c>
    </row>
    <row r="108" spans="1:24" x14ac:dyDescent="0.25">
      <c r="A108" s="406"/>
      <c r="B108" s="385"/>
      <c r="C108" s="385"/>
      <c r="D108" s="385"/>
      <c r="E108" s="385"/>
      <c r="F108" s="388"/>
      <c r="G108" s="391"/>
      <c r="H108" s="394"/>
      <c r="I108" s="397"/>
      <c r="J108" s="400"/>
      <c r="K108" s="403"/>
      <c r="L108" s="385"/>
      <c r="M108" s="385"/>
      <c r="N108" s="113" t="s">
        <v>281</v>
      </c>
      <c r="O108" s="388"/>
      <c r="P108" s="100">
        <v>234.09</v>
      </c>
      <c r="Q108" s="101" t="s">
        <v>277</v>
      </c>
      <c r="R108" s="102"/>
      <c r="S108" s="100"/>
      <c r="T108" s="100"/>
      <c r="U108" s="394"/>
      <c r="V108" s="409"/>
      <c r="W108" s="412"/>
      <c r="X108" s="2">
        <v>87</v>
      </c>
    </row>
    <row r="109" spans="1:24" x14ac:dyDescent="0.25">
      <c r="A109" s="406"/>
      <c r="B109" s="385"/>
      <c r="C109" s="385"/>
      <c r="D109" s="385"/>
      <c r="E109" s="385"/>
      <c r="F109" s="388"/>
      <c r="G109" s="391"/>
      <c r="H109" s="394"/>
      <c r="I109" s="397"/>
      <c r="J109" s="400"/>
      <c r="K109" s="403"/>
      <c r="L109" s="385"/>
      <c r="M109" s="385"/>
      <c r="N109" s="113" t="s">
        <v>294</v>
      </c>
      <c r="O109" s="388"/>
      <c r="P109" s="100">
        <v>416.16</v>
      </c>
      <c r="Q109" s="101" t="s">
        <v>297</v>
      </c>
      <c r="R109" s="102"/>
      <c r="S109" s="100"/>
      <c r="T109" s="100"/>
      <c r="U109" s="394"/>
      <c r="V109" s="409"/>
      <c r="W109" s="412"/>
      <c r="X109" s="2">
        <v>87</v>
      </c>
    </row>
    <row r="110" spans="1:24" x14ac:dyDescent="0.25">
      <c r="A110" s="406"/>
      <c r="B110" s="385"/>
      <c r="C110" s="385"/>
      <c r="D110" s="385"/>
      <c r="E110" s="385"/>
      <c r="F110" s="388"/>
      <c r="G110" s="391"/>
      <c r="H110" s="394"/>
      <c r="I110" s="397"/>
      <c r="J110" s="400"/>
      <c r="K110" s="403"/>
      <c r="L110" s="385"/>
      <c r="M110" s="385"/>
      <c r="N110" s="113" t="s">
        <v>294</v>
      </c>
      <c r="O110" s="388"/>
      <c r="P110" s="100">
        <v>416.16</v>
      </c>
      <c r="Q110" s="101" t="s">
        <v>297</v>
      </c>
      <c r="R110" s="102"/>
      <c r="S110" s="100"/>
      <c r="T110" s="100"/>
      <c r="U110" s="394"/>
      <c r="V110" s="409"/>
      <c r="W110" s="412"/>
      <c r="X110" s="2">
        <v>87</v>
      </c>
    </row>
    <row r="111" spans="1:24" x14ac:dyDescent="0.25">
      <c r="A111" s="406"/>
      <c r="B111" s="385"/>
      <c r="C111" s="385"/>
      <c r="D111" s="385"/>
      <c r="E111" s="385"/>
      <c r="F111" s="388"/>
      <c r="G111" s="391"/>
      <c r="H111" s="394"/>
      <c r="I111" s="397"/>
      <c r="J111" s="400"/>
      <c r="K111" s="403"/>
      <c r="L111" s="385"/>
      <c r="M111" s="385"/>
      <c r="N111" s="113" t="s">
        <v>294</v>
      </c>
      <c r="O111" s="388"/>
      <c r="P111" s="100">
        <v>964.32</v>
      </c>
      <c r="Q111" s="101" t="s">
        <v>297</v>
      </c>
      <c r="R111" s="102"/>
      <c r="S111" s="100"/>
      <c r="T111" s="100"/>
      <c r="U111" s="394"/>
      <c r="V111" s="409"/>
      <c r="W111" s="412"/>
      <c r="X111" s="2">
        <v>87</v>
      </c>
    </row>
    <row r="112" spans="1:24" x14ac:dyDescent="0.25">
      <c r="A112" s="406"/>
      <c r="B112" s="385"/>
      <c r="C112" s="385"/>
      <c r="D112" s="385"/>
      <c r="E112" s="385"/>
      <c r="F112" s="388"/>
      <c r="G112" s="391"/>
      <c r="H112" s="394"/>
      <c r="I112" s="397"/>
      <c r="J112" s="400"/>
      <c r="K112" s="403"/>
      <c r="L112" s="385"/>
      <c r="M112" s="385"/>
      <c r="N112" s="113" t="s">
        <v>294</v>
      </c>
      <c r="O112" s="388"/>
      <c r="P112" s="100">
        <v>1547.91</v>
      </c>
      <c r="Q112" s="101" t="s">
        <v>297</v>
      </c>
      <c r="R112" s="102"/>
      <c r="S112" s="100"/>
      <c r="T112" s="100"/>
      <c r="U112" s="394"/>
      <c r="V112" s="409"/>
      <c r="W112" s="412"/>
      <c r="X112" s="2">
        <v>87</v>
      </c>
    </row>
    <row r="113" spans="1:24" x14ac:dyDescent="0.25">
      <c r="A113" s="406"/>
      <c r="B113" s="385"/>
      <c r="C113" s="385"/>
      <c r="D113" s="385"/>
      <c r="E113" s="385"/>
      <c r="F113" s="388"/>
      <c r="G113" s="391"/>
      <c r="H113" s="394"/>
      <c r="I113" s="397"/>
      <c r="J113" s="400"/>
      <c r="K113" s="403"/>
      <c r="L113" s="385"/>
      <c r="M113" s="385"/>
      <c r="N113" s="113" t="s">
        <v>294</v>
      </c>
      <c r="O113" s="388"/>
      <c r="P113" s="100">
        <v>98.81</v>
      </c>
      <c r="Q113" s="101" t="s">
        <v>297</v>
      </c>
      <c r="R113" s="102"/>
      <c r="S113" s="100"/>
      <c r="T113" s="100"/>
      <c r="U113" s="394"/>
      <c r="V113" s="409"/>
      <c r="W113" s="412"/>
      <c r="X113" s="2">
        <v>87</v>
      </c>
    </row>
    <row r="114" spans="1:24" x14ac:dyDescent="0.25">
      <c r="A114" s="406"/>
      <c r="B114" s="385"/>
      <c r="C114" s="385"/>
      <c r="D114" s="385"/>
      <c r="E114" s="385"/>
      <c r="F114" s="388"/>
      <c r="G114" s="391"/>
      <c r="H114" s="394"/>
      <c r="I114" s="397"/>
      <c r="J114" s="400"/>
      <c r="K114" s="403"/>
      <c r="L114" s="385"/>
      <c r="M114" s="385"/>
      <c r="N114" s="113" t="s">
        <v>346</v>
      </c>
      <c r="O114" s="388"/>
      <c r="P114" s="100">
        <v>416.16</v>
      </c>
      <c r="Q114" s="101" t="s">
        <v>354</v>
      </c>
      <c r="R114" s="102"/>
      <c r="S114" s="100"/>
      <c r="T114" s="100"/>
      <c r="U114" s="394"/>
      <c r="V114" s="409"/>
      <c r="W114" s="412"/>
      <c r="X114" s="2">
        <v>87</v>
      </c>
    </row>
    <row r="115" spans="1:24" x14ac:dyDescent="0.25">
      <c r="A115" s="406"/>
      <c r="B115" s="385"/>
      <c r="C115" s="385"/>
      <c r="D115" s="385"/>
      <c r="E115" s="385"/>
      <c r="F115" s="388"/>
      <c r="G115" s="391"/>
      <c r="H115" s="394"/>
      <c r="I115" s="397"/>
      <c r="J115" s="400"/>
      <c r="K115" s="403"/>
      <c r="L115" s="385"/>
      <c r="M115" s="385"/>
      <c r="N115" s="113" t="s">
        <v>346</v>
      </c>
      <c r="O115" s="388"/>
      <c r="P115" s="100">
        <v>416.16</v>
      </c>
      <c r="Q115" s="101" t="s">
        <v>354</v>
      </c>
      <c r="R115" s="102"/>
      <c r="S115" s="100"/>
      <c r="T115" s="100"/>
      <c r="U115" s="394"/>
      <c r="V115" s="409"/>
      <c r="W115" s="412"/>
      <c r="X115" s="2">
        <v>87</v>
      </c>
    </row>
    <row r="116" spans="1:24" x14ac:dyDescent="0.25">
      <c r="A116" s="406"/>
      <c r="B116" s="385"/>
      <c r="C116" s="385"/>
      <c r="D116" s="385"/>
      <c r="E116" s="385"/>
      <c r="F116" s="388"/>
      <c r="G116" s="391"/>
      <c r="H116" s="394"/>
      <c r="I116" s="397"/>
      <c r="J116" s="400"/>
      <c r="K116" s="403"/>
      <c r="L116" s="385"/>
      <c r="M116" s="385"/>
      <c r="N116" s="113" t="s">
        <v>346</v>
      </c>
      <c r="O116" s="388"/>
      <c r="P116" s="100">
        <v>1547.91</v>
      </c>
      <c r="Q116" s="101" t="s">
        <v>354</v>
      </c>
      <c r="R116" s="102"/>
      <c r="S116" s="100"/>
      <c r="T116" s="100"/>
      <c r="U116" s="394"/>
      <c r="V116" s="409"/>
      <c r="W116" s="412"/>
      <c r="X116" s="2">
        <v>87</v>
      </c>
    </row>
    <row r="117" spans="1:24" x14ac:dyDescent="0.25">
      <c r="A117" s="406"/>
      <c r="B117" s="385"/>
      <c r="C117" s="385"/>
      <c r="D117" s="385"/>
      <c r="E117" s="385"/>
      <c r="F117" s="388"/>
      <c r="G117" s="391"/>
      <c r="H117" s="394"/>
      <c r="I117" s="397"/>
      <c r="J117" s="400"/>
      <c r="K117" s="403"/>
      <c r="L117" s="385"/>
      <c r="M117" s="385"/>
      <c r="N117" s="113" t="s">
        <v>346</v>
      </c>
      <c r="O117" s="388"/>
      <c r="P117" s="100">
        <v>98.81</v>
      </c>
      <c r="Q117" s="101" t="s">
        <v>354</v>
      </c>
      <c r="R117" s="102"/>
      <c r="S117" s="100"/>
      <c r="T117" s="100"/>
      <c r="U117" s="394"/>
      <c r="V117" s="409"/>
      <c r="W117" s="412"/>
      <c r="X117" s="2">
        <v>87</v>
      </c>
    </row>
    <row r="118" spans="1:24" x14ac:dyDescent="0.25">
      <c r="A118" s="407"/>
      <c r="B118" s="386"/>
      <c r="C118" s="386"/>
      <c r="D118" s="386"/>
      <c r="E118" s="386"/>
      <c r="F118" s="389"/>
      <c r="G118" s="392"/>
      <c r="H118" s="395"/>
      <c r="I118" s="398"/>
      <c r="J118" s="401"/>
      <c r="K118" s="404"/>
      <c r="L118" s="386"/>
      <c r="M118" s="386"/>
      <c r="N118" s="114" t="s">
        <v>346</v>
      </c>
      <c r="O118" s="389"/>
      <c r="P118" s="108">
        <v>1036</v>
      </c>
      <c r="Q118" s="109" t="s">
        <v>354</v>
      </c>
      <c r="R118" s="110"/>
      <c r="S118" s="108"/>
      <c r="T118" s="108"/>
      <c r="U118" s="395"/>
      <c r="V118" s="410"/>
      <c r="W118" s="413"/>
      <c r="X118" s="2">
        <v>87</v>
      </c>
    </row>
    <row r="119" spans="1:24" s="85" customFormat="1" ht="62.45" customHeight="1" x14ac:dyDescent="0.25">
      <c r="A119" s="405">
        <v>8</v>
      </c>
      <c r="B119" s="384" t="s">
        <v>56</v>
      </c>
      <c r="C119" s="384"/>
      <c r="D119" s="384"/>
      <c r="E119" s="384" t="s">
        <v>192</v>
      </c>
      <c r="F119" s="387" t="s">
        <v>301</v>
      </c>
      <c r="G119" s="390" t="s">
        <v>302</v>
      </c>
      <c r="H119" s="393">
        <v>235305</v>
      </c>
      <c r="I119" s="396">
        <f>IF(X119 = 92, H119 + SUM(S119:S122) - SUM(T119:T122) - SUM(P119:P122) - V119,0)</f>
        <v>0</v>
      </c>
      <c r="J119" s="399">
        <v>2353020735</v>
      </c>
      <c r="K119" s="402" t="s">
        <v>196</v>
      </c>
      <c r="L119" s="384"/>
      <c r="M119" s="384" t="s">
        <v>304</v>
      </c>
      <c r="N119" s="112" t="s">
        <v>355</v>
      </c>
      <c r="O119" s="387" t="s">
        <v>197</v>
      </c>
      <c r="P119" s="99">
        <v>89410.74</v>
      </c>
      <c r="Q119" s="98" t="s">
        <v>347</v>
      </c>
      <c r="R119" s="97"/>
      <c r="S119" s="99"/>
      <c r="T119" s="99"/>
      <c r="U119" s="393" t="s">
        <v>392</v>
      </c>
      <c r="V119" s="408">
        <v>47891</v>
      </c>
      <c r="W119" s="411"/>
      <c r="X119" s="85">
        <v>92</v>
      </c>
    </row>
    <row r="120" spans="1:24" x14ac:dyDescent="0.25">
      <c r="A120" s="406"/>
      <c r="B120" s="385"/>
      <c r="C120" s="385"/>
      <c r="D120" s="385"/>
      <c r="E120" s="385"/>
      <c r="F120" s="388"/>
      <c r="G120" s="391"/>
      <c r="H120" s="394"/>
      <c r="I120" s="397"/>
      <c r="J120" s="400"/>
      <c r="K120" s="403"/>
      <c r="L120" s="385"/>
      <c r="M120" s="385"/>
      <c r="N120" s="113" t="s">
        <v>355</v>
      </c>
      <c r="O120" s="388"/>
      <c r="P120" s="100">
        <v>5707.26</v>
      </c>
      <c r="Q120" s="101" t="s">
        <v>347</v>
      </c>
      <c r="R120" s="102"/>
      <c r="S120" s="100"/>
      <c r="T120" s="100"/>
      <c r="U120" s="394"/>
      <c r="V120" s="409"/>
      <c r="W120" s="412"/>
      <c r="X120" s="2">
        <v>92</v>
      </c>
    </row>
    <row r="121" spans="1:24" x14ac:dyDescent="0.25">
      <c r="A121" s="406"/>
      <c r="B121" s="385"/>
      <c r="C121" s="385"/>
      <c r="D121" s="385"/>
      <c r="E121" s="385"/>
      <c r="F121" s="388"/>
      <c r="G121" s="391"/>
      <c r="H121" s="394"/>
      <c r="I121" s="397"/>
      <c r="J121" s="400"/>
      <c r="K121" s="403"/>
      <c r="L121" s="385"/>
      <c r="M121" s="385"/>
      <c r="N121" s="113" t="s">
        <v>357</v>
      </c>
      <c r="O121" s="388"/>
      <c r="P121" s="100">
        <v>86758.06</v>
      </c>
      <c r="Q121" s="101" t="s">
        <v>357</v>
      </c>
      <c r="R121" s="102"/>
      <c r="S121" s="100"/>
      <c r="T121" s="100"/>
      <c r="U121" s="394"/>
      <c r="V121" s="409"/>
      <c r="W121" s="412"/>
      <c r="X121" s="2">
        <v>92</v>
      </c>
    </row>
    <row r="122" spans="1:24" x14ac:dyDescent="0.25">
      <c r="A122" s="407"/>
      <c r="B122" s="386"/>
      <c r="C122" s="386"/>
      <c r="D122" s="386"/>
      <c r="E122" s="386"/>
      <c r="F122" s="389"/>
      <c r="G122" s="392"/>
      <c r="H122" s="395"/>
      <c r="I122" s="398"/>
      <c r="J122" s="401"/>
      <c r="K122" s="404"/>
      <c r="L122" s="386"/>
      <c r="M122" s="386"/>
      <c r="N122" s="114" t="s">
        <v>357</v>
      </c>
      <c r="O122" s="389"/>
      <c r="P122" s="108">
        <v>5537.94</v>
      </c>
      <c r="Q122" s="109" t="s">
        <v>357</v>
      </c>
      <c r="R122" s="110"/>
      <c r="S122" s="108"/>
      <c r="T122" s="108"/>
      <c r="U122" s="395"/>
      <c r="V122" s="410"/>
      <c r="W122" s="413"/>
      <c r="X122" s="2">
        <v>92</v>
      </c>
    </row>
    <row r="123" spans="1:24" s="85" customFormat="1" ht="67.150000000000006" customHeight="1" x14ac:dyDescent="0.25">
      <c r="A123" s="405">
        <v>9</v>
      </c>
      <c r="B123" s="384" t="s">
        <v>56</v>
      </c>
      <c r="C123" s="384"/>
      <c r="D123" s="384"/>
      <c r="E123" s="384" t="s">
        <v>200</v>
      </c>
      <c r="F123" s="387" t="s">
        <v>301</v>
      </c>
      <c r="G123" s="390" t="s">
        <v>303</v>
      </c>
      <c r="H123" s="393">
        <v>76545</v>
      </c>
      <c r="I123" s="396">
        <f>IF(X123 = 93, H123 + SUM(S123:S124) - SUM(T123:T124) - SUM(P123:P124) - V123,0)</f>
        <v>0</v>
      </c>
      <c r="J123" s="399">
        <v>2353020735</v>
      </c>
      <c r="K123" s="402" t="s">
        <v>196</v>
      </c>
      <c r="L123" s="384"/>
      <c r="M123" s="384" t="s">
        <v>304</v>
      </c>
      <c r="N123" s="112" t="s">
        <v>355</v>
      </c>
      <c r="O123" s="387" t="s">
        <v>197</v>
      </c>
      <c r="P123" s="99">
        <v>30942</v>
      </c>
      <c r="Q123" s="98" t="s">
        <v>347</v>
      </c>
      <c r="R123" s="97"/>
      <c r="S123" s="99"/>
      <c r="T123" s="99"/>
      <c r="U123" s="393" t="s">
        <v>392</v>
      </c>
      <c r="V123" s="408">
        <v>15579</v>
      </c>
      <c r="W123" s="411"/>
      <c r="X123" s="85">
        <v>93</v>
      </c>
    </row>
    <row r="124" spans="1:24" x14ac:dyDescent="0.25">
      <c r="A124" s="407"/>
      <c r="B124" s="386"/>
      <c r="C124" s="386"/>
      <c r="D124" s="386"/>
      <c r="E124" s="386"/>
      <c r="F124" s="389"/>
      <c r="G124" s="392"/>
      <c r="H124" s="395"/>
      <c r="I124" s="398"/>
      <c r="J124" s="401"/>
      <c r="K124" s="404"/>
      <c r="L124" s="386"/>
      <c r="M124" s="386"/>
      <c r="N124" s="114" t="s">
        <v>357</v>
      </c>
      <c r="O124" s="389"/>
      <c r="P124" s="108">
        <v>30024</v>
      </c>
      <c r="Q124" s="109" t="s">
        <v>357</v>
      </c>
      <c r="R124" s="110"/>
      <c r="S124" s="108"/>
      <c r="T124" s="108"/>
      <c r="U124" s="395"/>
      <c r="V124" s="410"/>
      <c r="W124" s="413"/>
      <c r="X124" s="2">
        <v>93</v>
      </c>
    </row>
    <row r="125" spans="1:24" s="85" customFormat="1" ht="72.599999999999994" customHeight="1" x14ac:dyDescent="0.25">
      <c r="A125" s="278">
        <v>10</v>
      </c>
      <c r="B125" s="284" t="s">
        <v>56</v>
      </c>
      <c r="C125" s="284"/>
      <c r="D125" s="284"/>
      <c r="E125" s="284" t="s">
        <v>180</v>
      </c>
      <c r="F125" s="280" t="s">
        <v>309</v>
      </c>
      <c r="G125" s="290" t="s">
        <v>310</v>
      </c>
      <c r="H125" s="282">
        <v>464158.73</v>
      </c>
      <c r="I125" s="292">
        <f>IF(X125 = 101, H125 + SUM(S125:S134) - SUM(T125:T134) - SUM(P125:P134) - V125,0)</f>
        <v>226151.86999999994</v>
      </c>
      <c r="J125" s="331">
        <v>2308119595</v>
      </c>
      <c r="K125" s="334" t="s">
        <v>146</v>
      </c>
      <c r="L125" s="284"/>
      <c r="M125" s="284" t="s">
        <v>307</v>
      </c>
      <c r="N125" s="196" t="s">
        <v>387</v>
      </c>
      <c r="O125" s="280" t="s">
        <v>179</v>
      </c>
      <c r="P125" s="189">
        <v>25380.19</v>
      </c>
      <c r="Q125" s="188" t="s">
        <v>386</v>
      </c>
      <c r="R125" s="187"/>
      <c r="S125" s="189"/>
      <c r="T125" s="189"/>
      <c r="U125" s="282"/>
      <c r="V125" s="337"/>
      <c r="W125" s="288"/>
      <c r="X125" s="85">
        <v>101</v>
      </c>
    </row>
    <row r="126" spans="1:24" x14ac:dyDescent="0.25">
      <c r="A126" s="294"/>
      <c r="B126" s="297"/>
      <c r="C126" s="297"/>
      <c r="D126" s="297"/>
      <c r="E126" s="297"/>
      <c r="F126" s="295"/>
      <c r="G126" s="300"/>
      <c r="H126" s="296"/>
      <c r="I126" s="301"/>
      <c r="J126" s="332"/>
      <c r="K126" s="335"/>
      <c r="L126" s="297"/>
      <c r="M126" s="297"/>
      <c r="N126" s="197" t="s">
        <v>387</v>
      </c>
      <c r="O126" s="295"/>
      <c r="P126" s="190">
        <v>21770.06</v>
      </c>
      <c r="Q126" s="191" t="s">
        <v>386</v>
      </c>
      <c r="R126" s="192"/>
      <c r="S126" s="190"/>
      <c r="T126" s="190"/>
      <c r="U126" s="296"/>
      <c r="V126" s="338"/>
      <c r="W126" s="299"/>
      <c r="X126" s="2">
        <v>101</v>
      </c>
    </row>
    <row r="127" spans="1:24" x14ac:dyDescent="0.25">
      <c r="A127" s="294"/>
      <c r="B127" s="297"/>
      <c r="C127" s="297"/>
      <c r="D127" s="297"/>
      <c r="E127" s="297"/>
      <c r="F127" s="295"/>
      <c r="G127" s="300"/>
      <c r="H127" s="296"/>
      <c r="I127" s="301"/>
      <c r="J127" s="332"/>
      <c r="K127" s="335"/>
      <c r="L127" s="297"/>
      <c r="M127" s="297"/>
      <c r="N127" s="197" t="s">
        <v>403</v>
      </c>
      <c r="O127" s="295"/>
      <c r="P127" s="190">
        <v>19035.14</v>
      </c>
      <c r="Q127" s="191" t="s">
        <v>399</v>
      </c>
      <c r="R127" s="192"/>
      <c r="S127" s="190"/>
      <c r="T127" s="190"/>
      <c r="U127" s="296"/>
      <c r="V127" s="338"/>
      <c r="W127" s="299"/>
      <c r="X127" s="2">
        <v>101</v>
      </c>
    </row>
    <row r="128" spans="1:24" x14ac:dyDescent="0.25">
      <c r="A128" s="294"/>
      <c r="B128" s="297"/>
      <c r="C128" s="297"/>
      <c r="D128" s="297"/>
      <c r="E128" s="297"/>
      <c r="F128" s="295"/>
      <c r="G128" s="300"/>
      <c r="H128" s="296"/>
      <c r="I128" s="301"/>
      <c r="J128" s="332"/>
      <c r="K128" s="335"/>
      <c r="L128" s="297"/>
      <c r="M128" s="297"/>
      <c r="N128" s="197" t="s">
        <v>394</v>
      </c>
      <c r="O128" s="295"/>
      <c r="P128" s="190">
        <v>22441.72</v>
      </c>
      <c r="Q128" s="191" t="s">
        <v>409</v>
      </c>
      <c r="R128" s="192"/>
      <c r="S128" s="190"/>
      <c r="T128" s="190"/>
      <c r="U128" s="296"/>
      <c r="V128" s="338"/>
      <c r="W128" s="299"/>
      <c r="X128" s="2">
        <v>101</v>
      </c>
    </row>
    <row r="129" spans="1:24" x14ac:dyDescent="0.25">
      <c r="A129" s="294"/>
      <c r="B129" s="297"/>
      <c r="C129" s="297"/>
      <c r="D129" s="297"/>
      <c r="E129" s="297"/>
      <c r="F129" s="295"/>
      <c r="G129" s="300"/>
      <c r="H129" s="296"/>
      <c r="I129" s="301"/>
      <c r="J129" s="332"/>
      <c r="K129" s="335"/>
      <c r="L129" s="297"/>
      <c r="M129" s="297"/>
      <c r="N129" s="197" t="s">
        <v>403</v>
      </c>
      <c r="O129" s="295"/>
      <c r="P129" s="190">
        <v>30637.63</v>
      </c>
      <c r="Q129" s="191" t="s">
        <v>409</v>
      </c>
      <c r="R129" s="192"/>
      <c r="S129" s="190"/>
      <c r="T129" s="190"/>
      <c r="U129" s="296"/>
      <c r="V129" s="338"/>
      <c r="W129" s="299"/>
      <c r="X129" s="2">
        <v>101</v>
      </c>
    </row>
    <row r="130" spans="1:24" x14ac:dyDescent="0.25">
      <c r="A130" s="294"/>
      <c r="B130" s="297"/>
      <c r="C130" s="297"/>
      <c r="D130" s="297"/>
      <c r="E130" s="297"/>
      <c r="F130" s="295"/>
      <c r="G130" s="300"/>
      <c r="H130" s="296"/>
      <c r="I130" s="301"/>
      <c r="J130" s="332"/>
      <c r="K130" s="335"/>
      <c r="L130" s="297"/>
      <c r="M130" s="297"/>
      <c r="N130" s="197" t="s">
        <v>450</v>
      </c>
      <c r="O130" s="295"/>
      <c r="P130" s="190">
        <v>22984.78</v>
      </c>
      <c r="Q130" s="191" t="s">
        <v>449</v>
      </c>
      <c r="R130" s="192"/>
      <c r="S130" s="190"/>
      <c r="T130" s="190"/>
      <c r="U130" s="296"/>
      <c r="V130" s="338"/>
      <c r="W130" s="299"/>
      <c r="X130" s="2">
        <v>101</v>
      </c>
    </row>
    <row r="131" spans="1:24" x14ac:dyDescent="0.25">
      <c r="A131" s="294"/>
      <c r="B131" s="297"/>
      <c r="C131" s="297"/>
      <c r="D131" s="297"/>
      <c r="E131" s="297"/>
      <c r="F131" s="295"/>
      <c r="G131" s="300"/>
      <c r="H131" s="296"/>
      <c r="I131" s="301"/>
      <c r="J131" s="332"/>
      <c r="K131" s="335"/>
      <c r="L131" s="297"/>
      <c r="M131" s="297"/>
      <c r="N131" s="197" t="s">
        <v>452</v>
      </c>
      <c r="O131" s="295"/>
      <c r="P131" s="190">
        <v>19352.66</v>
      </c>
      <c r="Q131" s="191" t="s">
        <v>451</v>
      </c>
      <c r="R131" s="192"/>
      <c r="S131" s="190"/>
      <c r="T131" s="190"/>
      <c r="U131" s="296"/>
      <c r="V131" s="338"/>
      <c r="W131" s="299"/>
      <c r="X131" s="2">
        <v>101</v>
      </c>
    </row>
    <row r="132" spans="1:24" x14ac:dyDescent="0.25">
      <c r="A132" s="294"/>
      <c r="B132" s="297"/>
      <c r="C132" s="297"/>
      <c r="D132" s="297"/>
      <c r="E132" s="297"/>
      <c r="F132" s="295"/>
      <c r="G132" s="300"/>
      <c r="H132" s="296"/>
      <c r="I132" s="301"/>
      <c r="J132" s="332"/>
      <c r="K132" s="335"/>
      <c r="L132" s="297"/>
      <c r="M132" s="297"/>
      <c r="N132" s="197" t="s">
        <v>450</v>
      </c>
      <c r="O132" s="295"/>
      <c r="P132" s="190">
        <v>30318.62</v>
      </c>
      <c r="Q132" s="191" t="s">
        <v>451</v>
      </c>
      <c r="R132" s="192"/>
      <c r="S132" s="190"/>
      <c r="T132" s="190"/>
      <c r="U132" s="296"/>
      <c r="V132" s="338"/>
      <c r="W132" s="299"/>
      <c r="X132" s="2">
        <v>101</v>
      </c>
    </row>
    <row r="133" spans="1:24" x14ac:dyDescent="0.25">
      <c r="A133" s="294"/>
      <c r="B133" s="297"/>
      <c r="C133" s="297"/>
      <c r="D133" s="297"/>
      <c r="E133" s="297"/>
      <c r="F133" s="295"/>
      <c r="G133" s="300"/>
      <c r="H133" s="296"/>
      <c r="I133" s="301"/>
      <c r="J133" s="332"/>
      <c r="K133" s="335"/>
      <c r="L133" s="297"/>
      <c r="M133" s="297"/>
      <c r="N133" s="197" t="s">
        <v>541</v>
      </c>
      <c r="O133" s="295"/>
      <c r="P133" s="190">
        <v>22735.61</v>
      </c>
      <c r="Q133" s="191" t="s">
        <v>541</v>
      </c>
      <c r="R133" s="192"/>
      <c r="S133" s="190"/>
      <c r="T133" s="190"/>
      <c r="U133" s="296"/>
      <c r="V133" s="338"/>
      <c r="W133" s="299"/>
      <c r="X133" s="2">
        <v>101</v>
      </c>
    </row>
    <row r="134" spans="1:24" x14ac:dyDescent="0.25">
      <c r="A134" s="279"/>
      <c r="B134" s="285"/>
      <c r="C134" s="285"/>
      <c r="D134" s="285"/>
      <c r="E134" s="285"/>
      <c r="F134" s="281"/>
      <c r="G134" s="291"/>
      <c r="H134" s="283"/>
      <c r="I134" s="293"/>
      <c r="J134" s="333"/>
      <c r="K134" s="336"/>
      <c r="L134" s="285"/>
      <c r="M134" s="285"/>
      <c r="N134" s="198" t="s">
        <v>541</v>
      </c>
      <c r="O134" s="281"/>
      <c r="P134" s="193">
        <v>23350.45</v>
      </c>
      <c r="Q134" s="194" t="s">
        <v>542</v>
      </c>
      <c r="R134" s="195"/>
      <c r="S134" s="193"/>
      <c r="T134" s="193"/>
      <c r="U134" s="283"/>
      <c r="V134" s="339"/>
      <c r="W134" s="289"/>
      <c r="X134" s="2">
        <v>101</v>
      </c>
    </row>
    <row r="135" spans="1:24" s="85" customFormat="1" ht="63" customHeight="1" x14ac:dyDescent="0.25">
      <c r="A135" s="278">
        <v>11</v>
      </c>
      <c r="B135" s="284" t="s">
        <v>56</v>
      </c>
      <c r="C135" s="284"/>
      <c r="D135" s="284"/>
      <c r="E135" s="284" t="s">
        <v>169</v>
      </c>
      <c r="F135" s="280" t="s">
        <v>309</v>
      </c>
      <c r="G135" s="290" t="s">
        <v>171</v>
      </c>
      <c r="H135" s="282">
        <v>22628.22</v>
      </c>
      <c r="I135" s="292">
        <f>IF(X135 = 102, H135 + SUM(S135:S137) - SUM(T135:T137) - SUM(P135:P137) - V135,0)</f>
        <v>11314.11</v>
      </c>
      <c r="J135" s="331">
        <v>2308131994</v>
      </c>
      <c r="K135" s="334" t="s">
        <v>327</v>
      </c>
      <c r="L135" s="284"/>
      <c r="M135" s="284" t="s">
        <v>328</v>
      </c>
      <c r="N135" s="196" t="s">
        <v>394</v>
      </c>
      <c r="O135" s="280" t="s">
        <v>174</v>
      </c>
      <c r="P135" s="189">
        <v>3771.37</v>
      </c>
      <c r="Q135" s="188" t="s">
        <v>407</v>
      </c>
      <c r="R135" s="187"/>
      <c r="S135" s="189"/>
      <c r="T135" s="189"/>
      <c r="U135" s="282"/>
      <c r="V135" s="337"/>
      <c r="W135" s="288"/>
      <c r="X135" s="85">
        <v>102</v>
      </c>
    </row>
    <row r="136" spans="1:24" x14ac:dyDescent="0.25">
      <c r="A136" s="294"/>
      <c r="B136" s="297"/>
      <c r="C136" s="297"/>
      <c r="D136" s="297"/>
      <c r="E136" s="297"/>
      <c r="F136" s="295"/>
      <c r="G136" s="300"/>
      <c r="H136" s="296"/>
      <c r="I136" s="301"/>
      <c r="J136" s="332"/>
      <c r="K136" s="335"/>
      <c r="L136" s="297"/>
      <c r="M136" s="297"/>
      <c r="N136" s="197" t="s">
        <v>452</v>
      </c>
      <c r="O136" s="295"/>
      <c r="P136" s="190">
        <v>3771.37</v>
      </c>
      <c r="Q136" s="191" t="s">
        <v>456</v>
      </c>
      <c r="R136" s="192"/>
      <c r="S136" s="190"/>
      <c r="T136" s="190"/>
      <c r="U136" s="296"/>
      <c r="V136" s="338"/>
      <c r="W136" s="299"/>
      <c r="X136" s="2">
        <v>102</v>
      </c>
    </row>
    <row r="137" spans="1:24" x14ac:dyDescent="0.25">
      <c r="A137" s="279"/>
      <c r="B137" s="285"/>
      <c r="C137" s="285"/>
      <c r="D137" s="285"/>
      <c r="E137" s="285"/>
      <c r="F137" s="281"/>
      <c r="G137" s="291"/>
      <c r="H137" s="283"/>
      <c r="I137" s="293"/>
      <c r="J137" s="333"/>
      <c r="K137" s="336"/>
      <c r="L137" s="285"/>
      <c r="M137" s="285"/>
      <c r="N137" s="198" t="s">
        <v>544</v>
      </c>
      <c r="O137" s="281"/>
      <c r="P137" s="193">
        <v>3771.37</v>
      </c>
      <c r="Q137" s="194" t="s">
        <v>543</v>
      </c>
      <c r="R137" s="195"/>
      <c r="S137" s="193"/>
      <c r="T137" s="193"/>
      <c r="U137" s="283"/>
      <c r="V137" s="339"/>
      <c r="W137" s="289"/>
      <c r="X137" s="2">
        <v>102</v>
      </c>
    </row>
    <row r="138" spans="1:24" s="85" customFormat="1" ht="60.6" customHeight="1" x14ac:dyDescent="0.25">
      <c r="A138" s="278">
        <v>12</v>
      </c>
      <c r="B138" s="284" t="s">
        <v>56</v>
      </c>
      <c r="C138" s="284"/>
      <c r="D138" s="284"/>
      <c r="E138" s="284" t="s">
        <v>192</v>
      </c>
      <c r="F138" s="280" t="s">
        <v>309</v>
      </c>
      <c r="G138" s="290" t="s">
        <v>172</v>
      </c>
      <c r="H138" s="282">
        <v>38404.160000000003</v>
      </c>
      <c r="I138" s="292">
        <f>IF(X138 = 103, H138 + SUM(S138:S140) - SUM(T138:T140) - SUM(P138:P140) - V138,0)</f>
        <v>15026.400000000009</v>
      </c>
      <c r="J138" s="331">
        <v>2369002347</v>
      </c>
      <c r="K138" s="334" t="s">
        <v>173</v>
      </c>
      <c r="L138" s="284"/>
      <c r="M138" s="284" t="s">
        <v>307</v>
      </c>
      <c r="N138" s="196" t="s">
        <v>394</v>
      </c>
      <c r="O138" s="280" t="s">
        <v>329</v>
      </c>
      <c r="P138" s="189">
        <v>16111.64</v>
      </c>
      <c r="Q138" s="188" t="s">
        <v>408</v>
      </c>
      <c r="R138" s="187" t="s">
        <v>501</v>
      </c>
      <c r="S138" s="189">
        <v>3210.62</v>
      </c>
      <c r="T138" s="189"/>
      <c r="U138" s="282"/>
      <c r="V138" s="337"/>
      <c r="W138" s="288"/>
      <c r="X138" s="85">
        <v>103</v>
      </c>
    </row>
    <row r="139" spans="1:24" ht="56.25" x14ac:dyDescent="0.25">
      <c r="A139" s="294"/>
      <c r="B139" s="297"/>
      <c r="C139" s="297"/>
      <c r="D139" s="297"/>
      <c r="E139" s="297"/>
      <c r="F139" s="295"/>
      <c r="G139" s="300"/>
      <c r="H139" s="296"/>
      <c r="I139" s="301"/>
      <c r="J139" s="332"/>
      <c r="K139" s="335"/>
      <c r="L139" s="297"/>
      <c r="M139" s="297"/>
      <c r="N139" s="197" t="s">
        <v>452</v>
      </c>
      <c r="O139" s="295"/>
      <c r="P139" s="190">
        <v>12313.3</v>
      </c>
      <c r="Q139" s="191" t="s">
        <v>456</v>
      </c>
      <c r="R139" s="192" t="s">
        <v>556</v>
      </c>
      <c r="S139" s="190">
        <v>15026.4</v>
      </c>
      <c r="T139" s="190"/>
      <c r="U139" s="296"/>
      <c r="V139" s="338"/>
      <c r="W139" s="299"/>
      <c r="X139" s="2">
        <v>103</v>
      </c>
    </row>
    <row r="140" spans="1:24" x14ac:dyDescent="0.25">
      <c r="A140" s="279"/>
      <c r="B140" s="285"/>
      <c r="C140" s="285"/>
      <c r="D140" s="285"/>
      <c r="E140" s="285"/>
      <c r="F140" s="281"/>
      <c r="G140" s="291"/>
      <c r="H140" s="283"/>
      <c r="I140" s="293"/>
      <c r="J140" s="333"/>
      <c r="K140" s="336"/>
      <c r="L140" s="285"/>
      <c r="M140" s="285"/>
      <c r="N140" s="198" t="s">
        <v>544</v>
      </c>
      <c r="O140" s="281"/>
      <c r="P140" s="193">
        <v>13189.84</v>
      </c>
      <c r="Q140" s="194" t="s">
        <v>550</v>
      </c>
      <c r="R140" s="195"/>
      <c r="S140" s="193"/>
      <c r="T140" s="193"/>
      <c r="U140" s="283"/>
      <c r="V140" s="339"/>
      <c r="W140" s="289"/>
      <c r="X140" s="2">
        <v>103</v>
      </c>
    </row>
    <row r="141" spans="1:24" s="85" customFormat="1" ht="81" customHeight="1" x14ac:dyDescent="0.25">
      <c r="A141" s="416">
        <v>13</v>
      </c>
      <c r="B141" s="414" t="s">
        <v>56</v>
      </c>
      <c r="C141" s="414"/>
      <c r="D141" s="414"/>
      <c r="E141" s="414" t="s">
        <v>330</v>
      </c>
      <c r="F141" s="418" t="s">
        <v>331</v>
      </c>
      <c r="G141" s="432" t="s">
        <v>332</v>
      </c>
      <c r="H141" s="420">
        <v>256000</v>
      </c>
      <c r="I141" s="434">
        <f>IF(X141 = 104, H141 + SUM(S141:S142) - SUM(T141:T142) - SUM(P141:P142) - V141,0)</f>
        <v>0</v>
      </c>
      <c r="J141" s="436">
        <v>235300578903</v>
      </c>
      <c r="K141" s="438" t="s">
        <v>147</v>
      </c>
      <c r="L141" s="414"/>
      <c r="M141" s="414" t="s">
        <v>333</v>
      </c>
      <c r="N141" s="174" t="s">
        <v>394</v>
      </c>
      <c r="O141" s="418" t="s">
        <v>199</v>
      </c>
      <c r="P141" s="170">
        <v>88832</v>
      </c>
      <c r="Q141" s="169" t="s">
        <v>407</v>
      </c>
      <c r="R141" s="168"/>
      <c r="S141" s="170"/>
      <c r="T141" s="170"/>
      <c r="U141" s="420" t="s">
        <v>471</v>
      </c>
      <c r="V141" s="422">
        <v>71168</v>
      </c>
      <c r="W141" s="430"/>
      <c r="X141" s="85">
        <v>104</v>
      </c>
    </row>
    <row r="142" spans="1:24" x14ac:dyDescent="0.25">
      <c r="A142" s="417"/>
      <c r="B142" s="415"/>
      <c r="C142" s="415"/>
      <c r="D142" s="415"/>
      <c r="E142" s="415"/>
      <c r="F142" s="419"/>
      <c r="G142" s="433"/>
      <c r="H142" s="421"/>
      <c r="I142" s="435"/>
      <c r="J142" s="437"/>
      <c r="K142" s="439"/>
      <c r="L142" s="415"/>
      <c r="M142" s="415"/>
      <c r="N142" s="175" t="s">
        <v>452</v>
      </c>
      <c r="O142" s="419"/>
      <c r="P142" s="171">
        <v>96000</v>
      </c>
      <c r="Q142" s="172" t="s">
        <v>453</v>
      </c>
      <c r="R142" s="173"/>
      <c r="S142" s="171"/>
      <c r="T142" s="171"/>
      <c r="U142" s="421"/>
      <c r="V142" s="423"/>
      <c r="W142" s="431"/>
      <c r="X142" s="2">
        <v>104</v>
      </c>
    </row>
    <row r="143" spans="1:24" s="85" customFormat="1" ht="58.15" customHeight="1" x14ac:dyDescent="0.25">
      <c r="A143" s="87">
        <v>14</v>
      </c>
      <c r="B143" s="88" t="s">
        <v>56</v>
      </c>
      <c r="C143" s="88"/>
      <c r="D143" s="88"/>
      <c r="E143" s="88" t="s">
        <v>334</v>
      </c>
      <c r="F143" s="95" t="s">
        <v>331</v>
      </c>
      <c r="G143" s="89" t="s">
        <v>177</v>
      </c>
      <c r="H143" s="90">
        <v>31676.400000000001</v>
      </c>
      <c r="I143" s="91">
        <f>IF(X143 = 105, H143 + SUM(S143:S143) - SUM(T143:T143) - SUM(P143:P143) - V143,0)</f>
        <v>31676.400000000001</v>
      </c>
      <c r="J143" s="92">
        <v>2353018870</v>
      </c>
      <c r="K143" s="93" t="s">
        <v>155</v>
      </c>
      <c r="L143" s="88"/>
      <c r="M143" s="88" t="s">
        <v>307</v>
      </c>
      <c r="N143" s="95"/>
      <c r="O143" s="95" t="s">
        <v>197</v>
      </c>
      <c r="P143" s="90"/>
      <c r="Q143" s="89"/>
      <c r="R143" s="88"/>
      <c r="S143" s="90"/>
      <c r="T143" s="90"/>
      <c r="U143" s="90"/>
      <c r="V143" s="94"/>
      <c r="W143" s="86"/>
      <c r="X143" s="85">
        <v>105</v>
      </c>
    </row>
    <row r="144" spans="1:24" s="85" customFormat="1" ht="0.6" customHeight="1" x14ac:dyDescent="0.25">
      <c r="A144" s="87">
        <v>15</v>
      </c>
      <c r="B144" s="88"/>
      <c r="C144" s="88"/>
      <c r="D144" s="88"/>
      <c r="E144" s="88"/>
      <c r="F144" s="95"/>
      <c r="G144" s="89"/>
      <c r="H144" s="90"/>
      <c r="I144" s="91">
        <f>IF(X144 = 106, H144 + SUM(S144:S144) - SUM(T144:T144) - SUM(P144:P144) - V144,0)</f>
        <v>0</v>
      </c>
      <c r="J144" s="92"/>
      <c r="K144" s="93"/>
      <c r="L144" s="88"/>
      <c r="M144" s="88"/>
      <c r="N144" s="95"/>
      <c r="O144" s="95"/>
      <c r="P144" s="90"/>
      <c r="Q144" s="89"/>
      <c r="R144" s="88"/>
      <c r="S144" s="90"/>
      <c r="T144" s="90"/>
      <c r="U144" s="90"/>
      <c r="V144" s="94"/>
      <c r="W144" s="86"/>
      <c r="X144" s="85">
        <v>106</v>
      </c>
    </row>
    <row r="145" spans="1:24" s="85" customFormat="1" ht="54" customHeight="1" x14ac:dyDescent="0.25">
      <c r="A145" s="424">
        <v>16</v>
      </c>
      <c r="B145" s="427" t="s">
        <v>360</v>
      </c>
      <c r="C145" s="427"/>
      <c r="D145" s="427"/>
      <c r="E145" s="427" t="s">
        <v>198</v>
      </c>
      <c r="F145" s="443" t="s">
        <v>331</v>
      </c>
      <c r="G145" s="446" t="s">
        <v>362</v>
      </c>
      <c r="H145" s="449">
        <v>166685.48000000001</v>
      </c>
      <c r="I145" s="452">
        <f>IF(X145 = 107, H145 + SUM(S145:S162) - SUM(T145:T162) - SUM(P145:P162) - V145,0)</f>
        <v>92328.280000000013</v>
      </c>
      <c r="J145" s="455">
        <v>2353020735</v>
      </c>
      <c r="K145" s="458" t="s">
        <v>196</v>
      </c>
      <c r="L145" s="427"/>
      <c r="M145" s="427" t="s">
        <v>320</v>
      </c>
      <c r="N145" s="225" t="s">
        <v>394</v>
      </c>
      <c r="O145" s="443" t="s">
        <v>197</v>
      </c>
      <c r="P145" s="218">
        <v>7111.8</v>
      </c>
      <c r="Q145" s="217" t="s">
        <v>393</v>
      </c>
      <c r="R145" s="216"/>
      <c r="S145" s="218"/>
      <c r="T145" s="218"/>
      <c r="U145" s="449"/>
      <c r="V145" s="461"/>
      <c r="W145" s="440"/>
      <c r="X145" s="85">
        <v>107</v>
      </c>
    </row>
    <row r="146" spans="1:24" x14ac:dyDescent="0.25">
      <c r="A146" s="425"/>
      <c r="B146" s="428"/>
      <c r="C146" s="428"/>
      <c r="D146" s="428"/>
      <c r="E146" s="428"/>
      <c r="F146" s="444"/>
      <c r="G146" s="447"/>
      <c r="H146" s="450"/>
      <c r="I146" s="453"/>
      <c r="J146" s="456"/>
      <c r="K146" s="459"/>
      <c r="L146" s="428"/>
      <c r="M146" s="428"/>
      <c r="N146" s="226" t="s">
        <v>394</v>
      </c>
      <c r="O146" s="444"/>
      <c r="P146" s="219">
        <v>5818</v>
      </c>
      <c r="Q146" s="220" t="s">
        <v>393</v>
      </c>
      <c r="R146" s="221"/>
      <c r="S146" s="219"/>
      <c r="T146" s="219"/>
      <c r="U146" s="450"/>
      <c r="V146" s="462"/>
      <c r="W146" s="441"/>
      <c r="X146" s="2">
        <v>107</v>
      </c>
    </row>
    <row r="147" spans="1:24" x14ac:dyDescent="0.25">
      <c r="A147" s="425"/>
      <c r="B147" s="428"/>
      <c r="C147" s="428"/>
      <c r="D147" s="428"/>
      <c r="E147" s="428"/>
      <c r="F147" s="444"/>
      <c r="G147" s="447"/>
      <c r="H147" s="450"/>
      <c r="I147" s="453"/>
      <c r="J147" s="456"/>
      <c r="K147" s="459"/>
      <c r="L147" s="428"/>
      <c r="M147" s="428"/>
      <c r="N147" s="226" t="s">
        <v>394</v>
      </c>
      <c r="O147" s="444"/>
      <c r="P147" s="219">
        <v>4140</v>
      </c>
      <c r="Q147" s="220" t="s">
        <v>393</v>
      </c>
      <c r="R147" s="221"/>
      <c r="S147" s="219"/>
      <c r="T147" s="219"/>
      <c r="U147" s="450"/>
      <c r="V147" s="462"/>
      <c r="W147" s="441"/>
      <c r="X147" s="2">
        <v>107</v>
      </c>
    </row>
    <row r="148" spans="1:24" x14ac:dyDescent="0.25">
      <c r="A148" s="425"/>
      <c r="B148" s="428"/>
      <c r="C148" s="428"/>
      <c r="D148" s="428"/>
      <c r="E148" s="428"/>
      <c r="F148" s="444"/>
      <c r="G148" s="447"/>
      <c r="H148" s="450"/>
      <c r="I148" s="453"/>
      <c r="J148" s="456"/>
      <c r="K148" s="459"/>
      <c r="L148" s="428"/>
      <c r="M148" s="428"/>
      <c r="N148" s="226" t="s">
        <v>394</v>
      </c>
      <c r="O148" s="444"/>
      <c r="P148" s="219">
        <v>2670</v>
      </c>
      <c r="Q148" s="220" t="s">
        <v>396</v>
      </c>
      <c r="R148" s="221"/>
      <c r="S148" s="219"/>
      <c r="T148" s="219"/>
      <c r="U148" s="450"/>
      <c r="V148" s="462"/>
      <c r="W148" s="441"/>
      <c r="X148" s="2">
        <v>107</v>
      </c>
    </row>
    <row r="149" spans="1:24" x14ac:dyDescent="0.25">
      <c r="A149" s="425"/>
      <c r="B149" s="428"/>
      <c r="C149" s="428"/>
      <c r="D149" s="428"/>
      <c r="E149" s="428"/>
      <c r="F149" s="444"/>
      <c r="G149" s="447"/>
      <c r="H149" s="450"/>
      <c r="I149" s="453"/>
      <c r="J149" s="456"/>
      <c r="K149" s="459"/>
      <c r="L149" s="428"/>
      <c r="M149" s="428"/>
      <c r="N149" s="226" t="s">
        <v>394</v>
      </c>
      <c r="O149" s="444"/>
      <c r="P149" s="219">
        <v>4611.07</v>
      </c>
      <c r="Q149" s="220" t="s">
        <v>396</v>
      </c>
      <c r="R149" s="221"/>
      <c r="S149" s="219"/>
      <c r="T149" s="219"/>
      <c r="U149" s="450"/>
      <c r="V149" s="462"/>
      <c r="W149" s="441"/>
      <c r="X149" s="2">
        <v>107</v>
      </c>
    </row>
    <row r="150" spans="1:24" x14ac:dyDescent="0.25">
      <c r="A150" s="425"/>
      <c r="B150" s="428"/>
      <c r="C150" s="428"/>
      <c r="D150" s="428"/>
      <c r="E150" s="428"/>
      <c r="F150" s="444"/>
      <c r="G150" s="447"/>
      <c r="H150" s="450"/>
      <c r="I150" s="453"/>
      <c r="J150" s="456"/>
      <c r="K150" s="459"/>
      <c r="L150" s="428"/>
      <c r="M150" s="428"/>
      <c r="N150" s="226" t="s">
        <v>394</v>
      </c>
      <c r="O150" s="444"/>
      <c r="P150" s="219">
        <v>3772.73</v>
      </c>
      <c r="Q150" s="220" t="s">
        <v>396</v>
      </c>
      <c r="R150" s="221"/>
      <c r="S150" s="219"/>
      <c r="T150" s="219"/>
      <c r="U150" s="450"/>
      <c r="V150" s="462"/>
      <c r="W150" s="441"/>
      <c r="X150" s="2">
        <v>107</v>
      </c>
    </row>
    <row r="151" spans="1:24" x14ac:dyDescent="0.25">
      <c r="A151" s="425"/>
      <c r="B151" s="428"/>
      <c r="C151" s="428"/>
      <c r="D151" s="428"/>
      <c r="E151" s="428"/>
      <c r="F151" s="444"/>
      <c r="G151" s="447"/>
      <c r="H151" s="450"/>
      <c r="I151" s="453"/>
      <c r="J151" s="456"/>
      <c r="K151" s="459"/>
      <c r="L151" s="428"/>
      <c r="M151" s="428"/>
      <c r="N151" s="226" t="s">
        <v>452</v>
      </c>
      <c r="O151" s="444"/>
      <c r="P151" s="219">
        <v>5397.15</v>
      </c>
      <c r="Q151" s="220" t="s">
        <v>457</v>
      </c>
      <c r="R151" s="221"/>
      <c r="S151" s="219"/>
      <c r="T151" s="219"/>
      <c r="U151" s="450"/>
      <c r="V151" s="462"/>
      <c r="W151" s="441"/>
      <c r="X151" s="2">
        <v>107</v>
      </c>
    </row>
    <row r="152" spans="1:24" x14ac:dyDescent="0.25">
      <c r="A152" s="425"/>
      <c r="B152" s="428"/>
      <c r="C152" s="428"/>
      <c r="D152" s="428"/>
      <c r="E152" s="428"/>
      <c r="F152" s="444"/>
      <c r="G152" s="447"/>
      <c r="H152" s="450"/>
      <c r="I152" s="453"/>
      <c r="J152" s="456"/>
      <c r="K152" s="459"/>
      <c r="L152" s="428"/>
      <c r="M152" s="428"/>
      <c r="N152" s="226" t="s">
        <v>452</v>
      </c>
      <c r="O152" s="444"/>
      <c r="P152" s="219">
        <v>3840</v>
      </c>
      <c r="Q152" s="220" t="s">
        <v>457</v>
      </c>
      <c r="R152" s="221"/>
      <c r="S152" s="219"/>
      <c r="T152" s="219"/>
      <c r="U152" s="450"/>
      <c r="V152" s="462"/>
      <c r="W152" s="441"/>
      <c r="X152" s="2">
        <v>107</v>
      </c>
    </row>
    <row r="153" spans="1:24" x14ac:dyDescent="0.25">
      <c r="A153" s="425"/>
      <c r="B153" s="428"/>
      <c r="C153" s="428"/>
      <c r="D153" s="428"/>
      <c r="E153" s="428"/>
      <c r="F153" s="444"/>
      <c r="G153" s="447"/>
      <c r="H153" s="450"/>
      <c r="I153" s="453"/>
      <c r="J153" s="456"/>
      <c r="K153" s="459"/>
      <c r="L153" s="428"/>
      <c r="M153" s="428"/>
      <c r="N153" s="226" t="s">
        <v>452</v>
      </c>
      <c r="O153" s="444"/>
      <c r="P153" s="219">
        <v>5284.6</v>
      </c>
      <c r="Q153" s="220" t="s">
        <v>457</v>
      </c>
      <c r="R153" s="221"/>
      <c r="S153" s="219"/>
      <c r="T153" s="219"/>
      <c r="U153" s="450"/>
      <c r="V153" s="462"/>
      <c r="W153" s="441"/>
      <c r="X153" s="2">
        <v>107</v>
      </c>
    </row>
    <row r="154" spans="1:24" x14ac:dyDescent="0.25">
      <c r="A154" s="425"/>
      <c r="B154" s="428"/>
      <c r="C154" s="428"/>
      <c r="D154" s="428"/>
      <c r="E154" s="428"/>
      <c r="F154" s="444"/>
      <c r="G154" s="447"/>
      <c r="H154" s="450"/>
      <c r="I154" s="453"/>
      <c r="J154" s="456"/>
      <c r="K154" s="459"/>
      <c r="L154" s="428"/>
      <c r="M154" s="428"/>
      <c r="N154" s="226" t="s">
        <v>452</v>
      </c>
      <c r="O154" s="444"/>
      <c r="P154" s="219">
        <v>4323.8</v>
      </c>
      <c r="Q154" s="220" t="s">
        <v>457</v>
      </c>
      <c r="R154" s="221"/>
      <c r="S154" s="219"/>
      <c r="T154" s="219"/>
      <c r="U154" s="450"/>
      <c r="V154" s="462"/>
      <c r="W154" s="441"/>
      <c r="X154" s="2">
        <v>107</v>
      </c>
    </row>
    <row r="155" spans="1:24" x14ac:dyDescent="0.25">
      <c r="A155" s="425"/>
      <c r="B155" s="428"/>
      <c r="C155" s="428"/>
      <c r="D155" s="428"/>
      <c r="E155" s="428"/>
      <c r="F155" s="444"/>
      <c r="G155" s="447"/>
      <c r="H155" s="450"/>
      <c r="I155" s="453"/>
      <c r="J155" s="456"/>
      <c r="K155" s="459"/>
      <c r="L155" s="428"/>
      <c r="M155" s="428"/>
      <c r="N155" s="226" t="s">
        <v>452</v>
      </c>
      <c r="O155" s="444"/>
      <c r="P155" s="219">
        <v>3060</v>
      </c>
      <c r="Q155" s="220" t="s">
        <v>457</v>
      </c>
      <c r="R155" s="221"/>
      <c r="S155" s="219"/>
      <c r="T155" s="219"/>
      <c r="U155" s="450"/>
      <c r="V155" s="462"/>
      <c r="W155" s="441"/>
      <c r="X155" s="2">
        <v>107</v>
      </c>
    </row>
    <row r="156" spans="1:24" x14ac:dyDescent="0.25">
      <c r="A156" s="425"/>
      <c r="B156" s="428"/>
      <c r="C156" s="428"/>
      <c r="D156" s="428"/>
      <c r="E156" s="428"/>
      <c r="F156" s="444"/>
      <c r="G156" s="447"/>
      <c r="H156" s="450"/>
      <c r="I156" s="453"/>
      <c r="J156" s="456"/>
      <c r="K156" s="459"/>
      <c r="L156" s="428"/>
      <c r="M156" s="428"/>
      <c r="N156" s="226" t="s">
        <v>452</v>
      </c>
      <c r="O156" s="444"/>
      <c r="P156" s="219">
        <v>6596.45</v>
      </c>
      <c r="Q156" s="220" t="s">
        <v>468</v>
      </c>
      <c r="R156" s="221"/>
      <c r="S156" s="219"/>
      <c r="T156" s="219"/>
      <c r="U156" s="450"/>
      <c r="V156" s="462"/>
      <c r="W156" s="441"/>
      <c r="X156" s="2">
        <v>107</v>
      </c>
    </row>
    <row r="157" spans="1:24" x14ac:dyDescent="0.25">
      <c r="A157" s="425"/>
      <c r="B157" s="428"/>
      <c r="C157" s="428"/>
      <c r="D157" s="428"/>
      <c r="E157" s="428"/>
      <c r="F157" s="444"/>
      <c r="G157" s="447"/>
      <c r="H157" s="450"/>
      <c r="I157" s="453"/>
      <c r="J157" s="456"/>
      <c r="K157" s="459"/>
      <c r="L157" s="428"/>
      <c r="M157" s="428"/>
      <c r="N157" s="226" t="s">
        <v>563</v>
      </c>
      <c r="O157" s="444"/>
      <c r="P157" s="219">
        <v>1740</v>
      </c>
      <c r="Q157" s="220" t="s">
        <v>546</v>
      </c>
      <c r="R157" s="221"/>
      <c r="S157" s="219"/>
      <c r="T157" s="219"/>
      <c r="U157" s="450"/>
      <c r="V157" s="462"/>
      <c r="W157" s="441"/>
      <c r="X157" s="2">
        <v>107</v>
      </c>
    </row>
    <row r="158" spans="1:24" x14ac:dyDescent="0.25">
      <c r="A158" s="425"/>
      <c r="B158" s="428"/>
      <c r="C158" s="428"/>
      <c r="D158" s="428"/>
      <c r="E158" s="428"/>
      <c r="F158" s="444"/>
      <c r="G158" s="447"/>
      <c r="H158" s="450"/>
      <c r="I158" s="453"/>
      <c r="J158" s="456"/>
      <c r="K158" s="459"/>
      <c r="L158" s="428"/>
      <c r="M158" s="428"/>
      <c r="N158" s="226" t="s">
        <v>563</v>
      </c>
      <c r="O158" s="444"/>
      <c r="P158" s="219">
        <v>2550</v>
      </c>
      <c r="Q158" s="220" t="s">
        <v>546</v>
      </c>
      <c r="R158" s="221"/>
      <c r="S158" s="219"/>
      <c r="T158" s="219"/>
      <c r="U158" s="450"/>
      <c r="V158" s="462"/>
      <c r="W158" s="441"/>
      <c r="X158" s="2">
        <v>107</v>
      </c>
    </row>
    <row r="159" spans="1:24" x14ac:dyDescent="0.25">
      <c r="A159" s="425"/>
      <c r="B159" s="428"/>
      <c r="C159" s="428"/>
      <c r="D159" s="428"/>
      <c r="E159" s="428"/>
      <c r="F159" s="444"/>
      <c r="G159" s="447"/>
      <c r="H159" s="450"/>
      <c r="I159" s="453"/>
      <c r="J159" s="456"/>
      <c r="K159" s="459"/>
      <c r="L159" s="428"/>
      <c r="M159" s="428"/>
      <c r="N159" s="226" t="s">
        <v>563</v>
      </c>
      <c r="O159" s="444"/>
      <c r="P159" s="219">
        <v>2445.58</v>
      </c>
      <c r="Q159" s="220" t="s">
        <v>546</v>
      </c>
      <c r="R159" s="221"/>
      <c r="S159" s="219"/>
      <c r="T159" s="219"/>
      <c r="U159" s="450"/>
      <c r="V159" s="462"/>
      <c r="W159" s="441"/>
      <c r="X159" s="2">
        <v>107</v>
      </c>
    </row>
    <row r="160" spans="1:24" x14ac:dyDescent="0.25">
      <c r="A160" s="425"/>
      <c r="B160" s="428"/>
      <c r="C160" s="428"/>
      <c r="D160" s="428"/>
      <c r="E160" s="428"/>
      <c r="F160" s="444"/>
      <c r="G160" s="447"/>
      <c r="H160" s="450"/>
      <c r="I160" s="453"/>
      <c r="J160" s="456"/>
      <c r="K160" s="459"/>
      <c r="L160" s="428"/>
      <c r="M160" s="428"/>
      <c r="N160" s="226" t="s">
        <v>563</v>
      </c>
      <c r="O160" s="444"/>
      <c r="P160" s="219">
        <v>2989.02</v>
      </c>
      <c r="Q160" s="220" t="s">
        <v>546</v>
      </c>
      <c r="R160" s="221"/>
      <c r="S160" s="219"/>
      <c r="T160" s="219"/>
      <c r="U160" s="450"/>
      <c r="V160" s="462"/>
      <c r="W160" s="441"/>
      <c r="X160" s="2">
        <v>107</v>
      </c>
    </row>
    <row r="161" spans="1:24" x14ac:dyDescent="0.25">
      <c r="A161" s="425"/>
      <c r="B161" s="428"/>
      <c r="C161" s="428"/>
      <c r="D161" s="428"/>
      <c r="E161" s="428"/>
      <c r="F161" s="444"/>
      <c r="G161" s="447"/>
      <c r="H161" s="450"/>
      <c r="I161" s="453"/>
      <c r="J161" s="456"/>
      <c r="K161" s="459"/>
      <c r="L161" s="428"/>
      <c r="M161" s="428"/>
      <c r="N161" s="226" t="s">
        <v>563</v>
      </c>
      <c r="O161" s="444"/>
      <c r="P161" s="219">
        <v>4403.83</v>
      </c>
      <c r="Q161" s="220" t="s">
        <v>546</v>
      </c>
      <c r="R161" s="221"/>
      <c r="S161" s="219"/>
      <c r="T161" s="219"/>
      <c r="U161" s="450"/>
      <c r="V161" s="462"/>
      <c r="W161" s="441"/>
      <c r="X161" s="2">
        <v>107</v>
      </c>
    </row>
    <row r="162" spans="1:24" x14ac:dyDescent="0.25">
      <c r="A162" s="426"/>
      <c r="B162" s="429"/>
      <c r="C162" s="429"/>
      <c r="D162" s="429"/>
      <c r="E162" s="429"/>
      <c r="F162" s="445"/>
      <c r="G162" s="448"/>
      <c r="H162" s="451"/>
      <c r="I162" s="454"/>
      <c r="J162" s="457"/>
      <c r="K162" s="460"/>
      <c r="L162" s="429"/>
      <c r="M162" s="429"/>
      <c r="N162" s="227" t="s">
        <v>563</v>
      </c>
      <c r="O162" s="445"/>
      <c r="P162" s="222">
        <v>3603.17</v>
      </c>
      <c r="Q162" s="223" t="s">
        <v>546</v>
      </c>
      <c r="R162" s="224"/>
      <c r="S162" s="222"/>
      <c r="T162" s="222"/>
      <c r="U162" s="451"/>
      <c r="V162" s="463"/>
      <c r="W162" s="442"/>
      <c r="X162" s="2">
        <v>107</v>
      </c>
    </row>
    <row r="163" spans="1:24" s="85" customFormat="1" ht="54" customHeight="1" x14ac:dyDescent="0.25">
      <c r="A163" s="424">
        <v>17</v>
      </c>
      <c r="B163" s="427" t="s">
        <v>56</v>
      </c>
      <c r="C163" s="427"/>
      <c r="D163" s="427"/>
      <c r="E163" s="427" t="s">
        <v>195</v>
      </c>
      <c r="F163" s="443" t="s">
        <v>331</v>
      </c>
      <c r="G163" s="446" t="s">
        <v>363</v>
      </c>
      <c r="H163" s="449">
        <v>50150.29</v>
      </c>
      <c r="I163" s="452">
        <f>IF(X163 = 108, H163 + SUM(S163:S174) - SUM(T163:T174) - SUM(P163:P174) - V163,0)</f>
        <v>36899.89</v>
      </c>
      <c r="J163" s="455">
        <v>2353020735</v>
      </c>
      <c r="K163" s="458" t="s">
        <v>196</v>
      </c>
      <c r="L163" s="427"/>
      <c r="M163" s="427" t="s">
        <v>320</v>
      </c>
      <c r="N163" s="225" t="s">
        <v>394</v>
      </c>
      <c r="O163" s="443" t="s">
        <v>197</v>
      </c>
      <c r="P163" s="218">
        <v>960</v>
      </c>
      <c r="Q163" s="217" t="s">
        <v>395</v>
      </c>
      <c r="R163" s="216"/>
      <c r="S163" s="218"/>
      <c r="T163" s="218"/>
      <c r="U163" s="449"/>
      <c r="V163" s="461"/>
      <c r="W163" s="440"/>
      <c r="X163" s="85">
        <v>108</v>
      </c>
    </row>
    <row r="164" spans="1:24" x14ac:dyDescent="0.25">
      <c r="A164" s="425"/>
      <c r="B164" s="428"/>
      <c r="C164" s="428"/>
      <c r="D164" s="428"/>
      <c r="E164" s="428"/>
      <c r="F164" s="444"/>
      <c r="G164" s="447"/>
      <c r="H164" s="450"/>
      <c r="I164" s="453"/>
      <c r="J164" s="456"/>
      <c r="K164" s="459"/>
      <c r="L164" s="428"/>
      <c r="M164" s="428"/>
      <c r="N164" s="226" t="s">
        <v>394</v>
      </c>
      <c r="O164" s="444"/>
      <c r="P164" s="219">
        <v>2998.4</v>
      </c>
      <c r="Q164" s="220" t="s">
        <v>395</v>
      </c>
      <c r="R164" s="221"/>
      <c r="S164" s="219"/>
      <c r="T164" s="219"/>
      <c r="U164" s="450"/>
      <c r="V164" s="462"/>
      <c r="W164" s="441"/>
      <c r="X164" s="2">
        <v>108</v>
      </c>
    </row>
    <row r="165" spans="1:24" x14ac:dyDescent="0.25">
      <c r="A165" s="425"/>
      <c r="B165" s="428"/>
      <c r="C165" s="428"/>
      <c r="D165" s="428"/>
      <c r="E165" s="428"/>
      <c r="F165" s="444"/>
      <c r="G165" s="447"/>
      <c r="H165" s="450"/>
      <c r="I165" s="453"/>
      <c r="J165" s="456"/>
      <c r="K165" s="459"/>
      <c r="L165" s="428"/>
      <c r="M165" s="428"/>
      <c r="N165" s="226" t="s">
        <v>394</v>
      </c>
      <c r="O165" s="444"/>
      <c r="P165" s="219">
        <v>270</v>
      </c>
      <c r="Q165" s="220" t="s">
        <v>396</v>
      </c>
      <c r="R165" s="221"/>
      <c r="S165" s="219"/>
      <c r="T165" s="219"/>
      <c r="U165" s="450"/>
      <c r="V165" s="462"/>
      <c r="W165" s="441"/>
      <c r="X165" s="2">
        <v>108</v>
      </c>
    </row>
    <row r="166" spans="1:24" x14ac:dyDescent="0.25">
      <c r="A166" s="425"/>
      <c r="B166" s="428"/>
      <c r="C166" s="428"/>
      <c r="D166" s="428"/>
      <c r="E166" s="428"/>
      <c r="F166" s="444"/>
      <c r="G166" s="447"/>
      <c r="H166" s="450"/>
      <c r="I166" s="453"/>
      <c r="J166" s="456"/>
      <c r="K166" s="459"/>
      <c r="L166" s="428"/>
      <c r="M166" s="428"/>
      <c r="N166" s="226" t="s">
        <v>394</v>
      </c>
      <c r="O166" s="444"/>
      <c r="P166" s="219">
        <v>847.8</v>
      </c>
      <c r="Q166" s="220" t="s">
        <v>396</v>
      </c>
      <c r="R166" s="221"/>
      <c r="S166" s="219"/>
      <c r="T166" s="219"/>
      <c r="U166" s="450"/>
      <c r="V166" s="462"/>
      <c r="W166" s="441"/>
      <c r="X166" s="2">
        <v>108</v>
      </c>
    </row>
    <row r="167" spans="1:24" x14ac:dyDescent="0.25">
      <c r="A167" s="425"/>
      <c r="B167" s="428"/>
      <c r="C167" s="428"/>
      <c r="D167" s="428"/>
      <c r="E167" s="428"/>
      <c r="F167" s="444"/>
      <c r="G167" s="447"/>
      <c r="H167" s="450"/>
      <c r="I167" s="453"/>
      <c r="J167" s="456"/>
      <c r="K167" s="459"/>
      <c r="L167" s="428"/>
      <c r="M167" s="428"/>
      <c r="N167" s="226" t="s">
        <v>452</v>
      </c>
      <c r="O167" s="444"/>
      <c r="P167" s="219">
        <v>1080</v>
      </c>
      <c r="Q167" s="220" t="s">
        <v>457</v>
      </c>
      <c r="R167" s="221"/>
      <c r="S167" s="219"/>
      <c r="T167" s="219"/>
      <c r="U167" s="450"/>
      <c r="V167" s="462"/>
      <c r="W167" s="441"/>
      <c r="X167" s="2">
        <v>108</v>
      </c>
    </row>
    <row r="168" spans="1:24" x14ac:dyDescent="0.25">
      <c r="A168" s="425"/>
      <c r="B168" s="428"/>
      <c r="C168" s="428"/>
      <c r="D168" s="428"/>
      <c r="E168" s="428"/>
      <c r="F168" s="444"/>
      <c r="G168" s="447"/>
      <c r="H168" s="450"/>
      <c r="I168" s="453"/>
      <c r="J168" s="456"/>
      <c r="K168" s="459"/>
      <c r="L168" s="428"/>
      <c r="M168" s="428"/>
      <c r="N168" s="226" t="s">
        <v>452</v>
      </c>
      <c r="O168" s="444"/>
      <c r="P168" s="219">
        <v>3373.2</v>
      </c>
      <c r="Q168" s="220" t="s">
        <v>457</v>
      </c>
      <c r="R168" s="221"/>
      <c r="S168" s="219"/>
      <c r="T168" s="219"/>
      <c r="U168" s="450"/>
      <c r="V168" s="462"/>
      <c r="W168" s="441"/>
      <c r="X168" s="2">
        <v>108</v>
      </c>
    </row>
    <row r="169" spans="1:24" x14ac:dyDescent="0.25">
      <c r="A169" s="425"/>
      <c r="B169" s="428"/>
      <c r="C169" s="428"/>
      <c r="D169" s="428"/>
      <c r="E169" s="428"/>
      <c r="F169" s="444"/>
      <c r="G169" s="447"/>
      <c r="H169" s="450"/>
      <c r="I169" s="453"/>
      <c r="J169" s="456"/>
      <c r="K169" s="459"/>
      <c r="L169" s="428"/>
      <c r="M169" s="428"/>
      <c r="N169" s="226" t="s">
        <v>452</v>
      </c>
      <c r="O169" s="444"/>
      <c r="P169" s="219">
        <v>1036.2</v>
      </c>
      <c r="Q169" s="220" t="s">
        <v>457</v>
      </c>
      <c r="R169" s="221"/>
      <c r="S169" s="219"/>
      <c r="T169" s="219"/>
      <c r="U169" s="450"/>
      <c r="V169" s="462"/>
      <c r="W169" s="441"/>
      <c r="X169" s="2">
        <v>108</v>
      </c>
    </row>
    <row r="170" spans="1:24" x14ac:dyDescent="0.25">
      <c r="A170" s="425"/>
      <c r="B170" s="428"/>
      <c r="C170" s="428"/>
      <c r="D170" s="428"/>
      <c r="E170" s="428"/>
      <c r="F170" s="444"/>
      <c r="G170" s="447"/>
      <c r="H170" s="450"/>
      <c r="I170" s="453"/>
      <c r="J170" s="456"/>
      <c r="K170" s="459"/>
      <c r="L170" s="428"/>
      <c r="M170" s="428"/>
      <c r="N170" s="226" t="s">
        <v>452</v>
      </c>
      <c r="O170" s="444"/>
      <c r="P170" s="219">
        <v>330</v>
      </c>
      <c r="Q170" s="220" t="s">
        <v>457</v>
      </c>
      <c r="R170" s="221"/>
      <c r="S170" s="219"/>
      <c r="T170" s="219"/>
      <c r="U170" s="450"/>
      <c r="V170" s="462"/>
      <c r="W170" s="441"/>
      <c r="X170" s="2">
        <v>108</v>
      </c>
    </row>
    <row r="171" spans="1:24" x14ac:dyDescent="0.25">
      <c r="A171" s="425"/>
      <c r="B171" s="428"/>
      <c r="C171" s="428"/>
      <c r="D171" s="428"/>
      <c r="E171" s="428"/>
      <c r="F171" s="444"/>
      <c r="G171" s="447"/>
      <c r="H171" s="450"/>
      <c r="I171" s="453"/>
      <c r="J171" s="456"/>
      <c r="K171" s="459"/>
      <c r="L171" s="428"/>
      <c r="M171" s="428"/>
      <c r="N171" s="226" t="s">
        <v>563</v>
      </c>
      <c r="O171" s="444"/>
      <c r="P171" s="219">
        <v>937</v>
      </c>
      <c r="Q171" s="220" t="s">
        <v>546</v>
      </c>
      <c r="R171" s="221"/>
      <c r="S171" s="219"/>
      <c r="T171" s="219"/>
      <c r="U171" s="450"/>
      <c r="V171" s="462"/>
      <c r="W171" s="441"/>
      <c r="X171" s="2">
        <v>108</v>
      </c>
    </row>
    <row r="172" spans="1:24" x14ac:dyDescent="0.25">
      <c r="A172" s="425"/>
      <c r="B172" s="428"/>
      <c r="C172" s="428"/>
      <c r="D172" s="428"/>
      <c r="E172" s="428"/>
      <c r="F172" s="444"/>
      <c r="G172" s="447"/>
      <c r="H172" s="450"/>
      <c r="I172" s="453"/>
      <c r="J172" s="456"/>
      <c r="K172" s="459"/>
      <c r="L172" s="428"/>
      <c r="M172" s="428"/>
      <c r="N172" s="226" t="s">
        <v>563</v>
      </c>
      <c r="O172" s="444"/>
      <c r="P172" s="219">
        <v>847.8</v>
      </c>
      <c r="Q172" s="220" t="s">
        <v>546</v>
      </c>
      <c r="R172" s="221"/>
      <c r="S172" s="219"/>
      <c r="T172" s="219"/>
      <c r="U172" s="450"/>
      <c r="V172" s="462"/>
      <c r="W172" s="441"/>
      <c r="X172" s="2">
        <v>108</v>
      </c>
    </row>
    <row r="173" spans="1:24" x14ac:dyDescent="0.25">
      <c r="A173" s="425"/>
      <c r="B173" s="428"/>
      <c r="C173" s="428"/>
      <c r="D173" s="428"/>
      <c r="E173" s="428"/>
      <c r="F173" s="444"/>
      <c r="G173" s="447"/>
      <c r="H173" s="450"/>
      <c r="I173" s="453"/>
      <c r="J173" s="456"/>
      <c r="K173" s="459"/>
      <c r="L173" s="428"/>
      <c r="M173" s="428"/>
      <c r="N173" s="226" t="s">
        <v>563</v>
      </c>
      <c r="O173" s="444"/>
      <c r="P173" s="219">
        <v>300</v>
      </c>
      <c r="Q173" s="220" t="s">
        <v>546</v>
      </c>
      <c r="R173" s="221"/>
      <c r="S173" s="219"/>
      <c r="T173" s="219"/>
      <c r="U173" s="450"/>
      <c r="V173" s="462"/>
      <c r="W173" s="441"/>
      <c r="X173" s="2">
        <v>108</v>
      </c>
    </row>
    <row r="174" spans="1:24" x14ac:dyDescent="0.25">
      <c r="A174" s="426"/>
      <c r="B174" s="429"/>
      <c r="C174" s="429"/>
      <c r="D174" s="429"/>
      <c r="E174" s="429"/>
      <c r="F174" s="445"/>
      <c r="G174" s="448"/>
      <c r="H174" s="451"/>
      <c r="I174" s="454"/>
      <c r="J174" s="457"/>
      <c r="K174" s="460"/>
      <c r="L174" s="429"/>
      <c r="M174" s="429"/>
      <c r="N174" s="227" t="s">
        <v>563</v>
      </c>
      <c r="O174" s="445"/>
      <c r="P174" s="222">
        <v>270</v>
      </c>
      <c r="Q174" s="223" t="s">
        <v>546</v>
      </c>
      <c r="R174" s="224"/>
      <c r="S174" s="222"/>
      <c r="T174" s="222"/>
      <c r="U174" s="451"/>
      <c r="V174" s="463"/>
      <c r="W174" s="442"/>
      <c r="X174" s="2">
        <v>108</v>
      </c>
    </row>
    <row r="175" spans="1:24" s="85" customFormat="1" ht="63" customHeight="1" x14ac:dyDescent="0.25">
      <c r="A175" s="424">
        <v>18</v>
      </c>
      <c r="B175" s="427" t="s">
        <v>56</v>
      </c>
      <c r="C175" s="427"/>
      <c r="D175" s="427"/>
      <c r="E175" s="427" t="s">
        <v>364</v>
      </c>
      <c r="F175" s="443" t="s">
        <v>331</v>
      </c>
      <c r="G175" s="446" t="s">
        <v>365</v>
      </c>
      <c r="H175" s="449">
        <v>70148.52</v>
      </c>
      <c r="I175" s="452">
        <f>IF(X175 = 109, H175 + SUM(S175:S180) - SUM(T175:T180) - SUM(P175:P180) - V175,0)</f>
        <v>32879.520000000004</v>
      </c>
      <c r="J175" s="455">
        <v>2353020735</v>
      </c>
      <c r="K175" s="458" t="s">
        <v>196</v>
      </c>
      <c r="L175" s="427"/>
      <c r="M175" s="427" t="s">
        <v>320</v>
      </c>
      <c r="N175" s="225" t="s">
        <v>394</v>
      </c>
      <c r="O175" s="443" t="s">
        <v>197</v>
      </c>
      <c r="P175" s="218">
        <v>3180</v>
      </c>
      <c r="Q175" s="217" t="s">
        <v>395</v>
      </c>
      <c r="R175" s="216"/>
      <c r="S175" s="218"/>
      <c r="T175" s="218"/>
      <c r="U175" s="449"/>
      <c r="V175" s="461"/>
      <c r="W175" s="440"/>
      <c r="X175" s="85">
        <v>109</v>
      </c>
    </row>
    <row r="176" spans="1:24" x14ac:dyDescent="0.25">
      <c r="A176" s="425"/>
      <c r="B176" s="428"/>
      <c r="C176" s="428"/>
      <c r="D176" s="428"/>
      <c r="E176" s="428"/>
      <c r="F176" s="444"/>
      <c r="G176" s="447"/>
      <c r="H176" s="450"/>
      <c r="I176" s="453"/>
      <c r="J176" s="456"/>
      <c r="K176" s="459"/>
      <c r="L176" s="428"/>
      <c r="M176" s="428"/>
      <c r="N176" s="226" t="s">
        <v>394</v>
      </c>
      <c r="O176" s="444"/>
      <c r="P176" s="219">
        <v>9858</v>
      </c>
      <c r="Q176" s="220" t="s">
        <v>395</v>
      </c>
      <c r="R176" s="221"/>
      <c r="S176" s="219"/>
      <c r="T176" s="219"/>
      <c r="U176" s="450"/>
      <c r="V176" s="462"/>
      <c r="W176" s="441"/>
      <c r="X176" s="2">
        <v>109</v>
      </c>
    </row>
    <row r="177" spans="1:24" x14ac:dyDescent="0.25">
      <c r="A177" s="425"/>
      <c r="B177" s="428"/>
      <c r="C177" s="428"/>
      <c r="D177" s="428"/>
      <c r="E177" s="428"/>
      <c r="F177" s="444"/>
      <c r="G177" s="447"/>
      <c r="H177" s="450"/>
      <c r="I177" s="453"/>
      <c r="J177" s="456"/>
      <c r="K177" s="459"/>
      <c r="L177" s="428"/>
      <c r="M177" s="428"/>
      <c r="N177" s="226" t="s">
        <v>452</v>
      </c>
      <c r="O177" s="444"/>
      <c r="P177" s="219">
        <v>3240</v>
      </c>
      <c r="Q177" s="220" t="s">
        <v>467</v>
      </c>
      <c r="R177" s="221"/>
      <c r="S177" s="219"/>
      <c r="T177" s="219"/>
      <c r="U177" s="450"/>
      <c r="V177" s="462"/>
      <c r="W177" s="441"/>
      <c r="X177" s="2">
        <v>109</v>
      </c>
    </row>
    <row r="178" spans="1:24" x14ac:dyDescent="0.25">
      <c r="A178" s="425"/>
      <c r="B178" s="428"/>
      <c r="C178" s="428"/>
      <c r="D178" s="428"/>
      <c r="E178" s="428"/>
      <c r="F178" s="444"/>
      <c r="G178" s="447"/>
      <c r="H178" s="450"/>
      <c r="I178" s="453"/>
      <c r="J178" s="456"/>
      <c r="K178" s="459"/>
      <c r="L178" s="428"/>
      <c r="M178" s="428"/>
      <c r="N178" s="226" t="s">
        <v>452</v>
      </c>
      <c r="O178" s="444"/>
      <c r="P178" s="219">
        <v>10044</v>
      </c>
      <c r="Q178" s="220" t="s">
        <v>467</v>
      </c>
      <c r="R178" s="221"/>
      <c r="S178" s="219"/>
      <c r="T178" s="219"/>
      <c r="U178" s="450"/>
      <c r="V178" s="462"/>
      <c r="W178" s="441"/>
      <c r="X178" s="2">
        <v>109</v>
      </c>
    </row>
    <row r="179" spans="1:24" x14ac:dyDescent="0.25">
      <c r="A179" s="425"/>
      <c r="B179" s="428"/>
      <c r="C179" s="428"/>
      <c r="D179" s="428"/>
      <c r="E179" s="428"/>
      <c r="F179" s="444"/>
      <c r="G179" s="447"/>
      <c r="H179" s="450"/>
      <c r="I179" s="453"/>
      <c r="J179" s="456"/>
      <c r="K179" s="459"/>
      <c r="L179" s="428"/>
      <c r="M179" s="428"/>
      <c r="N179" s="226" t="s">
        <v>563</v>
      </c>
      <c r="O179" s="444"/>
      <c r="P179" s="219">
        <v>2670</v>
      </c>
      <c r="Q179" s="220" t="s">
        <v>546</v>
      </c>
      <c r="R179" s="221"/>
      <c r="S179" s="219"/>
      <c r="T179" s="219"/>
      <c r="U179" s="450"/>
      <c r="V179" s="462"/>
      <c r="W179" s="441"/>
      <c r="X179" s="2">
        <v>109</v>
      </c>
    </row>
    <row r="180" spans="1:24" x14ac:dyDescent="0.25">
      <c r="A180" s="426"/>
      <c r="B180" s="429"/>
      <c r="C180" s="429"/>
      <c r="D180" s="429"/>
      <c r="E180" s="429"/>
      <c r="F180" s="445"/>
      <c r="G180" s="448"/>
      <c r="H180" s="451"/>
      <c r="I180" s="454"/>
      <c r="J180" s="457"/>
      <c r="K180" s="460"/>
      <c r="L180" s="429"/>
      <c r="M180" s="429"/>
      <c r="N180" s="227" t="s">
        <v>563</v>
      </c>
      <c r="O180" s="445"/>
      <c r="P180" s="222">
        <v>8277</v>
      </c>
      <c r="Q180" s="223" t="s">
        <v>546</v>
      </c>
      <c r="R180" s="224"/>
      <c r="S180" s="222"/>
      <c r="T180" s="222"/>
      <c r="U180" s="451"/>
      <c r="V180" s="463"/>
      <c r="W180" s="442"/>
      <c r="X180" s="2">
        <v>109</v>
      </c>
    </row>
    <row r="181" spans="1:24" s="85" customFormat="1" ht="78.599999999999994" customHeight="1" x14ac:dyDescent="0.25">
      <c r="A181" s="278">
        <v>19</v>
      </c>
      <c r="B181" s="284" t="s">
        <v>56</v>
      </c>
      <c r="C181" s="284"/>
      <c r="D181" s="284"/>
      <c r="E181" s="284" t="s">
        <v>343</v>
      </c>
      <c r="F181" s="280" t="s">
        <v>339</v>
      </c>
      <c r="G181" s="290" t="s">
        <v>188</v>
      </c>
      <c r="H181" s="282">
        <v>81000</v>
      </c>
      <c r="I181" s="292">
        <f>IF(X181 = 110, H181 + SUM(S181:S186) - SUM(T181:T186) - SUM(P181:P186) - V181,0)</f>
        <v>50840</v>
      </c>
      <c r="J181" s="331">
        <v>2353016552</v>
      </c>
      <c r="K181" s="334" t="s">
        <v>342</v>
      </c>
      <c r="L181" s="284"/>
      <c r="M181" s="284" t="s">
        <v>307</v>
      </c>
      <c r="N181" s="196" t="s">
        <v>394</v>
      </c>
      <c r="O181" s="280" t="s">
        <v>189</v>
      </c>
      <c r="P181" s="189">
        <v>3960</v>
      </c>
      <c r="Q181" s="188" t="s">
        <v>407</v>
      </c>
      <c r="R181" s="187"/>
      <c r="S181" s="189"/>
      <c r="T181" s="189"/>
      <c r="U181" s="282"/>
      <c r="V181" s="337"/>
      <c r="W181" s="288"/>
      <c r="X181" s="85">
        <v>110</v>
      </c>
    </row>
    <row r="182" spans="1:24" x14ac:dyDescent="0.25">
      <c r="A182" s="294"/>
      <c r="B182" s="297"/>
      <c r="C182" s="297"/>
      <c r="D182" s="297"/>
      <c r="E182" s="297"/>
      <c r="F182" s="295"/>
      <c r="G182" s="300"/>
      <c r="H182" s="296"/>
      <c r="I182" s="301"/>
      <c r="J182" s="332"/>
      <c r="K182" s="335"/>
      <c r="L182" s="297"/>
      <c r="M182" s="297"/>
      <c r="N182" s="197" t="s">
        <v>394</v>
      </c>
      <c r="O182" s="295"/>
      <c r="P182" s="190">
        <v>4620</v>
      </c>
      <c r="Q182" s="191" t="s">
        <v>407</v>
      </c>
      <c r="R182" s="192"/>
      <c r="S182" s="190"/>
      <c r="T182" s="190"/>
      <c r="U182" s="296"/>
      <c r="V182" s="338"/>
      <c r="W182" s="299"/>
      <c r="X182" s="2">
        <v>110</v>
      </c>
    </row>
    <row r="183" spans="1:24" x14ac:dyDescent="0.25">
      <c r="A183" s="294"/>
      <c r="B183" s="297"/>
      <c r="C183" s="297"/>
      <c r="D183" s="297"/>
      <c r="E183" s="297"/>
      <c r="F183" s="295"/>
      <c r="G183" s="300"/>
      <c r="H183" s="296"/>
      <c r="I183" s="301"/>
      <c r="J183" s="332"/>
      <c r="K183" s="335"/>
      <c r="L183" s="297"/>
      <c r="M183" s="297"/>
      <c r="N183" s="197" t="s">
        <v>452</v>
      </c>
      <c r="O183" s="295"/>
      <c r="P183" s="190">
        <v>5280</v>
      </c>
      <c r="Q183" s="191" t="s">
        <v>453</v>
      </c>
      <c r="R183" s="192"/>
      <c r="S183" s="190"/>
      <c r="T183" s="190"/>
      <c r="U183" s="296"/>
      <c r="V183" s="338"/>
      <c r="W183" s="299"/>
      <c r="X183" s="2">
        <v>110</v>
      </c>
    </row>
    <row r="184" spans="1:24" x14ac:dyDescent="0.25">
      <c r="A184" s="294"/>
      <c r="B184" s="297"/>
      <c r="C184" s="297"/>
      <c r="D184" s="297"/>
      <c r="E184" s="297"/>
      <c r="F184" s="295"/>
      <c r="G184" s="300"/>
      <c r="H184" s="296"/>
      <c r="I184" s="301"/>
      <c r="J184" s="332"/>
      <c r="K184" s="335"/>
      <c r="L184" s="297"/>
      <c r="M184" s="297"/>
      <c r="N184" s="197" t="s">
        <v>452</v>
      </c>
      <c r="O184" s="295"/>
      <c r="P184" s="190">
        <v>6160</v>
      </c>
      <c r="Q184" s="191" t="s">
        <v>453</v>
      </c>
      <c r="R184" s="192"/>
      <c r="S184" s="190"/>
      <c r="T184" s="190"/>
      <c r="U184" s="296"/>
      <c r="V184" s="338"/>
      <c r="W184" s="299"/>
      <c r="X184" s="2">
        <v>110</v>
      </c>
    </row>
    <row r="185" spans="1:24" x14ac:dyDescent="0.25">
      <c r="A185" s="294"/>
      <c r="B185" s="297"/>
      <c r="C185" s="297"/>
      <c r="D185" s="297"/>
      <c r="E185" s="297"/>
      <c r="F185" s="295"/>
      <c r="G185" s="300"/>
      <c r="H185" s="296"/>
      <c r="I185" s="301"/>
      <c r="J185" s="332"/>
      <c r="K185" s="335"/>
      <c r="L185" s="297"/>
      <c r="M185" s="297"/>
      <c r="N185" s="197" t="s">
        <v>544</v>
      </c>
      <c r="O185" s="295"/>
      <c r="P185" s="190">
        <v>4680</v>
      </c>
      <c r="Q185" s="191" t="s">
        <v>547</v>
      </c>
      <c r="R185" s="192"/>
      <c r="S185" s="190"/>
      <c r="T185" s="190"/>
      <c r="U185" s="296"/>
      <c r="V185" s="338"/>
      <c r="W185" s="299"/>
      <c r="X185" s="2">
        <v>110</v>
      </c>
    </row>
    <row r="186" spans="1:24" x14ac:dyDescent="0.25">
      <c r="A186" s="279"/>
      <c r="B186" s="285"/>
      <c r="C186" s="285"/>
      <c r="D186" s="285"/>
      <c r="E186" s="285"/>
      <c r="F186" s="281"/>
      <c r="G186" s="291"/>
      <c r="H186" s="283"/>
      <c r="I186" s="293"/>
      <c r="J186" s="333"/>
      <c r="K186" s="336"/>
      <c r="L186" s="285"/>
      <c r="M186" s="285"/>
      <c r="N186" s="198" t="s">
        <v>544</v>
      </c>
      <c r="O186" s="281"/>
      <c r="P186" s="193">
        <v>5460</v>
      </c>
      <c r="Q186" s="194" t="s">
        <v>547</v>
      </c>
      <c r="R186" s="195"/>
      <c r="S186" s="193"/>
      <c r="T186" s="193"/>
      <c r="U186" s="283"/>
      <c r="V186" s="339"/>
      <c r="W186" s="289"/>
      <c r="X186" s="2">
        <v>110</v>
      </c>
    </row>
    <row r="187" spans="1:24" s="85" customFormat="1" ht="77.45" customHeight="1" x14ac:dyDescent="0.25">
      <c r="A187" s="278">
        <v>20</v>
      </c>
      <c r="B187" s="284" t="s">
        <v>56</v>
      </c>
      <c r="C187" s="284"/>
      <c r="D187" s="284"/>
      <c r="E187" s="284" t="s">
        <v>366</v>
      </c>
      <c r="F187" s="280" t="s">
        <v>339</v>
      </c>
      <c r="G187" s="290" t="s">
        <v>367</v>
      </c>
      <c r="H187" s="282">
        <v>27406.080000000002</v>
      </c>
      <c r="I187" s="292">
        <f>IF(X187 = 111, H187 + SUM(S187:S189) - SUM(T187:T189) - SUM(P187:P189) - V187,0)</f>
        <v>20554.560000000001</v>
      </c>
      <c r="J187" s="331">
        <v>2310163739</v>
      </c>
      <c r="K187" s="334" t="s">
        <v>150</v>
      </c>
      <c r="L187" s="284"/>
      <c r="M187" s="284" t="s">
        <v>307</v>
      </c>
      <c r="N187" s="196" t="s">
        <v>394</v>
      </c>
      <c r="O187" s="280" t="s">
        <v>368</v>
      </c>
      <c r="P187" s="189">
        <v>2283.84</v>
      </c>
      <c r="Q187" s="188" t="s">
        <v>456</v>
      </c>
      <c r="R187" s="187"/>
      <c r="S187" s="189"/>
      <c r="T187" s="189"/>
      <c r="U187" s="282"/>
      <c r="V187" s="337"/>
      <c r="W187" s="288"/>
      <c r="X187" s="85">
        <v>111</v>
      </c>
    </row>
    <row r="188" spans="1:24" x14ac:dyDescent="0.25">
      <c r="A188" s="294"/>
      <c r="B188" s="297"/>
      <c r="C188" s="297"/>
      <c r="D188" s="297"/>
      <c r="E188" s="297"/>
      <c r="F188" s="295"/>
      <c r="G188" s="300"/>
      <c r="H188" s="296"/>
      <c r="I188" s="301"/>
      <c r="J188" s="332"/>
      <c r="K188" s="335"/>
      <c r="L188" s="297"/>
      <c r="M188" s="297"/>
      <c r="N188" s="197" t="s">
        <v>452</v>
      </c>
      <c r="O188" s="295"/>
      <c r="P188" s="190">
        <v>2283.84</v>
      </c>
      <c r="Q188" s="191" t="s">
        <v>456</v>
      </c>
      <c r="R188" s="192"/>
      <c r="S188" s="190"/>
      <c r="T188" s="190"/>
      <c r="U188" s="296"/>
      <c r="V188" s="338"/>
      <c r="W188" s="299"/>
      <c r="X188" s="2">
        <v>111</v>
      </c>
    </row>
    <row r="189" spans="1:24" x14ac:dyDescent="0.25">
      <c r="A189" s="279"/>
      <c r="B189" s="285"/>
      <c r="C189" s="285"/>
      <c r="D189" s="285"/>
      <c r="E189" s="285"/>
      <c r="F189" s="281"/>
      <c r="G189" s="291"/>
      <c r="H189" s="283"/>
      <c r="I189" s="293"/>
      <c r="J189" s="333"/>
      <c r="K189" s="336"/>
      <c r="L189" s="285"/>
      <c r="M189" s="285"/>
      <c r="N189" s="198" t="s">
        <v>545</v>
      </c>
      <c r="O189" s="281"/>
      <c r="P189" s="193">
        <v>2283.84</v>
      </c>
      <c r="Q189" s="194" t="s">
        <v>543</v>
      </c>
      <c r="R189" s="195"/>
      <c r="S189" s="193"/>
      <c r="T189" s="193"/>
      <c r="U189" s="283"/>
      <c r="V189" s="339"/>
      <c r="W189" s="289"/>
      <c r="X189" s="2">
        <v>111</v>
      </c>
    </row>
    <row r="190" spans="1:24" s="85" customFormat="1" ht="54" customHeight="1" x14ac:dyDescent="0.25">
      <c r="A190" s="424">
        <v>21</v>
      </c>
      <c r="B190" s="427" t="s">
        <v>56</v>
      </c>
      <c r="C190" s="427"/>
      <c r="D190" s="427"/>
      <c r="E190" s="427" t="s">
        <v>201</v>
      </c>
      <c r="F190" s="443" t="s">
        <v>388</v>
      </c>
      <c r="G190" s="446" t="s">
        <v>361</v>
      </c>
      <c r="H190" s="449">
        <v>48651.199999999997</v>
      </c>
      <c r="I190" s="452">
        <f>IF(X190 = 112, H190 + SUM(S190:S195) - SUM(T190:T195) - SUM(P190:P195) - V190,0)</f>
        <v>26992</v>
      </c>
      <c r="J190" s="455">
        <v>2353020735</v>
      </c>
      <c r="K190" s="458" t="s">
        <v>196</v>
      </c>
      <c r="L190" s="427"/>
      <c r="M190" s="427" t="s">
        <v>320</v>
      </c>
      <c r="N190" s="225" t="s">
        <v>394</v>
      </c>
      <c r="O190" s="443" t="s">
        <v>197</v>
      </c>
      <c r="P190" s="218">
        <v>5517</v>
      </c>
      <c r="Q190" s="217" t="s">
        <v>396</v>
      </c>
      <c r="R190" s="216"/>
      <c r="S190" s="218"/>
      <c r="T190" s="218"/>
      <c r="U190" s="449"/>
      <c r="V190" s="461"/>
      <c r="W190" s="440"/>
      <c r="X190" s="85">
        <v>112</v>
      </c>
    </row>
    <row r="191" spans="1:24" x14ac:dyDescent="0.25">
      <c r="A191" s="425"/>
      <c r="B191" s="428"/>
      <c r="C191" s="428"/>
      <c r="D191" s="428"/>
      <c r="E191" s="428"/>
      <c r="F191" s="444"/>
      <c r="G191" s="447"/>
      <c r="H191" s="450"/>
      <c r="I191" s="453"/>
      <c r="J191" s="456"/>
      <c r="K191" s="459"/>
      <c r="L191" s="428"/>
      <c r="M191" s="428"/>
      <c r="N191" s="226" t="s">
        <v>394</v>
      </c>
      <c r="O191" s="444"/>
      <c r="P191" s="219">
        <v>2204.8000000000002</v>
      </c>
      <c r="Q191" s="220" t="s">
        <v>396</v>
      </c>
      <c r="R191" s="221"/>
      <c r="S191" s="219"/>
      <c r="T191" s="219"/>
      <c r="U191" s="450"/>
      <c r="V191" s="462"/>
      <c r="W191" s="441"/>
      <c r="X191" s="2">
        <v>112</v>
      </c>
    </row>
    <row r="192" spans="1:24" x14ac:dyDescent="0.25">
      <c r="A192" s="425"/>
      <c r="B192" s="428"/>
      <c r="C192" s="428"/>
      <c r="D192" s="428"/>
      <c r="E192" s="428"/>
      <c r="F192" s="444"/>
      <c r="G192" s="447"/>
      <c r="H192" s="450"/>
      <c r="I192" s="453"/>
      <c r="J192" s="456"/>
      <c r="K192" s="459"/>
      <c r="L192" s="428"/>
      <c r="M192" s="428"/>
      <c r="N192" s="226" t="s">
        <v>452</v>
      </c>
      <c r="O192" s="444"/>
      <c r="P192" s="219">
        <v>6201</v>
      </c>
      <c r="Q192" s="220" t="s">
        <v>467</v>
      </c>
      <c r="R192" s="221"/>
      <c r="S192" s="219"/>
      <c r="T192" s="219"/>
      <c r="U192" s="450"/>
      <c r="V192" s="462"/>
      <c r="W192" s="441"/>
      <c r="X192" s="2">
        <v>112</v>
      </c>
    </row>
    <row r="193" spans="1:24" x14ac:dyDescent="0.25">
      <c r="A193" s="425"/>
      <c r="B193" s="428"/>
      <c r="C193" s="428"/>
      <c r="D193" s="428"/>
      <c r="E193" s="428"/>
      <c r="F193" s="444"/>
      <c r="G193" s="447"/>
      <c r="H193" s="450"/>
      <c r="I193" s="453"/>
      <c r="J193" s="456"/>
      <c r="K193" s="459"/>
      <c r="L193" s="428"/>
      <c r="M193" s="428"/>
      <c r="N193" s="226" t="s">
        <v>452</v>
      </c>
      <c r="O193" s="444"/>
      <c r="P193" s="219">
        <v>2246.4</v>
      </c>
      <c r="Q193" s="220" t="s">
        <v>467</v>
      </c>
      <c r="R193" s="221"/>
      <c r="S193" s="219"/>
      <c r="T193" s="219"/>
      <c r="U193" s="450"/>
      <c r="V193" s="462"/>
      <c r="W193" s="441"/>
      <c r="X193" s="2">
        <v>112</v>
      </c>
    </row>
    <row r="194" spans="1:24" x14ac:dyDescent="0.25">
      <c r="A194" s="425"/>
      <c r="B194" s="428"/>
      <c r="C194" s="428"/>
      <c r="D194" s="428"/>
      <c r="E194" s="428"/>
      <c r="F194" s="444"/>
      <c r="G194" s="447"/>
      <c r="H194" s="450"/>
      <c r="I194" s="453"/>
      <c r="J194" s="456"/>
      <c r="K194" s="459"/>
      <c r="L194" s="428"/>
      <c r="M194" s="428"/>
      <c r="N194" s="226" t="s">
        <v>563</v>
      </c>
      <c r="O194" s="444"/>
      <c r="P194" s="219">
        <v>4086</v>
      </c>
      <c r="Q194" s="220" t="s">
        <v>546</v>
      </c>
      <c r="R194" s="221"/>
      <c r="S194" s="219"/>
      <c r="T194" s="219"/>
      <c r="U194" s="450"/>
      <c r="V194" s="462"/>
      <c r="W194" s="441"/>
      <c r="X194" s="2">
        <v>112</v>
      </c>
    </row>
    <row r="195" spans="1:24" x14ac:dyDescent="0.25">
      <c r="A195" s="426"/>
      <c r="B195" s="429"/>
      <c r="C195" s="429"/>
      <c r="D195" s="429"/>
      <c r="E195" s="429"/>
      <c r="F195" s="445"/>
      <c r="G195" s="448"/>
      <c r="H195" s="451"/>
      <c r="I195" s="454"/>
      <c r="J195" s="457"/>
      <c r="K195" s="460"/>
      <c r="L195" s="429"/>
      <c r="M195" s="429"/>
      <c r="N195" s="227" t="s">
        <v>563</v>
      </c>
      <c r="O195" s="445"/>
      <c r="P195" s="222">
        <v>1404</v>
      </c>
      <c r="Q195" s="223" t="s">
        <v>546</v>
      </c>
      <c r="R195" s="224"/>
      <c r="S195" s="222"/>
      <c r="T195" s="222"/>
      <c r="U195" s="451"/>
      <c r="V195" s="463"/>
      <c r="W195" s="442"/>
      <c r="X195" s="2">
        <v>112</v>
      </c>
    </row>
    <row r="196" spans="1:24" s="85" customFormat="1" ht="77.45" customHeight="1" x14ac:dyDescent="0.25">
      <c r="A196" s="150">
        <v>22</v>
      </c>
      <c r="B196" s="151" t="s">
        <v>56</v>
      </c>
      <c r="C196" s="151"/>
      <c r="D196" s="151"/>
      <c r="E196" s="151" t="s">
        <v>330</v>
      </c>
      <c r="F196" s="158" t="s">
        <v>301</v>
      </c>
      <c r="G196" s="152" t="s">
        <v>332</v>
      </c>
      <c r="H196" s="153">
        <v>56371.199999999997</v>
      </c>
      <c r="I196" s="154">
        <f>IF(X196 = 113, H196 + SUM(S196:S196) - SUM(T196:T196) - SUM(P196:P196) - V196,0)</f>
        <v>0</v>
      </c>
      <c r="J196" s="155">
        <v>235300578903</v>
      </c>
      <c r="K196" s="156" t="s">
        <v>147</v>
      </c>
      <c r="L196" s="151"/>
      <c r="M196" s="151" t="s">
        <v>412</v>
      </c>
      <c r="N196" s="158" t="s">
        <v>413</v>
      </c>
      <c r="O196" s="158" t="s">
        <v>199</v>
      </c>
      <c r="P196" s="153">
        <v>56371.199999999997</v>
      </c>
      <c r="Q196" s="152" t="s">
        <v>385</v>
      </c>
      <c r="R196" s="151"/>
      <c r="S196" s="153"/>
      <c r="T196" s="153"/>
      <c r="U196" s="153"/>
      <c r="V196" s="157"/>
      <c r="W196" s="149"/>
      <c r="X196" s="85">
        <v>113</v>
      </c>
    </row>
    <row r="197" spans="1:24" s="85" customFormat="1" ht="93.6" customHeight="1" x14ac:dyDescent="0.25">
      <c r="A197" s="150">
        <v>23</v>
      </c>
      <c r="B197" s="151" t="s">
        <v>56</v>
      </c>
      <c r="C197" s="151"/>
      <c r="D197" s="151"/>
      <c r="E197" s="151" t="s">
        <v>416</v>
      </c>
      <c r="F197" s="158" t="s">
        <v>417</v>
      </c>
      <c r="G197" s="152" t="s">
        <v>418</v>
      </c>
      <c r="H197" s="153">
        <v>9500</v>
      </c>
      <c r="I197" s="154">
        <f>IF(X197 = 114, H197 + SUM(S197:S197) - SUM(T197:T197) - SUM(P197:P197) - V197,0)</f>
        <v>0</v>
      </c>
      <c r="J197" s="155">
        <v>2353015365</v>
      </c>
      <c r="K197" s="156" t="s">
        <v>419</v>
      </c>
      <c r="L197" s="151"/>
      <c r="M197" s="151" t="s">
        <v>420</v>
      </c>
      <c r="N197" s="158" t="s">
        <v>460</v>
      </c>
      <c r="O197" s="158" t="s">
        <v>447</v>
      </c>
      <c r="P197" s="153">
        <v>9500</v>
      </c>
      <c r="Q197" s="152" t="s">
        <v>458</v>
      </c>
      <c r="R197" s="151"/>
      <c r="S197" s="153"/>
      <c r="T197" s="153"/>
      <c r="U197" s="153"/>
      <c r="V197" s="157"/>
      <c r="W197" s="149"/>
      <c r="X197" s="85">
        <v>114</v>
      </c>
    </row>
    <row r="198" spans="1:24" s="85" customFormat="1" ht="76.150000000000006" customHeight="1" x14ac:dyDescent="0.25">
      <c r="A198" s="150">
        <v>24</v>
      </c>
      <c r="B198" s="151" t="s">
        <v>56</v>
      </c>
      <c r="C198" s="151"/>
      <c r="D198" s="151"/>
      <c r="E198" s="151" t="s">
        <v>431</v>
      </c>
      <c r="F198" s="158" t="s">
        <v>432</v>
      </c>
      <c r="G198" s="152" t="s">
        <v>332</v>
      </c>
      <c r="H198" s="153">
        <v>532480</v>
      </c>
      <c r="I198" s="154">
        <f>IF(X198 = 117, H198 + SUM(S198:S198) - SUM(T198:T198) - SUM(P198:P198) - V198,0)</f>
        <v>452608</v>
      </c>
      <c r="J198" s="155">
        <v>235300578903</v>
      </c>
      <c r="K198" s="156" t="s">
        <v>147</v>
      </c>
      <c r="L198" s="151"/>
      <c r="M198" s="151" t="s">
        <v>433</v>
      </c>
      <c r="N198" s="158" t="s">
        <v>544</v>
      </c>
      <c r="O198" s="158" t="s">
        <v>199</v>
      </c>
      <c r="P198" s="153">
        <v>79872</v>
      </c>
      <c r="Q198" s="152" t="s">
        <v>546</v>
      </c>
      <c r="R198" s="151"/>
      <c r="S198" s="153"/>
      <c r="T198" s="153"/>
      <c r="U198" s="153"/>
      <c r="V198" s="157"/>
      <c r="W198" s="149"/>
      <c r="X198" s="85">
        <v>117</v>
      </c>
    </row>
    <row r="199" spans="1:24" s="85" customFormat="1" ht="112.5" x14ac:dyDescent="0.25">
      <c r="A199" s="150">
        <v>25</v>
      </c>
      <c r="B199" s="151" t="s">
        <v>56</v>
      </c>
      <c r="C199" s="151"/>
      <c r="D199" s="151" t="s">
        <v>434</v>
      </c>
      <c r="E199" s="151" t="s">
        <v>57</v>
      </c>
      <c r="F199" s="158" t="s">
        <v>435</v>
      </c>
      <c r="G199" s="152" t="s">
        <v>436</v>
      </c>
      <c r="H199" s="153">
        <v>72125</v>
      </c>
      <c r="I199" s="154">
        <f>IF(X199 = 118, H199 + SUM(S199:S199) - SUM(T199:T199) - SUM(P199:P199) - V199,0)</f>
        <v>0</v>
      </c>
      <c r="J199" s="155">
        <v>2636040789</v>
      </c>
      <c r="K199" s="156" t="s">
        <v>437</v>
      </c>
      <c r="L199" s="151"/>
      <c r="M199" s="151" t="s">
        <v>438</v>
      </c>
      <c r="N199" s="158" t="s">
        <v>455</v>
      </c>
      <c r="O199" s="158" t="s">
        <v>439</v>
      </c>
      <c r="P199" s="153">
        <v>72125</v>
      </c>
      <c r="Q199" s="152" t="s">
        <v>457</v>
      </c>
      <c r="R199" s="151"/>
      <c r="S199" s="153"/>
      <c r="T199" s="153"/>
      <c r="U199" s="153"/>
      <c r="V199" s="157"/>
      <c r="W199" s="149"/>
      <c r="X199" s="85">
        <v>118</v>
      </c>
    </row>
    <row r="200" spans="1:24" s="85" customFormat="1" ht="54" customHeight="1" x14ac:dyDescent="0.25">
      <c r="A200" s="424">
        <v>26</v>
      </c>
      <c r="B200" s="427" t="s">
        <v>56</v>
      </c>
      <c r="C200" s="427"/>
      <c r="D200" s="427"/>
      <c r="E200" s="427" t="s">
        <v>495</v>
      </c>
      <c r="F200" s="443" t="s">
        <v>481</v>
      </c>
      <c r="G200" s="446" t="s">
        <v>514</v>
      </c>
      <c r="H200" s="449">
        <v>429932.3</v>
      </c>
      <c r="I200" s="452">
        <f>IF(X200 = 119, H200 + SUM(S200:S203) - SUM(T200:T203) - SUM(P200:P203) - V200,0)</f>
        <v>273634.94999999995</v>
      </c>
      <c r="J200" s="455">
        <v>2353020735</v>
      </c>
      <c r="K200" s="458" t="s">
        <v>196</v>
      </c>
      <c r="L200" s="427"/>
      <c r="M200" s="427" t="s">
        <v>503</v>
      </c>
      <c r="N200" s="225" t="s">
        <v>546</v>
      </c>
      <c r="O200" s="443" t="s">
        <v>197</v>
      </c>
      <c r="P200" s="218">
        <v>47651.85</v>
      </c>
      <c r="Q200" s="217" t="s">
        <v>565</v>
      </c>
      <c r="R200" s="216"/>
      <c r="S200" s="218"/>
      <c r="T200" s="218"/>
      <c r="U200" s="449"/>
      <c r="V200" s="461"/>
      <c r="W200" s="440"/>
      <c r="X200" s="85">
        <v>119</v>
      </c>
    </row>
    <row r="201" spans="1:24" x14ac:dyDescent="0.25">
      <c r="A201" s="425"/>
      <c r="B201" s="428"/>
      <c r="C201" s="428"/>
      <c r="D201" s="428"/>
      <c r="E201" s="428"/>
      <c r="F201" s="444"/>
      <c r="G201" s="447"/>
      <c r="H201" s="450"/>
      <c r="I201" s="453"/>
      <c r="J201" s="456"/>
      <c r="K201" s="459"/>
      <c r="L201" s="428"/>
      <c r="M201" s="428"/>
      <c r="N201" s="226" t="s">
        <v>546</v>
      </c>
      <c r="O201" s="444"/>
      <c r="P201" s="219">
        <v>3041.66</v>
      </c>
      <c r="Q201" s="220" t="s">
        <v>565</v>
      </c>
      <c r="R201" s="221"/>
      <c r="S201" s="219"/>
      <c r="T201" s="219"/>
      <c r="U201" s="450"/>
      <c r="V201" s="462"/>
      <c r="W201" s="441"/>
      <c r="X201" s="2">
        <v>119</v>
      </c>
    </row>
    <row r="202" spans="1:24" x14ac:dyDescent="0.25">
      <c r="A202" s="425"/>
      <c r="B202" s="428"/>
      <c r="C202" s="428"/>
      <c r="D202" s="428"/>
      <c r="E202" s="428"/>
      <c r="F202" s="444"/>
      <c r="G202" s="447"/>
      <c r="H202" s="450"/>
      <c r="I202" s="453"/>
      <c r="J202" s="456"/>
      <c r="K202" s="459"/>
      <c r="L202" s="428"/>
      <c r="M202" s="428"/>
      <c r="N202" s="226" t="s">
        <v>566</v>
      </c>
      <c r="O202" s="444"/>
      <c r="P202" s="219">
        <v>99267.520000000004</v>
      </c>
      <c r="Q202" s="220" t="s">
        <v>567</v>
      </c>
      <c r="R202" s="221"/>
      <c r="S202" s="219"/>
      <c r="T202" s="219"/>
      <c r="U202" s="450"/>
      <c r="V202" s="462"/>
      <c r="W202" s="441"/>
      <c r="X202" s="2">
        <v>119</v>
      </c>
    </row>
    <row r="203" spans="1:24" x14ac:dyDescent="0.25">
      <c r="A203" s="426"/>
      <c r="B203" s="429"/>
      <c r="C203" s="429"/>
      <c r="D203" s="429"/>
      <c r="E203" s="429"/>
      <c r="F203" s="445"/>
      <c r="G203" s="448"/>
      <c r="H203" s="451"/>
      <c r="I203" s="454"/>
      <c r="J203" s="457"/>
      <c r="K203" s="460"/>
      <c r="L203" s="429"/>
      <c r="M203" s="429"/>
      <c r="N203" s="227" t="s">
        <v>566</v>
      </c>
      <c r="O203" s="445"/>
      <c r="P203" s="222">
        <v>6336.32</v>
      </c>
      <c r="Q203" s="223" t="s">
        <v>567</v>
      </c>
      <c r="R203" s="224"/>
      <c r="S203" s="222"/>
      <c r="T203" s="222"/>
      <c r="U203" s="451"/>
      <c r="V203" s="463"/>
      <c r="W203" s="442"/>
      <c r="X203" s="2">
        <v>119</v>
      </c>
    </row>
    <row r="204" spans="1:24" s="85" customFormat="1" ht="54" customHeight="1" x14ac:dyDescent="0.25">
      <c r="A204" s="424">
        <v>27</v>
      </c>
      <c r="B204" s="427" t="s">
        <v>56</v>
      </c>
      <c r="C204" s="427"/>
      <c r="D204" s="427"/>
      <c r="E204" s="427" t="s">
        <v>200</v>
      </c>
      <c r="F204" s="443" t="s">
        <v>481</v>
      </c>
      <c r="G204" s="446" t="s">
        <v>515</v>
      </c>
      <c r="H204" s="449">
        <v>140700</v>
      </c>
      <c r="I204" s="452">
        <f>IF(X204 = 120, H204 + SUM(S204:S205) - SUM(T204:T205) - SUM(P204:P205) - V204,0)</f>
        <v>89550</v>
      </c>
      <c r="J204" s="455">
        <v>2353020735</v>
      </c>
      <c r="K204" s="458" t="s">
        <v>196</v>
      </c>
      <c r="L204" s="427"/>
      <c r="M204" s="427" t="s">
        <v>503</v>
      </c>
      <c r="N204" s="225" t="s">
        <v>546</v>
      </c>
      <c r="O204" s="443" t="s">
        <v>197</v>
      </c>
      <c r="P204" s="218">
        <v>16590</v>
      </c>
      <c r="Q204" s="217" t="s">
        <v>565</v>
      </c>
      <c r="R204" s="216"/>
      <c r="S204" s="218"/>
      <c r="T204" s="218"/>
      <c r="U204" s="449"/>
      <c r="V204" s="461"/>
      <c r="W204" s="440"/>
      <c r="X204" s="85">
        <v>120</v>
      </c>
    </row>
    <row r="205" spans="1:24" x14ac:dyDescent="0.25">
      <c r="A205" s="426"/>
      <c r="B205" s="429"/>
      <c r="C205" s="429"/>
      <c r="D205" s="429"/>
      <c r="E205" s="429"/>
      <c r="F205" s="445"/>
      <c r="G205" s="448"/>
      <c r="H205" s="451"/>
      <c r="I205" s="454"/>
      <c r="J205" s="457"/>
      <c r="K205" s="460"/>
      <c r="L205" s="429"/>
      <c r="M205" s="429"/>
      <c r="N205" s="227" t="s">
        <v>566</v>
      </c>
      <c r="O205" s="445"/>
      <c r="P205" s="222">
        <v>34560</v>
      </c>
      <c r="Q205" s="223" t="s">
        <v>567</v>
      </c>
      <c r="R205" s="224"/>
      <c r="S205" s="222"/>
      <c r="T205" s="222"/>
      <c r="U205" s="451"/>
      <c r="V205" s="463"/>
      <c r="W205" s="442"/>
      <c r="X205" s="2">
        <v>120</v>
      </c>
    </row>
    <row r="206" spans="1:24" s="85" customFormat="1" ht="75" x14ac:dyDescent="0.25">
      <c r="A206" s="177">
        <v>28</v>
      </c>
      <c r="B206" s="178" t="s">
        <v>56</v>
      </c>
      <c r="C206" s="178"/>
      <c r="D206" s="178"/>
      <c r="E206" s="178" t="s">
        <v>201</v>
      </c>
      <c r="F206" s="183" t="s">
        <v>481</v>
      </c>
      <c r="G206" s="179" t="s">
        <v>504</v>
      </c>
      <c r="H206" s="180">
        <v>31486</v>
      </c>
      <c r="I206" s="181">
        <f>IF(X206 = 121, H206 + SUM(S206:S206) - SUM(T206:T206) - SUM(P206:P206) - V206,0)</f>
        <v>31486</v>
      </c>
      <c r="J206" s="184">
        <v>2353020735</v>
      </c>
      <c r="K206" s="185" t="s">
        <v>196</v>
      </c>
      <c r="L206" s="178"/>
      <c r="M206" s="178" t="s">
        <v>503</v>
      </c>
      <c r="N206" s="183"/>
      <c r="O206" s="183" t="s">
        <v>197</v>
      </c>
      <c r="P206" s="180"/>
      <c r="Q206" s="179"/>
      <c r="R206" s="178"/>
      <c r="S206" s="180"/>
      <c r="T206" s="180"/>
      <c r="U206" s="180"/>
      <c r="V206" s="186"/>
      <c r="W206" s="176"/>
      <c r="X206" s="85">
        <v>121</v>
      </c>
    </row>
    <row r="207" spans="1:24" s="85" customFormat="1" ht="75" x14ac:dyDescent="0.25">
      <c r="A207" s="177">
        <v>29</v>
      </c>
      <c r="B207" s="178" t="s">
        <v>56</v>
      </c>
      <c r="C207" s="178"/>
      <c r="D207" s="178"/>
      <c r="E207" s="178" t="s">
        <v>198</v>
      </c>
      <c r="F207" s="183" t="s">
        <v>481</v>
      </c>
      <c r="G207" s="179" t="s">
        <v>362</v>
      </c>
      <c r="H207" s="180">
        <v>82383</v>
      </c>
      <c r="I207" s="181">
        <f>IF(X207 = 122, H207 + SUM(S207:S207) - SUM(T207:T207) - SUM(P207:P207) - V207,0)</f>
        <v>82383</v>
      </c>
      <c r="J207" s="184">
        <v>2353020735</v>
      </c>
      <c r="K207" s="185" t="s">
        <v>196</v>
      </c>
      <c r="L207" s="178"/>
      <c r="M207" s="178" t="s">
        <v>503</v>
      </c>
      <c r="N207" s="183"/>
      <c r="O207" s="183" t="s">
        <v>197</v>
      </c>
      <c r="P207" s="180"/>
      <c r="Q207" s="179"/>
      <c r="R207" s="178"/>
      <c r="S207" s="180"/>
      <c r="T207" s="180"/>
      <c r="U207" s="180"/>
      <c r="V207" s="186"/>
      <c r="W207" s="176"/>
      <c r="X207" s="85">
        <v>122</v>
      </c>
    </row>
    <row r="208" spans="1:24" s="85" customFormat="1" ht="75" x14ac:dyDescent="0.25">
      <c r="A208" s="177">
        <v>30</v>
      </c>
      <c r="B208" s="178" t="s">
        <v>56</v>
      </c>
      <c r="C208" s="178"/>
      <c r="D208" s="178"/>
      <c r="E208" s="178" t="s">
        <v>502</v>
      </c>
      <c r="F208" s="183" t="s">
        <v>481</v>
      </c>
      <c r="G208" s="179" t="s">
        <v>363</v>
      </c>
      <c r="H208" s="180">
        <v>26012</v>
      </c>
      <c r="I208" s="181">
        <f>IF(X208 = 123, H208 + SUM(S208:S208) - SUM(T208:T208) - SUM(P208:P208) - V208,0)</f>
        <v>26012</v>
      </c>
      <c r="J208" s="184">
        <v>2353020735</v>
      </c>
      <c r="K208" s="185" t="s">
        <v>196</v>
      </c>
      <c r="L208" s="178"/>
      <c r="M208" s="178" t="s">
        <v>503</v>
      </c>
      <c r="N208" s="183"/>
      <c r="O208" s="183" t="s">
        <v>197</v>
      </c>
      <c r="P208" s="180"/>
      <c r="Q208" s="179"/>
      <c r="R208" s="178"/>
      <c r="S208" s="180"/>
      <c r="T208" s="180"/>
      <c r="U208" s="180"/>
      <c r="V208" s="186"/>
      <c r="W208" s="176"/>
      <c r="X208" s="85">
        <v>123</v>
      </c>
    </row>
    <row r="209" spans="1:24" s="85" customFormat="1" ht="61.9" customHeight="1" x14ac:dyDescent="0.25">
      <c r="A209" s="177">
        <v>31</v>
      </c>
      <c r="B209" s="178" t="s">
        <v>56</v>
      </c>
      <c r="C209" s="178"/>
      <c r="D209" s="178"/>
      <c r="E209" s="178" t="s">
        <v>364</v>
      </c>
      <c r="F209" s="183" t="s">
        <v>481</v>
      </c>
      <c r="G209" s="152" t="s">
        <v>365</v>
      </c>
      <c r="H209" s="180">
        <v>34440</v>
      </c>
      <c r="I209" s="181">
        <f>IF(X209 = 124, H209 + SUM(S209:S209) - SUM(T209:T209) - SUM(P209:P209) - V209,0)</f>
        <v>34440</v>
      </c>
      <c r="J209" s="184">
        <v>2353020735</v>
      </c>
      <c r="K209" s="185" t="s">
        <v>196</v>
      </c>
      <c r="L209" s="178"/>
      <c r="M209" s="178" t="s">
        <v>503</v>
      </c>
      <c r="N209" s="183"/>
      <c r="O209" s="183" t="s">
        <v>197</v>
      </c>
      <c r="P209" s="180"/>
      <c r="Q209" s="179"/>
      <c r="R209" s="178"/>
      <c r="S209" s="180"/>
      <c r="T209" s="180"/>
      <c r="U209" s="180"/>
      <c r="V209" s="186"/>
      <c r="W209" s="176"/>
      <c r="X209" s="85">
        <v>124</v>
      </c>
    </row>
    <row r="210" spans="1:24" s="85" customFormat="1" ht="112.5" x14ac:dyDescent="0.25">
      <c r="A210" s="177">
        <v>32</v>
      </c>
      <c r="B210" s="178" t="s">
        <v>56</v>
      </c>
      <c r="C210" s="178"/>
      <c r="D210" s="178"/>
      <c r="E210" s="178" t="s">
        <v>192</v>
      </c>
      <c r="F210" s="183" t="s">
        <v>496</v>
      </c>
      <c r="G210" s="179" t="s">
        <v>497</v>
      </c>
      <c r="H210" s="180">
        <v>10000</v>
      </c>
      <c r="I210" s="181">
        <f>IF(X210 = 125, H210 + SUM(S210:S210) - SUM(T210:T210) - SUM(P210:P210) - V210,0)</f>
        <v>0</v>
      </c>
      <c r="J210" s="184">
        <v>235302352147</v>
      </c>
      <c r="K210" s="185" t="s">
        <v>498</v>
      </c>
      <c r="L210" s="178"/>
      <c r="M210" s="178" t="s">
        <v>499</v>
      </c>
      <c r="N210" s="183" t="s">
        <v>546</v>
      </c>
      <c r="O210" s="183" t="s">
        <v>500</v>
      </c>
      <c r="P210" s="180">
        <v>10000</v>
      </c>
      <c r="Q210" s="179" t="s">
        <v>547</v>
      </c>
      <c r="R210" s="178"/>
      <c r="S210" s="180"/>
      <c r="T210" s="180"/>
      <c r="U210" s="180"/>
      <c r="V210" s="186"/>
      <c r="W210" s="176"/>
      <c r="X210" s="85">
        <v>125</v>
      </c>
    </row>
    <row r="211" spans="1:24" s="85" customFormat="1" ht="60.6" customHeight="1" x14ac:dyDescent="0.25">
      <c r="A211" s="177">
        <v>33</v>
      </c>
      <c r="B211" s="178" t="s">
        <v>56</v>
      </c>
      <c r="C211" s="178"/>
      <c r="D211" s="178"/>
      <c r="E211" s="178" t="s">
        <v>510</v>
      </c>
      <c r="F211" s="183" t="s">
        <v>511</v>
      </c>
      <c r="G211" s="179" t="s">
        <v>512</v>
      </c>
      <c r="H211" s="180">
        <v>83925</v>
      </c>
      <c r="I211" s="181">
        <f>IF(X211 = 126, H211 + SUM(S211:S211) - SUM(T211:T211) - SUM(P211:P211) - V211,0)</f>
        <v>83925</v>
      </c>
      <c r="J211" s="184">
        <v>2353020735</v>
      </c>
      <c r="K211" s="185" t="s">
        <v>196</v>
      </c>
      <c r="L211" s="178"/>
      <c r="M211" s="178" t="s">
        <v>513</v>
      </c>
      <c r="N211" s="183"/>
      <c r="O211" s="183" t="s">
        <v>197</v>
      </c>
      <c r="P211" s="180"/>
      <c r="Q211" s="179"/>
      <c r="R211" s="178"/>
      <c r="S211" s="180"/>
      <c r="T211" s="180"/>
      <c r="U211" s="180"/>
      <c r="V211" s="186"/>
      <c r="W211" s="176"/>
      <c r="X211" s="85">
        <v>126</v>
      </c>
    </row>
    <row r="212" spans="1:24" s="85" customFormat="1" ht="56.25" x14ac:dyDescent="0.25">
      <c r="A212" s="177">
        <v>34</v>
      </c>
      <c r="B212" s="178" t="s">
        <v>56</v>
      </c>
      <c r="C212" s="178"/>
      <c r="D212" s="178"/>
      <c r="E212" s="178" t="s">
        <v>526</v>
      </c>
      <c r="F212" s="183" t="s">
        <v>511</v>
      </c>
      <c r="G212" s="179" t="s">
        <v>527</v>
      </c>
      <c r="H212" s="180">
        <v>1974</v>
      </c>
      <c r="I212" s="181">
        <f>IF(X212 = 127, H212 + SUM(S212:S212) - SUM(T212:T212) - SUM(P212:P212) - V212,0)</f>
        <v>0</v>
      </c>
      <c r="J212" s="184">
        <v>2310132554</v>
      </c>
      <c r="K212" s="185" t="s">
        <v>528</v>
      </c>
      <c r="L212" s="178"/>
      <c r="M212" s="178" t="s">
        <v>529</v>
      </c>
      <c r="N212" s="183" t="s">
        <v>555</v>
      </c>
      <c r="O212" s="183" t="s">
        <v>530</v>
      </c>
      <c r="P212" s="180">
        <v>1974</v>
      </c>
      <c r="Q212" s="179" t="s">
        <v>554</v>
      </c>
      <c r="R212" s="178"/>
      <c r="S212" s="180"/>
      <c r="T212" s="180"/>
      <c r="U212" s="180"/>
      <c r="V212" s="186"/>
      <c r="W212" s="176"/>
      <c r="X212" s="85">
        <v>127</v>
      </c>
    </row>
    <row r="213" spans="1:24" x14ac:dyDescent="0.25">
      <c r="X213" s="2">
        <v>128</v>
      </c>
    </row>
  </sheetData>
  <sheetProtection algorithmName="SHA-512" hashValue="2rx9fUz7k4xVe5puBH3GFQkAfglpMwx5498D4L2VKEWuii6JGLFLoqt2sIYHdCBI8dzVq4CiECZnGyS4vt2bqw==" saltValue="QqrgwlhjsuEAOeSJHiu+wQ==" spinCount="100000" sheet="1" objects="1" scenarios="1" formatCells="0" formatColumns="0" formatRows="0"/>
  <mergeCells count="360">
    <mergeCell ref="W200:W203"/>
    <mergeCell ref="D200:D203"/>
    <mergeCell ref="E200:E203"/>
    <mergeCell ref="F200:F203"/>
    <mergeCell ref="G200:G203"/>
    <mergeCell ref="H200:H203"/>
    <mergeCell ref="I200:I203"/>
    <mergeCell ref="J200:J203"/>
    <mergeCell ref="K200:K203"/>
    <mergeCell ref="L200:L203"/>
    <mergeCell ref="M200:M203"/>
    <mergeCell ref="A204:A205"/>
    <mergeCell ref="O204:O205"/>
    <mergeCell ref="U204:U205"/>
    <mergeCell ref="B204:B205"/>
    <mergeCell ref="V204:V205"/>
    <mergeCell ref="C204:C205"/>
    <mergeCell ref="W204:W205"/>
    <mergeCell ref="D204:D205"/>
    <mergeCell ref="E204:E205"/>
    <mergeCell ref="F204:F205"/>
    <mergeCell ref="G204:G205"/>
    <mergeCell ref="H204:H205"/>
    <mergeCell ref="I204:I205"/>
    <mergeCell ref="J204:J205"/>
    <mergeCell ref="K204:K205"/>
    <mergeCell ref="L204:L205"/>
    <mergeCell ref="M204:M205"/>
    <mergeCell ref="A200:A203"/>
    <mergeCell ref="O200:O203"/>
    <mergeCell ref="U200:U203"/>
    <mergeCell ref="B200:B203"/>
    <mergeCell ref="V200:V203"/>
    <mergeCell ref="C200:C203"/>
    <mergeCell ref="C145:C162"/>
    <mergeCell ref="W145:W162"/>
    <mergeCell ref="D145:D162"/>
    <mergeCell ref="E145:E162"/>
    <mergeCell ref="F145:F162"/>
    <mergeCell ref="G145:G162"/>
    <mergeCell ref="H145:H162"/>
    <mergeCell ref="I145:I162"/>
    <mergeCell ref="J145:J162"/>
    <mergeCell ref="K145:K162"/>
    <mergeCell ref="L145:L162"/>
    <mergeCell ref="M145:M162"/>
    <mergeCell ref="A145:A162"/>
    <mergeCell ref="O145:O162"/>
    <mergeCell ref="U145:U162"/>
    <mergeCell ref="B145:B162"/>
    <mergeCell ref="V145:V162"/>
    <mergeCell ref="M175:M180"/>
    <mergeCell ref="A190:A195"/>
    <mergeCell ref="O190:O195"/>
    <mergeCell ref="U190:U195"/>
    <mergeCell ref="B190:B195"/>
    <mergeCell ref="V190:V195"/>
    <mergeCell ref="C190:C195"/>
    <mergeCell ref="A187:A189"/>
    <mergeCell ref="O187:O189"/>
    <mergeCell ref="U187:U189"/>
    <mergeCell ref="B187:B189"/>
    <mergeCell ref="V187:V189"/>
    <mergeCell ref="C187:C189"/>
    <mergeCell ref="W190:W195"/>
    <mergeCell ref="D190:D195"/>
    <mergeCell ref="E190:E195"/>
    <mergeCell ref="F190:F195"/>
    <mergeCell ref="G190:G195"/>
    <mergeCell ref="H190:H195"/>
    <mergeCell ref="I190:I195"/>
    <mergeCell ref="J190:J195"/>
    <mergeCell ref="K190:K195"/>
    <mergeCell ref="L190:L195"/>
    <mergeCell ref="M190:M195"/>
    <mergeCell ref="W135:W137"/>
    <mergeCell ref="A175:A180"/>
    <mergeCell ref="B175:B180"/>
    <mergeCell ref="C175:C180"/>
    <mergeCell ref="W141:W142"/>
    <mergeCell ref="D141:D142"/>
    <mergeCell ref="E141:E142"/>
    <mergeCell ref="F141:F142"/>
    <mergeCell ref="G141:G142"/>
    <mergeCell ref="H141:H142"/>
    <mergeCell ref="I141:I142"/>
    <mergeCell ref="J141:J142"/>
    <mergeCell ref="K141:K142"/>
    <mergeCell ref="L141:L142"/>
    <mergeCell ref="A163:A174"/>
    <mergeCell ref="O163:O174"/>
    <mergeCell ref="U163:U174"/>
    <mergeCell ref="B163:B174"/>
    <mergeCell ref="V163:V174"/>
    <mergeCell ref="C163:C174"/>
    <mergeCell ref="W163:W174"/>
    <mergeCell ref="D163:D174"/>
    <mergeCell ref="E163:E174"/>
    <mergeCell ref="F163:F174"/>
    <mergeCell ref="A181:A186"/>
    <mergeCell ref="O181:O186"/>
    <mergeCell ref="U181:U186"/>
    <mergeCell ref="A135:A137"/>
    <mergeCell ref="O135:O137"/>
    <mergeCell ref="U135:U137"/>
    <mergeCell ref="B135:B137"/>
    <mergeCell ref="V135:V137"/>
    <mergeCell ref="C135:C137"/>
    <mergeCell ref="G163:G174"/>
    <mergeCell ref="H163:H174"/>
    <mergeCell ref="I163:I174"/>
    <mergeCell ref="J163:J174"/>
    <mergeCell ref="K163:K174"/>
    <mergeCell ref="L163:L174"/>
    <mergeCell ref="M163:M174"/>
    <mergeCell ref="O175:O180"/>
    <mergeCell ref="U175:U180"/>
    <mergeCell ref="V175:V180"/>
    <mergeCell ref="D175:D180"/>
    <mergeCell ref="E175:E180"/>
    <mergeCell ref="F175:F180"/>
    <mergeCell ref="G175:G180"/>
    <mergeCell ref="H175:H180"/>
    <mergeCell ref="A123:A124"/>
    <mergeCell ref="O123:O124"/>
    <mergeCell ref="U123:U124"/>
    <mergeCell ref="B123:B124"/>
    <mergeCell ref="V123:V124"/>
    <mergeCell ref="C123:C124"/>
    <mergeCell ref="A141:A142"/>
    <mergeCell ref="O141:O142"/>
    <mergeCell ref="U141:U142"/>
    <mergeCell ref="B141:B142"/>
    <mergeCell ref="V141:V142"/>
    <mergeCell ref="C141:C142"/>
    <mergeCell ref="A138:A140"/>
    <mergeCell ref="O138:O140"/>
    <mergeCell ref="U138:U140"/>
    <mergeCell ref="B138:B140"/>
    <mergeCell ref="V138:V140"/>
    <mergeCell ref="C138:C140"/>
    <mergeCell ref="J135:J137"/>
    <mergeCell ref="K135:K137"/>
    <mergeCell ref="L135:L137"/>
    <mergeCell ref="M135:M137"/>
    <mergeCell ref="D135:D137"/>
    <mergeCell ref="W123:W124"/>
    <mergeCell ref="D123:D124"/>
    <mergeCell ref="E123:E124"/>
    <mergeCell ref="F123:F124"/>
    <mergeCell ref="G123:G124"/>
    <mergeCell ref="H123:H124"/>
    <mergeCell ref="I123:I124"/>
    <mergeCell ref="J123:J124"/>
    <mergeCell ref="K123:K124"/>
    <mergeCell ref="L123:L124"/>
    <mergeCell ref="M123:M124"/>
    <mergeCell ref="A119:A122"/>
    <mergeCell ref="O119:O122"/>
    <mergeCell ref="U119:U122"/>
    <mergeCell ref="B119:B122"/>
    <mergeCell ref="V119:V122"/>
    <mergeCell ref="C119:C122"/>
    <mergeCell ref="A104:A118"/>
    <mergeCell ref="A95:A103"/>
    <mergeCell ref="O95:O103"/>
    <mergeCell ref="U95:U103"/>
    <mergeCell ref="B95:B103"/>
    <mergeCell ref="B104:B118"/>
    <mergeCell ref="C104:C118"/>
    <mergeCell ref="V95:V103"/>
    <mergeCell ref="C95:C103"/>
    <mergeCell ref="L104:L118"/>
    <mergeCell ref="M104:M118"/>
    <mergeCell ref="O104:O118"/>
    <mergeCell ref="U104:U118"/>
    <mergeCell ref="V104:V118"/>
    <mergeCell ref="W104:W118"/>
    <mergeCell ref="D104:D118"/>
    <mergeCell ref="E104:E118"/>
    <mergeCell ref="F104:F118"/>
    <mergeCell ref="G104:G118"/>
    <mergeCell ref="H104:H118"/>
    <mergeCell ref="I104:I118"/>
    <mergeCell ref="J104:J118"/>
    <mergeCell ref="K104:K118"/>
    <mergeCell ref="W119:W122"/>
    <mergeCell ref="D119:D122"/>
    <mergeCell ref="E119:E122"/>
    <mergeCell ref="F119:F122"/>
    <mergeCell ref="G119:G122"/>
    <mergeCell ref="H119:H122"/>
    <mergeCell ref="I119:I122"/>
    <mergeCell ref="J119:J122"/>
    <mergeCell ref="K119:K122"/>
    <mergeCell ref="L119:L122"/>
    <mergeCell ref="M119:M122"/>
    <mergeCell ref="O87:O94"/>
    <mergeCell ref="U87:U94"/>
    <mergeCell ref="B87:B94"/>
    <mergeCell ref="V87:V94"/>
    <mergeCell ref="C87:C94"/>
    <mergeCell ref="I87:I94"/>
    <mergeCell ref="J87:J94"/>
    <mergeCell ref="K87:K94"/>
    <mergeCell ref="L87:L94"/>
    <mergeCell ref="M87:M94"/>
    <mergeCell ref="D87:D94"/>
    <mergeCell ref="E87:E94"/>
    <mergeCell ref="F87:F94"/>
    <mergeCell ref="G87:G94"/>
    <mergeCell ref="H87:H94"/>
    <mergeCell ref="A9:A20"/>
    <mergeCell ref="O9:O20"/>
    <mergeCell ref="U9:U20"/>
    <mergeCell ref="B9:B20"/>
    <mergeCell ref="V9:V20"/>
    <mergeCell ref="C9:C20"/>
    <mergeCell ref="W9:W20"/>
    <mergeCell ref="W95:W103"/>
    <mergeCell ref="D95:D103"/>
    <mergeCell ref="E95:E103"/>
    <mergeCell ref="F95:F103"/>
    <mergeCell ref="G95:G103"/>
    <mergeCell ref="H95:H103"/>
    <mergeCell ref="I95:I103"/>
    <mergeCell ref="J95:J103"/>
    <mergeCell ref="K95:K103"/>
    <mergeCell ref="L95:L103"/>
    <mergeCell ref="M95:M103"/>
    <mergeCell ref="W87:W94"/>
    <mergeCell ref="M80:M86"/>
    <mergeCell ref="D56:D79"/>
    <mergeCell ref="E56:E79"/>
    <mergeCell ref="F56:F79"/>
    <mergeCell ref="G56:G79"/>
    <mergeCell ref="S2:U2"/>
    <mergeCell ref="F2:G2"/>
    <mergeCell ref="N2:O2"/>
    <mergeCell ref="L9:L20"/>
    <mergeCell ref="M9:M20"/>
    <mergeCell ref="D9:D20"/>
    <mergeCell ref="E9:E20"/>
    <mergeCell ref="F9:F20"/>
    <mergeCell ref="G9:G20"/>
    <mergeCell ref="H9:H20"/>
    <mergeCell ref="I9:I20"/>
    <mergeCell ref="J9:J20"/>
    <mergeCell ref="K9:K20"/>
    <mergeCell ref="A56:A79"/>
    <mergeCell ref="O56:O79"/>
    <mergeCell ref="U56:U79"/>
    <mergeCell ref="B56:B79"/>
    <mergeCell ref="V56:V79"/>
    <mergeCell ref="C56:C79"/>
    <mergeCell ref="W80:W86"/>
    <mergeCell ref="D80:D86"/>
    <mergeCell ref="E80:E86"/>
    <mergeCell ref="F80:F86"/>
    <mergeCell ref="G80:G86"/>
    <mergeCell ref="H80:H86"/>
    <mergeCell ref="I80:I86"/>
    <mergeCell ref="J80:J86"/>
    <mergeCell ref="K80:K86"/>
    <mergeCell ref="L80:L86"/>
    <mergeCell ref="W56:W79"/>
    <mergeCell ref="H56:H79"/>
    <mergeCell ref="I56:I79"/>
    <mergeCell ref="J56:J79"/>
    <mergeCell ref="K56:K79"/>
    <mergeCell ref="L56:L79"/>
    <mergeCell ref="M56:M79"/>
    <mergeCell ref="A21:A55"/>
    <mergeCell ref="O21:O55"/>
    <mergeCell ref="U21:U55"/>
    <mergeCell ref="B21:B55"/>
    <mergeCell ref="V21:V55"/>
    <mergeCell ref="C21:C55"/>
    <mergeCell ref="W21:W55"/>
    <mergeCell ref="D21:D55"/>
    <mergeCell ref="E21:E55"/>
    <mergeCell ref="F21:F55"/>
    <mergeCell ref="G21:G55"/>
    <mergeCell ref="H21:H55"/>
    <mergeCell ref="I21:I55"/>
    <mergeCell ref="J21:J55"/>
    <mergeCell ref="K21:K55"/>
    <mergeCell ref="L21:L55"/>
    <mergeCell ref="M21:M55"/>
    <mergeCell ref="A80:A86"/>
    <mergeCell ref="O80:O86"/>
    <mergeCell ref="U80:U86"/>
    <mergeCell ref="B80:B86"/>
    <mergeCell ref="V80:V86"/>
    <mergeCell ref="W125:W134"/>
    <mergeCell ref="D125:D134"/>
    <mergeCell ref="E125:E134"/>
    <mergeCell ref="F125:F134"/>
    <mergeCell ref="G125:G134"/>
    <mergeCell ref="H125:H134"/>
    <mergeCell ref="I125:I134"/>
    <mergeCell ref="J125:J134"/>
    <mergeCell ref="K125:K134"/>
    <mergeCell ref="L125:L134"/>
    <mergeCell ref="M125:M134"/>
    <mergeCell ref="A125:A134"/>
    <mergeCell ref="O125:O134"/>
    <mergeCell ref="U125:U134"/>
    <mergeCell ref="B125:B134"/>
    <mergeCell ref="V125:V134"/>
    <mergeCell ref="C125:C134"/>
    <mergeCell ref="C80:C86"/>
    <mergeCell ref="A87:A94"/>
    <mergeCell ref="M138:M140"/>
    <mergeCell ref="D138:D140"/>
    <mergeCell ref="E138:E140"/>
    <mergeCell ref="F138:F140"/>
    <mergeCell ref="G138:G140"/>
    <mergeCell ref="W187:W189"/>
    <mergeCell ref="D187:D189"/>
    <mergeCell ref="E187:E189"/>
    <mergeCell ref="F187:F189"/>
    <mergeCell ref="G187:G189"/>
    <mergeCell ref="H187:H189"/>
    <mergeCell ref="I187:I189"/>
    <mergeCell ref="J187:J189"/>
    <mergeCell ref="K187:K189"/>
    <mergeCell ref="L187:L189"/>
    <mergeCell ref="M187:M189"/>
    <mergeCell ref="M141:M142"/>
    <mergeCell ref="W138:W140"/>
    <mergeCell ref="W175:W180"/>
    <mergeCell ref="I175:I180"/>
    <mergeCell ref="J175:J180"/>
    <mergeCell ref="K175:K180"/>
    <mergeCell ref="L175:L180"/>
    <mergeCell ref="B181:B186"/>
    <mergeCell ref="V181:V186"/>
    <mergeCell ref="C181:C186"/>
    <mergeCell ref="W181:W186"/>
    <mergeCell ref="D181:D186"/>
    <mergeCell ref="E181:E186"/>
    <mergeCell ref="F181:F186"/>
    <mergeCell ref="G181:G186"/>
    <mergeCell ref="H181:H186"/>
    <mergeCell ref="I181:I186"/>
    <mergeCell ref="J181:J186"/>
    <mergeCell ref="K181:K186"/>
    <mergeCell ref="L181:L186"/>
    <mergeCell ref="M181:M186"/>
    <mergeCell ref="H138:H140"/>
    <mergeCell ref="I138:I140"/>
    <mergeCell ref="J138:J140"/>
    <mergeCell ref="K138:K140"/>
    <mergeCell ref="L138:L140"/>
    <mergeCell ref="E135:E137"/>
    <mergeCell ref="F135:F137"/>
    <mergeCell ref="G135:G137"/>
    <mergeCell ref="H135:H137"/>
    <mergeCell ref="I135:I137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23"/>
  <sheetViews>
    <sheetView showGridLines="0" topLeftCell="D1" zoomScale="50" zoomScaleNormal="50" workbookViewId="0">
      <pane ySplit="8" topLeftCell="A18" activePane="bottomLeft" state="frozen"/>
      <selection pane="bottomLeft" activeCell="H22" sqref="H22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9.5" thickBot="1" x14ac:dyDescent="0.3"/>
    <row r="2" spans="1:22" ht="39.950000000000003" customHeight="1" thickBot="1" x14ac:dyDescent="0.3">
      <c r="B2" s="68"/>
      <c r="C2" s="68"/>
      <c r="D2" s="68"/>
      <c r="E2" s="382" t="s">
        <v>24</v>
      </c>
      <c r="F2" s="383"/>
      <c r="G2" s="80">
        <f>SUM(G9:G9999)</f>
        <v>3473850.7600000002</v>
      </c>
      <c r="L2" s="464" t="s">
        <v>137</v>
      </c>
      <c r="M2" s="465"/>
      <c r="N2" s="69">
        <f>SUM(N9:N9999)</f>
        <v>2046197.6400000001</v>
      </c>
      <c r="P2" s="68"/>
      <c r="Q2" s="327" t="s">
        <v>45</v>
      </c>
      <c r="R2" s="328"/>
      <c r="S2" s="329"/>
      <c r="T2" s="70">
        <f>SUM(T9:T9999)</f>
        <v>0</v>
      </c>
    </row>
    <row r="3" spans="1:22" x14ac:dyDescent="0.25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25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323">
        <v>1</v>
      </c>
      <c r="B9" s="305"/>
      <c r="C9" s="305"/>
      <c r="D9" s="305" t="s">
        <v>158</v>
      </c>
      <c r="E9" s="311">
        <v>44925</v>
      </c>
      <c r="F9" s="373" t="s">
        <v>159</v>
      </c>
      <c r="G9" s="314">
        <v>1097939</v>
      </c>
      <c r="H9" s="317">
        <f>IF(V9 = 4, G9 + SUM(Q9:Q16) - SUM(R9:R16) - SUM(N9:N16) - T9,0)</f>
        <v>-76309.659999999916</v>
      </c>
      <c r="I9" s="466">
        <v>2312054894</v>
      </c>
      <c r="J9" s="305" t="s">
        <v>148</v>
      </c>
      <c r="K9" s="305" t="s">
        <v>175</v>
      </c>
      <c r="L9" s="131" t="s">
        <v>204</v>
      </c>
      <c r="M9" s="305" t="s">
        <v>176</v>
      </c>
      <c r="N9" s="118">
        <v>383959.73</v>
      </c>
      <c r="O9" s="131" t="s">
        <v>211</v>
      </c>
      <c r="P9" s="119"/>
      <c r="Q9" s="118"/>
      <c r="R9" s="118"/>
      <c r="S9" s="373"/>
      <c r="T9" s="314"/>
      <c r="U9" s="302"/>
      <c r="V9" s="85">
        <v>4</v>
      </c>
    </row>
    <row r="10" spans="1:22" x14ac:dyDescent="0.25">
      <c r="A10" s="324"/>
      <c r="B10" s="306"/>
      <c r="C10" s="306"/>
      <c r="D10" s="306"/>
      <c r="E10" s="312"/>
      <c r="F10" s="374"/>
      <c r="G10" s="315"/>
      <c r="H10" s="318"/>
      <c r="I10" s="467"/>
      <c r="J10" s="306"/>
      <c r="K10" s="306"/>
      <c r="L10" s="132" t="s">
        <v>210</v>
      </c>
      <c r="M10" s="306"/>
      <c r="N10" s="120">
        <v>76695.94</v>
      </c>
      <c r="O10" s="132" t="s">
        <v>216</v>
      </c>
      <c r="P10" s="121"/>
      <c r="Q10" s="120"/>
      <c r="R10" s="120"/>
      <c r="S10" s="374"/>
      <c r="T10" s="315"/>
      <c r="U10" s="303"/>
      <c r="V10" s="2">
        <v>4</v>
      </c>
    </row>
    <row r="11" spans="1:22" x14ac:dyDescent="0.25">
      <c r="A11" s="324"/>
      <c r="B11" s="306"/>
      <c r="C11" s="306"/>
      <c r="D11" s="306"/>
      <c r="E11" s="312"/>
      <c r="F11" s="374"/>
      <c r="G11" s="315"/>
      <c r="H11" s="318"/>
      <c r="I11" s="467"/>
      <c r="J11" s="306"/>
      <c r="K11" s="306"/>
      <c r="L11" s="132" t="s">
        <v>210</v>
      </c>
      <c r="M11" s="306"/>
      <c r="N11" s="120">
        <v>160000</v>
      </c>
      <c r="O11" s="132" t="s">
        <v>218</v>
      </c>
      <c r="P11" s="121"/>
      <c r="Q11" s="120"/>
      <c r="R11" s="120"/>
      <c r="S11" s="374"/>
      <c r="T11" s="315"/>
      <c r="U11" s="303"/>
      <c r="V11" s="2">
        <v>4</v>
      </c>
    </row>
    <row r="12" spans="1:22" x14ac:dyDescent="0.25">
      <c r="A12" s="324"/>
      <c r="B12" s="306"/>
      <c r="C12" s="306"/>
      <c r="D12" s="306"/>
      <c r="E12" s="312"/>
      <c r="F12" s="374"/>
      <c r="G12" s="315"/>
      <c r="H12" s="318"/>
      <c r="I12" s="467"/>
      <c r="J12" s="306"/>
      <c r="K12" s="306"/>
      <c r="L12" s="132" t="s">
        <v>217</v>
      </c>
      <c r="M12" s="306"/>
      <c r="N12" s="120">
        <v>134512.32999999999</v>
      </c>
      <c r="O12" s="132" t="s">
        <v>224</v>
      </c>
      <c r="P12" s="121"/>
      <c r="Q12" s="120"/>
      <c r="R12" s="120"/>
      <c r="S12" s="374"/>
      <c r="T12" s="315"/>
      <c r="U12" s="303"/>
      <c r="V12" s="2">
        <v>4</v>
      </c>
    </row>
    <row r="13" spans="1:22" x14ac:dyDescent="0.25">
      <c r="A13" s="324"/>
      <c r="B13" s="306"/>
      <c r="C13" s="306"/>
      <c r="D13" s="306"/>
      <c r="E13" s="312"/>
      <c r="F13" s="374"/>
      <c r="G13" s="315"/>
      <c r="H13" s="318"/>
      <c r="I13" s="467"/>
      <c r="J13" s="306"/>
      <c r="K13" s="306"/>
      <c r="L13" s="132" t="s">
        <v>229</v>
      </c>
      <c r="M13" s="306"/>
      <c r="N13" s="120">
        <v>46497.48</v>
      </c>
      <c r="O13" s="132" t="s">
        <v>230</v>
      </c>
      <c r="P13" s="121"/>
      <c r="Q13" s="120"/>
      <c r="R13" s="120"/>
      <c r="S13" s="374"/>
      <c r="T13" s="315"/>
      <c r="U13" s="303"/>
      <c r="V13" s="2">
        <v>4</v>
      </c>
    </row>
    <row r="14" spans="1:22" x14ac:dyDescent="0.25">
      <c r="A14" s="324"/>
      <c r="B14" s="306"/>
      <c r="C14" s="306"/>
      <c r="D14" s="306"/>
      <c r="E14" s="312"/>
      <c r="F14" s="374"/>
      <c r="G14" s="315"/>
      <c r="H14" s="318"/>
      <c r="I14" s="467"/>
      <c r="J14" s="306"/>
      <c r="K14" s="306"/>
      <c r="L14" s="132" t="s">
        <v>346</v>
      </c>
      <c r="M14" s="306"/>
      <c r="N14" s="120">
        <v>124014.53</v>
      </c>
      <c r="O14" s="132" t="s">
        <v>354</v>
      </c>
      <c r="P14" s="121"/>
      <c r="Q14" s="120"/>
      <c r="R14" s="120"/>
      <c r="S14" s="374"/>
      <c r="T14" s="315"/>
      <c r="U14" s="303"/>
      <c r="V14" s="2">
        <v>4</v>
      </c>
    </row>
    <row r="15" spans="1:22" x14ac:dyDescent="0.25">
      <c r="A15" s="324"/>
      <c r="B15" s="306"/>
      <c r="C15" s="306"/>
      <c r="D15" s="306"/>
      <c r="E15" s="312"/>
      <c r="F15" s="374"/>
      <c r="G15" s="315"/>
      <c r="H15" s="318"/>
      <c r="I15" s="467"/>
      <c r="J15" s="306"/>
      <c r="K15" s="306"/>
      <c r="L15" s="132" t="s">
        <v>356</v>
      </c>
      <c r="M15" s="306"/>
      <c r="N15" s="120">
        <v>72531.31</v>
      </c>
      <c r="O15" s="132" t="s">
        <v>348</v>
      </c>
      <c r="P15" s="121"/>
      <c r="Q15" s="120"/>
      <c r="R15" s="120"/>
      <c r="S15" s="374"/>
      <c r="T15" s="315"/>
      <c r="U15" s="303"/>
      <c r="V15" s="2">
        <v>4</v>
      </c>
    </row>
    <row r="16" spans="1:22" x14ac:dyDescent="0.25">
      <c r="A16" s="325"/>
      <c r="B16" s="307"/>
      <c r="C16" s="307"/>
      <c r="D16" s="307"/>
      <c r="E16" s="313"/>
      <c r="F16" s="375"/>
      <c r="G16" s="316"/>
      <c r="H16" s="319"/>
      <c r="I16" s="468"/>
      <c r="J16" s="307"/>
      <c r="K16" s="307"/>
      <c r="L16" s="133" t="s">
        <v>384</v>
      </c>
      <c r="M16" s="307"/>
      <c r="N16" s="127">
        <v>176037.34</v>
      </c>
      <c r="O16" s="133" t="s">
        <v>386</v>
      </c>
      <c r="P16" s="128"/>
      <c r="Q16" s="127"/>
      <c r="R16" s="127"/>
      <c r="S16" s="375"/>
      <c r="T16" s="316"/>
      <c r="U16" s="304"/>
      <c r="V16" s="2">
        <v>4</v>
      </c>
    </row>
    <row r="17" spans="1:22" s="85" customFormat="1" ht="90" customHeight="1" x14ac:dyDescent="0.25">
      <c r="A17" s="278">
        <v>2</v>
      </c>
      <c r="B17" s="284"/>
      <c r="C17" s="284"/>
      <c r="D17" s="284" t="s">
        <v>158</v>
      </c>
      <c r="E17" s="280">
        <v>45300</v>
      </c>
      <c r="F17" s="290" t="s">
        <v>159</v>
      </c>
      <c r="G17" s="282">
        <v>1214926.1100000001</v>
      </c>
      <c r="H17" s="292">
        <f>IF(V17 = 6, G17 + SUM(Q17:Q19) - SUM(R17:R19) - SUM(N17:N19) - T17,0)</f>
        <v>342977.13000000024</v>
      </c>
      <c r="I17" s="469">
        <v>2312054894</v>
      </c>
      <c r="J17" s="284" t="s">
        <v>148</v>
      </c>
      <c r="K17" s="284" t="s">
        <v>383</v>
      </c>
      <c r="L17" s="196" t="s">
        <v>394</v>
      </c>
      <c r="M17" s="284" t="s">
        <v>176</v>
      </c>
      <c r="N17" s="189">
        <v>326741.28999999998</v>
      </c>
      <c r="O17" s="196" t="s">
        <v>402</v>
      </c>
      <c r="P17" s="188"/>
      <c r="Q17" s="189"/>
      <c r="R17" s="189"/>
      <c r="S17" s="290"/>
      <c r="T17" s="282"/>
      <c r="U17" s="288"/>
      <c r="V17" s="85">
        <v>6</v>
      </c>
    </row>
    <row r="18" spans="1:22" x14ac:dyDescent="0.25">
      <c r="A18" s="294"/>
      <c r="B18" s="297"/>
      <c r="C18" s="297"/>
      <c r="D18" s="297"/>
      <c r="E18" s="295"/>
      <c r="F18" s="300"/>
      <c r="G18" s="296"/>
      <c r="H18" s="301"/>
      <c r="I18" s="470"/>
      <c r="J18" s="297"/>
      <c r="K18" s="297"/>
      <c r="L18" s="197" t="s">
        <v>452</v>
      </c>
      <c r="M18" s="297"/>
      <c r="N18" s="190">
        <v>308745.11</v>
      </c>
      <c r="O18" s="197" t="s">
        <v>461</v>
      </c>
      <c r="P18" s="191"/>
      <c r="Q18" s="190"/>
      <c r="R18" s="190"/>
      <c r="S18" s="300"/>
      <c r="T18" s="296"/>
      <c r="U18" s="299"/>
      <c r="V18" s="2">
        <v>6</v>
      </c>
    </row>
    <row r="19" spans="1:22" x14ac:dyDescent="0.25">
      <c r="A19" s="279"/>
      <c r="B19" s="285"/>
      <c r="C19" s="285"/>
      <c r="D19" s="285"/>
      <c r="E19" s="281"/>
      <c r="F19" s="291"/>
      <c r="G19" s="283"/>
      <c r="H19" s="293"/>
      <c r="I19" s="471"/>
      <c r="J19" s="285"/>
      <c r="K19" s="285"/>
      <c r="L19" s="198" t="s">
        <v>544</v>
      </c>
      <c r="M19" s="285"/>
      <c r="N19" s="193">
        <v>236462.58</v>
      </c>
      <c r="O19" s="198" t="s">
        <v>542</v>
      </c>
      <c r="P19" s="194"/>
      <c r="Q19" s="193"/>
      <c r="R19" s="193"/>
      <c r="S19" s="291"/>
      <c r="T19" s="283"/>
      <c r="U19" s="289"/>
      <c r="V19" s="2">
        <v>6</v>
      </c>
    </row>
    <row r="20" spans="1:22" s="85" customFormat="1" ht="135.6" customHeight="1" x14ac:dyDescent="0.25">
      <c r="A20" s="160">
        <v>3</v>
      </c>
      <c r="B20" s="161"/>
      <c r="C20" s="161"/>
      <c r="D20" s="161" t="s">
        <v>427</v>
      </c>
      <c r="E20" s="162">
        <v>45366</v>
      </c>
      <c r="F20" s="163" t="s">
        <v>428</v>
      </c>
      <c r="G20" s="164">
        <v>1042002.5</v>
      </c>
      <c r="H20" s="165">
        <f>IF(V20 = 7, G20 + SUM(Q20:Q20) - SUM(R20:R20) - SUM(N20:N20) - T20,0)</f>
        <v>1042002.5</v>
      </c>
      <c r="I20" s="166">
        <v>7715995942</v>
      </c>
      <c r="J20" s="161" t="s">
        <v>429</v>
      </c>
      <c r="K20" s="161" t="s">
        <v>465</v>
      </c>
      <c r="L20" s="162"/>
      <c r="M20" s="161" t="s">
        <v>430</v>
      </c>
      <c r="N20" s="164"/>
      <c r="O20" s="162"/>
      <c r="P20" s="163"/>
      <c r="Q20" s="164"/>
      <c r="R20" s="164"/>
      <c r="S20" s="163"/>
      <c r="T20" s="164"/>
      <c r="U20" s="167"/>
      <c r="V20" s="85">
        <v>7</v>
      </c>
    </row>
    <row r="21" spans="1:22" s="85" customFormat="1" ht="131.25" x14ac:dyDescent="0.25">
      <c r="A21" s="160">
        <v>4</v>
      </c>
      <c r="B21" s="161"/>
      <c r="C21" s="161"/>
      <c r="D21" s="161" t="s">
        <v>462</v>
      </c>
      <c r="E21" s="162" t="s">
        <v>463</v>
      </c>
      <c r="F21" s="163" t="s">
        <v>428</v>
      </c>
      <c r="G21" s="164">
        <v>114292.75</v>
      </c>
      <c r="H21" s="165">
        <f>IF(V21 = 8, G21 + SUM(Q21:Q21) - SUM(R21:R21) - SUM(N21:N21) - T21,0)</f>
        <v>114292.75</v>
      </c>
      <c r="I21" s="166">
        <v>7715995942</v>
      </c>
      <c r="J21" s="161" t="s">
        <v>429</v>
      </c>
      <c r="K21" s="161" t="s">
        <v>464</v>
      </c>
      <c r="L21" s="162"/>
      <c r="M21" s="161" t="s">
        <v>430</v>
      </c>
      <c r="N21" s="164"/>
      <c r="O21" s="162"/>
      <c r="P21" s="163"/>
      <c r="Q21" s="164"/>
      <c r="R21" s="164"/>
      <c r="S21" s="163"/>
      <c r="T21" s="164"/>
      <c r="U21" s="167"/>
      <c r="V21" s="85">
        <v>8</v>
      </c>
    </row>
    <row r="22" spans="1:22" s="85" customFormat="1" ht="131.25" x14ac:dyDescent="0.25">
      <c r="A22" s="160">
        <v>5</v>
      </c>
      <c r="B22" s="161"/>
      <c r="C22" s="161"/>
      <c r="D22" s="161" t="s">
        <v>466</v>
      </c>
      <c r="E22" s="162" t="s">
        <v>463</v>
      </c>
      <c r="F22" s="163" t="s">
        <v>428</v>
      </c>
      <c r="G22" s="164">
        <v>4690.3999999999996</v>
      </c>
      <c r="H22" s="165">
        <f>IF(V22 = 9, G22 + SUM(Q22:Q22) - SUM(R22:R22) - SUM(N22:N22) - T22,0)</f>
        <v>4690.3999999999996</v>
      </c>
      <c r="I22" s="166">
        <v>7715995942</v>
      </c>
      <c r="J22" s="161" t="s">
        <v>429</v>
      </c>
      <c r="K22" s="161" t="s">
        <v>464</v>
      </c>
      <c r="L22" s="162"/>
      <c r="M22" s="161" t="s">
        <v>430</v>
      </c>
      <c r="N22" s="164"/>
      <c r="O22" s="162"/>
      <c r="P22" s="163"/>
      <c r="Q22" s="164"/>
      <c r="R22" s="164"/>
      <c r="S22" s="163"/>
      <c r="T22" s="164"/>
      <c r="U22" s="167"/>
      <c r="V22" s="85">
        <v>9</v>
      </c>
    </row>
    <row r="23" spans="1:22" x14ac:dyDescent="0.25">
      <c r="V23" s="2">
        <v>10</v>
      </c>
    </row>
  </sheetData>
  <sheetProtection algorithmName="SHA-512" hashValue="WuBNDr9J2hHoVBYDHkmwyTZYp5BBCBSO976FTq86t07bt1xWBaosWfC02B06E5sYUN+4y3pEWuXkX8hHE4kbOg==" saltValue="czGWn4j1ea0IsaPM0gII2g==" spinCount="100000" sheet="1" objects="1" scenarios="1" formatCells="0" formatColumns="0" formatRows="0"/>
  <mergeCells count="33">
    <mergeCell ref="U17:U19"/>
    <mergeCell ref="H17:H19"/>
    <mergeCell ref="I17:I19"/>
    <mergeCell ref="J17:J19"/>
    <mergeCell ref="K17:K19"/>
    <mergeCell ref="A17:A19"/>
    <mergeCell ref="M17:M19"/>
    <mergeCell ref="S17:S19"/>
    <mergeCell ref="B17:B19"/>
    <mergeCell ref="T17:T19"/>
    <mergeCell ref="C17:C19"/>
    <mergeCell ref="D17:D19"/>
    <mergeCell ref="E17:E19"/>
    <mergeCell ref="F17:F19"/>
    <mergeCell ref="G17:G19"/>
    <mergeCell ref="T9:T16"/>
    <mergeCell ref="U9:U16"/>
    <mergeCell ref="Q2:S2"/>
    <mergeCell ref="E2:F2"/>
    <mergeCell ref="L2:M2"/>
    <mergeCell ref="M9:M16"/>
    <mergeCell ref="S9:S16"/>
    <mergeCell ref="F9:F16"/>
    <mergeCell ref="G9:G16"/>
    <mergeCell ref="H9:H16"/>
    <mergeCell ref="I9:I16"/>
    <mergeCell ref="J9:J16"/>
    <mergeCell ref="K9:K16"/>
    <mergeCell ref="A9:A16"/>
    <mergeCell ref="B9:B16"/>
    <mergeCell ref="C9:C16"/>
    <mergeCell ref="D9:D16"/>
    <mergeCell ref="E9:E1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382" t="s">
        <v>139</v>
      </c>
      <c r="F2" s="383"/>
      <c r="G2" s="82">
        <f>SUM(G9:G9999)</f>
        <v>0</v>
      </c>
      <c r="O2" s="382" t="s">
        <v>24</v>
      </c>
      <c r="P2" s="383"/>
      <c r="Q2" s="80">
        <f>SUM(Q9:Q9999)</f>
        <v>0</v>
      </c>
      <c r="T2" s="327" t="s">
        <v>137</v>
      </c>
      <c r="U2" s="329"/>
      <c r="V2" s="69">
        <f>SUM(V9:V9999)</f>
        <v>0</v>
      </c>
      <c r="X2" s="68"/>
      <c r="Y2" s="327" t="s">
        <v>45</v>
      </c>
      <c r="Z2" s="328"/>
      <c r="AA2" s="329"/>
      <c r="AB2" s="70">
        <f>SUM(AB9:AB9999)</f>
        <v>0</v>
      </c>
    </row>
    <row r="3" spans="1:30" x14ac:dyDescent="0.25">
      <c r="T3" s="2"/>
      <c r="U3" s="2"/>
      <c r="X3" s="2"/>
      <c r="Y3" s="2"/>
      <c r="Z3" s="2"/>
      <c r="AA3" s="2"/>
    </row>
    <row r="4" spans="1:30" ht="39.950000000000003" customHeight="1" x14ac:dyDescent="0.25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x14ac:dyDescent="0.25">
      <c r="AD9" s="2">
        <v>2</v>
      </c>
    </row>
  </sheetData>
  <sheetProtection algorithmName="SHA-512" hashValue="k9aPtFg2QZGDlCnG1AfQUggsk2AG0TyWaG7RyxfuWhY98BCwqta7RhwU30sr/eiOA/wQRjE0KbeRG29JhwO01Q==" saltValue="ld2eZ6fcOrCACAQzpueTp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9.5" thickBot="1" x14ac:dyDescent="0.3"/>
    <row r="2" spans="1:30" ht="39.950000000000003" customHeight="1" thickBot="1" x14ac:dyDescent="0.3">
      <c r="E2" s="382" t="s">
        <v>139</v>
      </c>
      <c r="F2" s="383"/>
      <c r="G2" s="82">
        <f>SUM(G9:G9999)</f>
        <v>0</v>
      </c>
      <c r="H2" s="10"/>
      <c r="O2" s="382" t="s">
        <v>24</v>
      </c>
      <c r="P2" s="383"/>
      <c r="Q2" s="80">
        <f>SUM(Q9:Q9999)</f>
        <v>0</v>
      </c>
      <c r="T2" s="327" t="s">
        <v>137</v>
      </c>
      <c r="U2" s="329"/>
      <c r="V2" s="69">
        <f>SUM(V9:V9999)</f>
        <v>0</v>
      </c>
      <c r="X2" s="68"/>
      <c r="Y2" s="327" t="s">
        <v>45</v>
      </c>
      <c r="Z2" s="328"/>
      <c r="AA2" s="329"/>
      <c r="AB2" s="70">
        <f>SUM(AB9:AB9999)</f>
        <v>0</v>
      </c>
    </row>
    <row r="4" spans="1:30" ht="39.950000000000003" customHeight="1" x14ac:dyDescent="0.25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x14ac:dyDescent="0.25">
      <c r="AD9" s="2">
        <v>2</v>
      </c>
    </row>
  </sheetData>
  <sheetProtection algorithmName="SHA-512" hashValue="7MbgqQL3aiPreHDSPfq/o/O6Yh4fjAAgG0HJKsKpM0F1YJi7iJDT63M1LKPOHSLR9JCGLKpq4bBYUb9x+nCWhA==" saltValue="WksV7cVrW+7JAKgU41Av5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89"/>
  <sheetViews>
    <sheetView showGridLines="0" topLeftCell="G1" zoomScale="50" zoomScaleNormal="50" workbookViewId="0">
      <pane ySplit="8" topLeftCell="A64" activePane="bottomLeft" state="frozen"/>
      <selection pane="bottomLeft" activeCell="R82" sqref="R82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9.5" thickBot="1" x14ac:dyDescent="0.3"/>
    <row r="2" spans="1:30" ht="39.950000000000003" customHeight="1" thickBot="1" x14ac:dyDescent="0.3">
      <c r="E2" s="382" t="s">
        <v>139</v>
      </c>
      <c r="F2" s="383"/>
      <c r="G2" s="82">
        <f>SUM(G9:G9999)</f>
        <v>2996191.9799999995</v>
      </c>
      <c r="H2" s="10"/>
      <c r="O2" s="382" t="s">
        <v>24</v>
      </c>
      <c r="P2" s="383"/>
      <c r="Q2" s="80">
        <f>SUM(Q9:Q9999)</f>
        <v>2178269.8899999997</v>
      </c>
      <c r="T2" s="327" t="s">
        <v>137</v>
      </c>
      <c r="U2" s="329"/>
      <c r="V2" s="69">
        <f>SUM(V9:V9999)</f>
        <v>1659701.0499999998</v>
      </c>
      <c r="X2" s="68"/>
      <c r="Y2" s="327" t="s">
        <v>45</v>
      </c>
      <c r="Z2" s="328"/>
      <c r="AA2" s="329"/>
      <c r="AB2" s="70">
        <f>SUM(AB9:AB9999)</f>
        <v>253144.58</v>
      </c>
    </row>
    <row r="4" spans="1:30" ht="39.950000000000003" customHeight="1" x14ac:dyDescent="0.25">
      <c r="P4" s="326"/>
      <c r="Q4" s="326"/>
      <c r="R4" s="326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x14ac:dyDescent="0.25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92.45" customHeight="1" x14ac:dyDescent="0.25">
      <c r="A9" s="405">
        <v>1</v>
      </c>
      <c r="B9" s="384" t="s">
        <v>56</v>
      </c>
      <c r="C9" s="384" t="s">
        <v>258</v>
      </c>
      <c r="D9" s="384"/>
      <c r="E9" s="384" t="s">
        <v>256</v>
      </c>
      <c r="F9" s="384" t="s">
        <v>257</v>
      </c>
      <c r="G9" s="393">
        <v>1084882.18</v>
      </c>
      <c r="H9" s="396">
        <f>IF(AD9 = 4, G9 - Q9,0)</f>
        <v>0</v>
      </c>
      <c r="I9" s="393"/>
      <c r="J9" s="393"/>
      <c r="K9" s="384"/>
      <c r="L9" s="384"/>
      <c r="M9" s="384" t="s">
        <v>259</v>
      </c>
      <c r="N9" s="387" t="s">
        <v>252</v>
      </c>
      <c r="O9" s="490">
        <v>2353020735</v>
      </c>
      <c r="P9" s="384" t="s">
        <v>196</v>
      </c>
      <c r="Q9" s="393">
        <v>1084882.18</v>
      </c>
      <c r="R9" s="396">
        <f>IF(AD9 = 4, Q9 + SUM(Y9:Y56) - SUM(Z9:Z56) - SUM(V9:V56) - AB9,0)</f>
        <v>8.7311491370201111E-11</v>
      </c>
      <c r="S9" s="384" t="s">
        <v>260</v>
      </c>
      <c r="T9" s="112" t="s">
        <v>272</v>
      </c>
      <c r="U9" s="384" t="s">
        <v>162</v>
      </c>
      <c r="V9" s="99">
        <v>87552.43</v>
      </c>
      <c r="W9" s="112" t="s">
        <v>273</v>
      </c>
      <c r="X9" s="97"/>
      <c r="Y9" s="99"/>
      <c r="Z9" s="99"/>
      <c r="AA9" s="384" t="s">
        <v>472</v>
      </c>
      <c r="AB9" s="393">
        <v>253144.58</v>
      </c>
      <c r="AC9" s="411"/>
      <c r="AD9" s="85">
        <v>4</v>
      </c>
    </row>
    <row r="10" spans="1:30" x14ac:dyDescent="0.25">
      <c r="A10" s="406"/>
      <c r="B10" s="385"/>
      <c r="C10" s="385"/>
      <c r="D10" s="385"/>
      <c r="E10" s="385"/>
      <c r="F10" s="385"/>
      <c r="G10" s="394"/>
      <c r="H10" s="397"/>
      <c r="I10" s="394"/>
      <c r="J10" s="394"/>
      <c r="K10" s="385"/>
      <c r="L10" s="385"/>
      <c r="M10" s="385"/>
      <c r="N10" s="388"/>
      <c r="O10" s="491"/>
      <c r="P10" s="385"/>
      <c r="Q10" s="394"/>
      <c r="R10" s="397"/>
      <c r="S10" s="385"/>
      <c r="T10" s="113" t="s">
        <v>272</v>
      </c>
      <c r="U10" s="385"/>
      <c r="V10" s="100">
        <v>5588.57</v>
      </c>
      <c r="W10" s="113" t="s">
        <v>273</v>
      </c>
      <c r="X10" s="102"/>
      <c r="Y10" s="100"/>
      <c r="Z10" s="100"/>
      <c r="AA10" s="385"/>
      <c r="AB10" s="394"/>
      <c r="AC10" s="412"/>
      <c r="AD10" s="2">
        <v>4</v>
      </c>
    </row>
    <row r="11" spans="1:30" x14ac:dyDescent="0.25">
      <c r="A11" s="406"/>
      <c r="B11" s="385"/>
      <c r="C11" s="385"/>
      <c r="D11" s="385"/>
      <c r="E11" s="385"/>
      <c r="F11" s="385"/>
      <c r="G11" s="394"/>
      <c r="H11" s="397"/>
      <c r="I11" s="394"/>
      <c r="J11" s="394"/>
      <c r="K11" s="385"/>
      <c r="L11" s="385"/>
      <c r="M11" s="385"/>
      <c r="N11" s="388"/>
      <c r="O11" s="491"/>
      <c r="P11" s="385"/>
      <c r="Q11" s="394"/>
      <c r="R11" s="397"/>
      <c r="S11" s="385"/>
      <c r="T11" s="113" t="s">
        <v>272</v>
      </c>
      <c r="U11" s="385"/>
      <c r="V11" s="100">
        <v>30665.79</v>
      </c>
      <c r="W11" s="113" t="s">
        <v>273</v>
      </c>
      <c r="X11" s="102"/>
      <c r="Y11" s="100"/>
      <c r="Z11" s="100"/>
      <c r="AA11" s="385"/>
      <c r="AB11" s="394"/>
      <c r="AC11" s="412"/>
      <c r="AD11" s="2">
        <v>4</v>
      </c>
    </row>
    <row r="12" spans="1:30" x14ac:dyDescent="0.25">
      <c r="A12" s="406"/>
      <c r="B12" s="385"/>
      <c r="C12" s="385"/>
      <c r="D12" s="385"/>
      <c r="E12" s="385"/>
      <c r="F12" s="385"/>
      <c r="G12" s="394"/>
      <c r="H12" s="397"/>
      <c r="I12" s="394"/>
      <c r="J12" s="394"/>
      <c r="K12" s="385"/>
      <c r="L12" s="385"/>
      <c r="M12" s="385"/>
      <c r="N12" s="388"/>
      <c r="O12" s="491"/>
      <c r="P12" s="385"/>
      <c r="Q12" s="394"/>
      <c r="R12" s="397"/>
      <c r="S12" s="385"/>
      <c r="T12" s="113" t="s">
        <v>284</v>
      </c>
      <c r="U12" s="385"/>
      <c r="V12" s="100">
        <v>27310.5</v>
      </c>
      <c r="W12" s="113" t="s">
        <v>278</v>
      </c>
      <c r="X12" s="102"/>
      <c r="Y12" s="100"/>
      <c r="Z12" s="100"/>
      <c r="AA12" s="385"/>
      <c r="AB12" s="394"/>
      <c r="AC12" s="412"/>
      <c r="AD12" s="2">
        <v>4</v>
      </c>
    </row>
    <row r="13" spans="1:30" x14ac:dyDescent="0.25">
      <c r="A13" s="406"/>
      <c r="B13" s="385"/>
      <c r="C13" s="385"/>
      <c r="D13" s="385"/>
      <c r="E13" s="385"/>
      <c r="F13" s="385"/>
      <c r="G13" s="394"/>
      <c r="H13" s="397"/>
      <c r="I13" s="394"/>
      <c r="J13" s="394"/>
      <c r="K13" s="385"/>
      <c r="L13" s="385"/>
      <c r="M13" s="385"/>
      <c r="N13" s="388"/>
      <c r="O13" s="491"/>
      <c r="P13" s="385"/>
      <c r="Q13" s="394"/>
      <c r="R13" s="397"/>
      <c r="S13" s="385"/>
      <c r="T13" s="113" t="s">
        <v>284</v>
      </c>
      <c r="U13" s="385"/>
      <c r="V13" s="100">
        <v>77972.899999999994</v>
      </c>
      <c r="W13" s="113" t="s">
        <v>278</v>
      </c>
      <c r="X13" s="102"/>
      <c r="Y13" s="100"/>
      <c r="Z13" s="100"/>
      <c r="AA13" s="385"/>
      <c r="AB13" s="394"/>
      <c r="AC13" s="412"/>
      <c r="AD13" s="2">
        <v>4</v>
      </c>
    </row>
    <row r="14" spans="1:30" x14ac:dyDescent="0.25">
      <c r="A14" s="406"/>
      <c r="B14" s="385"/>
      <c r="C14" s="385"/>
      <c r="D14" s="385"/>
      <c r="E14" s="385"/>
      <c r="F14" s="385"/>
      <c r="G14" s="394"/>
      <c r="H14" s="397"/>
      <c r="I14" s="394"/>
      <c r="J14" s="394"/>
      <c r="K14" s="385"/>
      <c r="L14" s="385"/>
      <c r="M14" s="385"/>
      <c r="N14" s="388"/>
      <c r="O14" s="491"/>
      <c r="P14" s="385"/>
      <c r="Q14" s="394"/>
      <c r="R14" s="397"/>
      <c r="S14" s="385"/>
      <c r="T14" s="113" t="s">
        <v>284</v>
      </c>
      <c r="U14" s="385"/>
      <c r="V14" s="100">
        <v>4977.1000000000004</v>
      </c>
      <c r="W14" s="113" t="s">
        <v>278</v>
      </c>
      <c r="X14" s="102"/>
      <c r="Y14" s="100"/>
      <c r="Z14" s="100"/>
      <c r="AA14" s="385"/>
      <c r="AB14" s="394"/>
      <c r="AC14" s="412"/>
      <c r="AD14" s="2">
        <v>4</v>
      </c>
    </row>
    <row r="15" spans="1:30" x14ac:dyDescent="0.25">
      <c r="A15" s="406"/>
      <c r="B15" s="385"/>
      <c r="C15" s="385"/>
      <c r="D15" s="385"/>
      <c r="E15" s="385"/>
      <c r="F15" s="385"/>
      <c r="G15" s="394"/>
      <c r="H15" s="397"/>
      <c r="I15" s="394"/>
      <c r="J15" s="394"/>
      <c r="K15" s="385"/>
      <c r="L15" s="385"/>
      <c r="M15" s="385"/>
      <c r="N15" s="388"/>
      <c r="O15" s="491"/>
      <c r="P15" s="385"/>
      <c r="Q15" s="394"/>
      <c r="R15" s="397"/>
      <c r="S15" s="385"/>
      <c r="T15" s="113" t="s">
        <v>278</v>
      </c>
      <c r="U15" s="385"/>
      <c r="V15" s="100">
        <v>2262.87</v>
      </c>
      <c r="W15" s="113" t="s">
        <v>285</v>
      </c>
      <c r="X15" s="102"/>
      <c r="Y15" s="100"/>
      <c r="Z15" s="100"/>
      <c r="AA15" s="385"/>
      <c r="AB15" s="394"/>
      <c r="AC15" s="412"/>
      <c r="AD15" s="2">
        <v>4</v>
      </c>
    </row>
    <row r="16" spans="1:30" x14ac:dyDescent="0.25">
      <c r="A16" s="406"/>
      <c r="B16" s="385"/>
      <c r="C16" s="385"/>
      <c r="D16" s="385"/>
      <c r="E16" s="385"/>
      <c r="F16" s="385"/>
      <c r="G16" s="394"/>
      <c r="H16" s="397"/>
      <c r="I16" s="394"/>
      <c r="J16" s="394"/>
      <c r="K16" s="385"/>
      <c r="L16" s="385"/>
      <c r="M16" s="385"/>
      <c r="N16" s="388"/>
      <c r="O16" s="491"/>
      <c r="P16" s="385"/>
      <c r="Q16" s="394"/>
      <c r="R16" s="397"/>
      <c r="S16" s="385"/>
      <c r="T16" s="113" t="s">
        <v>282</v>
      </c>
      <c r="U16" s="385"/>
      <c r="V16" s="100">
        <v>4629.78</v>
      </c>
      <c r="W16" s="113" t="s">
        <v>286</v>
      </c>
      <c r="X16" s="102"/>
      <c r="Y16" s="100"/>
      <c r="Z16" s="100"/>
      <c r="AA16" s="385"/>
      <c r="AB16" s="394"/>
      <c r="AC16" s="412"/>
      <c r="AD16" s="2">
        <v>4</v>
      </c>
    </row>
    <row r="17" spans="1:30" x14ac:dyDescent="0.25">
      <c r="A17" s="406"/>
      <c r="B17" s="385"/>
      <c r="C17" s="385"/>
      <c r="D17" s="385"/>
      <c r="E17" s="385"/>
      <c r="F17" s="385"/>
      <c r="G17" s="394"/>
      <c r="H17" s="397"/>
      <c r="I17" s="394"/>
      <c r="J17" s="394"/>
      <c r="K17" s="385"/>
      <c r="L17" s="385"/>
      <c r="M17" s="385"/>
      <c r="N17" s="388"/>
      <c r="O17" s="491"/>
      <c r="P17" s="385"/>
      <c r="Q17" s="394"/>
      <c r="R17" s="397"/>
      <c r="S17" s="385"/>
      <c r="T17" s="113" t="s">
        <v>285</v>
      </c>
      <c r="U17" s="385"/>
      <c r="V17" s="100">
        <v>1612.62</v>
      </c>
      <c r="W17" s="113" t="s">
        <v>286</v>
      </c>
      <c r="X17" s="102"/>
      <c r="Y17" s="100"/>
      <c r="Z17" s="100"/>
      <c r="AA17" s="385"/>
      <c r="AB17" s="394"/>
      <c r="AC17" s="412"/>
      <c r="AD17" s="2">
        <v>4</v>
      </c>
    </row>
    <row r="18" spans="1:30" x14ac:dyDescent="0.25">
      <c r="A18" s="406"/>
      <c r="B18" s="385"/>
      <c r="C18" s="385"/>
      <c r="D18" s="385"/>
      <c r="E18" s="385"/>
      <c r="F18" s="385"/>
      <c r="G18" s="394"/>
      <c r="H18" s="397"/>
      <c r="I18" s="394"/>
      <c r="J18" s="394"/>
      <c r="K18" s="385"/>
      <c r="L18" s="385"/>
      <c r="M18" s="385"/>
      <c r="N18" s="388"/>
      <c r="O18" s="491"/>
      <c r="P18" s="385"/>
      <c r="Q18" s="394"/>
      <c r="R18" s="397"/>
      <c r="S18" s="385"/>
      <c r="T18" s="113" t="s">
        <v>282</v>
      </c>
      <c r="U18" s="385"/>
      <c r="V18" s="100">
        <v>3459.33</v>
      </c>
      <c r="W18" s="113" t="s">
        <v>286</v>
      </c>
      <c r="X18" s="102"/>
      <c r="Y18" s="100"/>
      <c r="Z18" s="100"/>
      <c r="AA18" s="385"/>
      <c r="AB18" s="394"/>
      <c r="AC18" s="412"/>
      <c r="AD18" s="2">
        <v>4</v>
      </c>
    </row>
    <row r="19" spans="1:30" x14ac:dyDescent="0.25">
      <c r="A19" s="406"/>
      <c r="B19" s="385"/>
      <c r="C19" s="385"/>
      <c r="D19" s="385"/>
      <c r="E19" s="385"/>
      <c r="F19" s="385"/>
      <c r="G19" s="394"/>
      <c r="H19" s="397"/>
      <c r="I19" s="394"/>
      <c r="J19" s="394"/>
      <c r="K19" s="385"/>
      <c r="L19" s="385"/>
      <c r="M19" s="385"/>
      <c r="N19" s="388"/>
      <c r="O19" s="491"/>
      <c r="P19" s="385"/>
      <c r="Q19" s="394"/>
      <c r="R19" s="397"/>
      <c r="S19" s="385"/>
      <c r="T19" s="113" t="s">
        <v>285</v>
      </c>
      <c r="U19" s="385"/>
      <c r="V19" s="100">
        <v>6097.7</v>
      </c>
      <c r="W19" s="113" t="s">
        <v>286</v>
      </c>
      <c r="X19" s="102"/>
      <c r="Y19" s="100"/>
      <c r="Z19" s="100"/>
      <c r="AA19" s="385"/>
      <c r="AB19" s="394"/>
      <c r="AC19" s="412"/>
      <c r="AD19" s="2">
        <v>4</v>
      </c>
    </row>
    <row r="20" spans="1:30" x14ac:dyDescent="0.25">
      <c r="A20" s="406"/>
      <c r="B20" s="385"/>
      <c r="C20" s="385"/>
      <c r="D20" s="385"/>
      <c r="E20" s="385"/>
      <c r="F20" s="385"/>
      <c r="G20" s="394"/>
      <c r="H20" s="397"/>
      <c r="I20" s="394"/>
      <c r="J20" s="394"/>
      <c r="K20" s="385"/>
      <c r="L20" s="385"/>
      <c r="M20" s="385"/>
      <c r="N20" s="388"/>
      <c r="O20" s="491"/>
      <c r="P20" s="385"/>
      <c r="Q20" s="394"/>
      <c r="R20" s="397"/>
      <c r="S20" s="385"/>
      <c r="T20" s="113" t="s">
        <v>282</v>
      </c>
      <c r="U20" s="385"/>
      <c r="V20" s="100">
        <v>12867.04</v>
      </c>
      <c r="W20" s="113" t="s">
        <v>286</v>
      </c>
      <c r="X20" s="102"/>
      <c r="Y20" s="100"/>
      <c r="Z20" s="100"/>
      <c r="AA20" s="385"/>
      <c r="AB20" s="394"/>
      <c r="AC20" s="412"/>
      <c r="AD20" s="2">
        <v>4</v>
      </c>
    </row>
    <row r="21" spans="1:30" x14ac:dyDescent="0.25">
      <c r="A21" s="406"/>
      <c r="B21" s="385"/>
      <c r="C21" s="385"/>
      <c r="D21" s="385"/>
      <c r="E21" s="385"/>
      <c r="F21" s="385"/>
      <c r="G21" s="394"/>
      <c r="H21" s="397"/>
      <c r="I21" s="394"/>
      <c r="J21" s="394"/>
      <c r="K21" s="385"/>
      <c r="L21" s="385"/>
      <c r="M21" s="385"/>
      <c r="N21" s="388"/>
      <c r="O21" s="491"/>
      <c r="P21" s="385"/>
      <c r="Q21" s="394"/>
      <c r="R21" s="397"/>
      <c r="S21" s="385"/>
      <c r="T21" s="113" t="s">
        <v>282</v>
      </c>
      <c r="U21" s="385"/>
      <c r="V21" s="100">
        <v>821.32</v>
      </c>
      <c r="W21" s="113" t="s">
        <v>286</v>
      </c>
      <c r="X21" s="102"/>
      <c r="Y21" s="100"/>
      <c r="Z21" s="100"/>
      <c r="AA21" s="385"/>
      <c r="AB21" s="394"/>
      <c r="AC21" s="412"/>
      <c r="AD21" s="2">
        <v>4</v>
      </c>
    </row>
    <row r="22" spans="1:30" x14ac:dyDescent="0.25">
      <c r="A22" s="406"/>
      <c r="B22" s="385"/>
      <c r="C22" s="385"/>
      <c r="D22" s="385"/>
      <c r="E22" s="385"/>
      <c r="F22" s="385"/>
      <c r="G22" s="394"/>
      <c r="H22" s="397"/>
      <c r="I22" s="394"/>
      <c r="J22" s="394"/>
      <c r="K22" s="385"/>
      <c r="L22" s="385"/>
      <c r="M22" s="385"/>
      <c r="N22" s="388"/>
      <c r="O22" s="491"/>
      <c r="P22" s="385"/>
      <c r="Q22" s="394"/>
      <c r="R22" s="397"/>
      <c r="S22" s="385"/>
      <c r="T22" s="113" t="s">
        <v>278</v>
      </c>
      <c r="U22" s="385"/>
      <c r="V22" s="100">
        <v>9611.76</v>
      </c>
      <c r="W22" s="113" t="s">
        <v>286</v>
      </c>
      <c r="X22" s="102"/>
      <c r="Y22" s="100"/>
      <c r="Z22" s="100"/>
      <c r="AA22" s="385"/>
      <c r="AB22" s="394"/>
      <c r="AC22" s="412"/>
      <c r="AD22" s="2">
        <v>4</v>
      </c>
    </row>
    <row r="23" spans="1:30" x14ac:dyDescent="0.25">
      <c r="A23" s="406"/>
      <c r="B23" s="385"/>
      <c r="C23" s="385"/>
      <c r="D23" s="385"/>
      <c r="E23" s="385"/>
      <c r="F23" s="385"/>
      <c r="G23" s="394"/>
      <c r="H23" s="397"/>
      <c r="I23" s="394"/>
      <c r="J23" s="394"/>
      <c r="K23" s="385"/>
      <c r="L23" s="385"/>
      <c r="M23" s="385"/>
      <c r="N23" s="388"/>
      <c r="O23" s="491"/>
      <c r="P23" s="385"/>
      <c r="Q23" s="394"/>
      <c r="R23" s="397"/>
      <c r="S23" s="385"/>
      <c r="T23" s="113" t="s">
        <v>282</v>
      </c>
      <c r="U23" s="385"/>
      <c r="V23" s="100">
        <v>7877.83</v>
      </c>
      <c r="W23" s="113" t="s">
        <v>277</v>
      </c>
      <c r="X23" s="102"/>
      <c r="Y23" s="100"/>
      <c r="Z23" s="100"/>
      <c r="AA23" s="385"/>
      <c r="AB23" s="394"/>
      <c r="AC23" s="412"/>
      <c r="AD23" s="2">
        <v>4</v>
      </c>
    </row>
    <row r="24" spans="1:30" x14ac:dyDescent="0.25">
      <c r="A24" s="406"/>
      <c r="B24" s="385"/>
      <c r="C24" s="385"/>
      <c r="D24" s="385"/>
      <c r="E24" s="385"/>
      <c r="F24" s="385"/>
      <c r="G24" s="394"/>
      <c r="H24" s="397"/>
      <c r="I24" s="394"/>
      <c r="J24" s="394"/>
      <c r="K24" s="385"/>
      <c r="L24" s="385"/>
      <c r="M24" s="385"/>
      <c r="N24" s="388"/>
      <c r="O24" s="491"/>
      <c r="P24" s="385"/>
      <c r="Q24" s="394"/>
      <c r="R24" s="397"/>
      <c r="S24" s="385"/>
      <c r="T24" s="113" t="s">
        <v>282</v>
      </c>
      <c r="U24" s="385"/>
      <c r="V24" s="100">
        <v>9628.4699999999993</v>
      </c>
      <c r="W24" s="113" t="s">
        <v>277</v>
      </c>
      <c r="X24" s="102"/>
      <c r="Y24" s="100"/>
      <c r="Z24" s="100"/>
      <c r="AA24" s="385"/>
      <c r="AB24" s="394"/>
      <c r="AC24" s="412"/>
      <c r="AD24" s="2">
        <v>4</v>
      </c>
    </row>
    <row r="25" spans="1:30" x14ac:dyDescent="0.25">
      <c r="A25" s="406"/>
      <c r="B25" s="385"/>
      <c r="C25" s="385"/>
      <c r="D25" s="385"/>
      <c r="E25" s="385"/>
      <c r="F25" s="385"/>
      <c r="G25" s="394"/>
      <c r="H25" s="397"/>
      <c r="I25" s="394"/>
      <c r="J25" s="394"/>
      <c r="K25" s="385"/>
      <c r="L25" s="385"/>
      <c r="M25" s="385"/>
      <c r="N25" s="388"/>
      <c r="O25" s="491"/>
      <c r="P25" s="385"/>
      <c r="Q25" s="394"/>
      <c r="R25" s="397"/>
      <c r="S25" s="385"/>
      <c r="T25" s="113" t="s">
        <v>277</v>
      </c>
      <c r="U25" s="385"/>
      <c r="V25" s="100">
        <v>5332.6</v>
      </c>
      <c r="W25" s="113" t="s">
        <v>287</v>
      </c>
      <c r="X25" s="102"/>
      <c r="Y25" s="100"/>
      <c r="Z25" s="100"/>
      <c r="AA25" s="385"/>
      <c r="AB25" s="394"/>
      <c r="AC25" s="412"/>
      <c r="AD25" s="2">
        <v>4</v>
      </c>
    </row>
    <row r="26" spans="1:30" x14ac:dyDescent="0.25">
      <c r="A26" s="406"/>
      <c r="B26" s="385"/>
      <c r="C26" s="385"/>
      <c r="D26" s="385"/>
      <c r="E26" s="385"/>
      <c r="F26" s="385"/>
      <c r="G26" s="394"/>
      <c r="H26" s="397"/>
      <c r="I26" s="394"/>
      <c r="J26" s="394"/>
      <c r="K26" s="385"/>
      <c r="L26" s="385"/>
      <c r="M26" s="385"/>
      <c r="N26" s="388"/>
      <c r="O26" s="491"/>
      <c r="P26" s="385"/>
      <c r="Q26" s="394"/>
      <c r="R26" s="397"/>
      <c r="S26" s="385"/>
      <c r="T26" s="113" t="s">
        <v>277</v>
      </c>
      <c r="U26" s="385"/>
      <c r="V26" s="100">
        <v>83542.399999999994</v>
      </c>
      <c r="W26" s="113" t="s">
        <v>287</v>
      </c>
      <c r="X26" s="102"/>
      <c r="Y26" s="100"/>
      <c r="Z26" s="100"/>
      <c r="AA26" s="385"/>
      <c r="AB26" s="394"/>
      <c r="AC26" s="412"/>
      <c r="AD26" s="2">
        <v>4</v>
      </c>
    </row>
    <row r="27" spans="1:30" x14ac:dyDescent="0.25">
      <c r="A27" s="406"/>
      <c r="B27" s="385"/>
      <c r="C27" s="385"/>
      <c r="D27" s="385"/>
      <c r="E27" s="385"/>
      <c r="F27" s="385"/>
      <c r="G27" s="394"/>
      <c r="H27" s="397"/>
      <c r="I27" s="394"/>
      <c r="J27" s="394"/>
      <c r="K27" s="385"/>
      <c r="L27" s="385"/>
      <c r="M27" s="385"/>
      <c r="N27" s="388"/>
      <c r="O27" s="491"/>
      <c r="P27" s="385"/>
      <c r="Q27" s="394"/>
      <c r="R27" s="397"/>
      <c r="S27" s="385"/>
      <c r="T27" s="113" t="s">
        <v>277</v>
      </c>
      <c r="U27" s="385"/>
      <c r="V27" s="100">
        <v>29261.25</v>
      </c>
      <c r="W27" s="113" t="s">
        <v>287</v>
      </c>
      <c r="X27" s="102"/>
      <c r="Y27" s="100"/>
      <c r="Z27" s="100"/>
      <c r="AA27" s="385"/>
      <c r="AB27" s="394"/>
      <c r="AC27" s="412"/>
      <c r="AD27" s="2">
        <v>4</v>
      </c>
    </row>
    <row r="28" spans="1:30" x14ac:dyDescent="0.25">
      <c r="A28" s="406"/>
      <c r="B28" s="385"/>
      <c r="C28" s="385"/>
      <c r="D28" s="385"/>
      <c r="E28" s="385"/>
      <c r="F28" s="385"/>
      <c r="G28" s="394"/>
      <c r="H28" s="397"/>
      <c r="I28" s="394"/>
      <c r="J28" s="394"/>
      <c r="K28" s="385"/>
      <c r="L28" s="385"/>
      <c r="M28" s="385"/>
      <c r="N28" s="388"/>
      <c r="O28" s="491"/>
      <c r="P28" s="385"/>
      <c r="Q28" s="394"/>
      <c r="R28" s="397"/>
      <c r="S28" s="385"/>
      <c r="T28" s="113" t="s">
        <v>290</v>
      </c>
      <c r="U28" s="385"/>
      <c r="V28" s="100">
        <v>5095.6000000000004</v>
      </c>
      <c r="W28" s="113" t="s">
        <v>293</v>
      </c>
      <c r="X28" s="102"/>
      <c r="Y28" s="100"/>
      <c r="Z28" s="100"/>
      <c r="AA28" s="385"/>
      <c r="AB28" s="394"/>
      <c r="AC28" s="412"/>
      <c r="AD28" s="2">
        <v>4</v>
      </c>
    </row>
    <row r="29" spans="1:30" x14ac:dyDescent="0.25">
      <c r="A29" s="406"/>
      <c r="B29" s="385"/>
      <c r="C29" s="385"/>
      <c r="D29" s="385"/>
      <c r="E29" s="385"/>
      <c r="F29" s="385"/>
      <c r="G29" s="394"/>
      <c r="H29" s="397"/>
      <c r="I29" s="394"/>
      <c r="J29" s="394"/>
      <c r="K29" s="385"/>
      <c r="L29" s="385"/>
      <c r="M29" s="385"/>
      <c r="N29" s="388"/>
      <c r="O29" s="491"/>
      <c r="P29" s="385"/>
      <c r="Q29" s="394"/>
      <c r="R29" s="397"/>
      <c r="S29" s="385"/>
      <c r="T29" s="113" t="s">
        <v>290</v>
      </c>
      <c r="U29" s="385"/>
      <c r="V29" s="100">
        <v>79829.399999999994</v>
      </c>
      <c r="W29" s="113" t="s">
        <v>293</v>
      </c>
      <c r="X29" s="102"/>
      <c r="Y29" s="100"/>
      <c r="Z29" s="100"/>
      <c r="AA29" s="385"/>
      <c r="AB29" s="394"/>
      <c r="AC29" s="412"/>
      <c r="AD29" s="2">
        <v>4</v>
      </c>
    </row>
    <row r="30" spans="1:30" x14ac:dyDescent="0.25">
      <c r="A30" s="406"/>
      <c r="B30" s="385"/>
      <c r="C30" s="385"/>
      <c r="D30" s="385"/>
      <c r="E30" s="385"/>
      <c r="F30" s="385"/>
      <c r="G30" s="394"/>
      <c r="H30" s="397"/>
      <c r="I30" s="394"/>
      <c r="J30" s="394"/>
      <c r="K30" s="385"/>
      <c r="L30" s="385"/>
      <c r="M30" s="385"/>
      <c r="N30" s="388"/>
      <c r="O30" s="491"/>
      <c r="P30" s="385"/>
      <c r="Q30" s="394"/>
      <c r="R30" s="397"/>
      <c r="S30" s="385"/>
      <c r="T30" s="113" t="s">
        <v>290</v>
      </c>
      <c r="U30" s="385"/>
      <c r="V30" s="100">
        <v>27960.75</v>
      </c>
      <c r="W30" s="113" t="s">
        <v>293</v>
      </c>
      <c r="X30" s="102"/>
      <c r="Y30" s="100"/>
      <c r="Z30" s="100"/>
      <c r="AA30" s="385"/>
      <c r="AB30" s="394"/>
      <c r="AC30" s="412"/>
      <c r="AD30" s="2">
        <v>4</v>
      </c>
    </row>
    <row r="31" spans="1:30" x14ac:dyDescent="0.25">
      <c r="A31" s="406"/>
      <c r="B31" s="385"/>
      <c r="C31" s="385"/>
      <c r="D31" s="385"/>
      <c r="E31" s="385"/>
      <c r="F31" s="385"/>
      <c r="G31" s="394"/>
      <c r="H31" s="397"/>
      <c r="I31" s="394"/>
      <c r="J31" s="394"/>
      <c r="K31" s="385"/>
      <c r="L31" s="385"/>
      <c r="M31" s="385"/>
      <c r="N31" s="388"/>
      <c r="O31" s="491"/>
      <c r="P31" s="385"/>
      <c r="Q31" s="394"/>
      <c r="R31" s="397"/>
      <c r="S31" s="385"/>
      <c r="T31" s="113" t="s">
        <v>289</v>
      </c>
      <c r="U31" s="385"/>
      <c r="V31" s="100">
        <v>4109.58</v>
      </c>
      <c r="W31" s="113" t="s">
        <v>295</v>
      </c>
      <c r="X31" s="102"/>
      <c r="Y31" s="100"/>
      <c r="Z31" s="100"/>
      <c r="AA31" s="385"/>
      <c r="AB31" s="394"/>
      <c r="AC31" s="412"/>
      <c r="AD31" s="2">
        <v>4</v>
      </c>
    </row>
    <row r="32" spans="1:30" x14ac:dyDescent="0.25">
      <c r="A32" s="406"/>
      <c r="B32" s="385"/>
      <c r="C32" s="385"/>
      <c r="D32" s="385"/>
      <c r="E32" s="385"/>
      <c r="F32" s="385"/>
      <c r="G32" s="394"/>
      <c r="H32" s="397"/>
      <c r="I32" s="394"/>
      <c r="J32" s="394"/>
      <c r="K32" s="385"/>
      <c r="L32" s="385"/>
      <c r="M32" s="385"/>
      <c r="N32" s="388"/>
      <c r="O32" s="491"/>
      <c r="P32" s="385"/>
      <c r="Q32" s="394"/>
      <c r="R32" s="397"/>
      <c r="S32" s="385"/>
      <c r="T32" s="113" t="s">
        <v>289</v>
      </c>
      <c r="U32" s="385"/>
      <c r="V32" s="100">
        <v>6992.69</v>
      </c>
      <c r="W32" s="113" t="s">
        <v>295</v>
      </c>
      <c r="X32" s="102"/>
      <c r="Y32" s="100"/>
      <c r="Z32" s="100"/>
      <c r="AA32" s="385"/>
      <c r="AB32" s="394"/>
      <c r="AC32" s="412"/>
      <c r="AD32" s="2">
        <v>4</v>
      </c>
    </row>
    <row r="33" spans="1:30" x14ac:dyDescent="0.25">
      <c r="A33" s="406"/>
      <c r="B33" s="385"/>
      <c r="C33" s="385"/>
      <c r="D33" s="385"/>
      <c r="E33" s="385"/>
      <c r="F33" s="385"/>
      <c r="G33" s="394"/>
      <c r="H33" s="397"/>
      <c r="I33" s="394"/>
      <c r="J33" s="394"/>
      <c r="K33" s="385"/>
      <c r="L33" s="385"/>
      <c r="M33" s="385"/>
      <c r="N33" s="388"/>
      <c r="O33" s="491"/>
      <c r="P33" s="385"/>
      <c r="Q33" s="394"/>
      <c r="R33" s="397"/>
      <c r="S33" s="385"/>
      <c r="T33" s="113" t="s">
        <v>289</v>
      </c>
      <c r="U33" s="385"/>
      <c r="V33" s="100">
        <v>8546.61</v>
      </c>
      <c r="W33" s="113" t="s">
        <v>295</v>
      </c>
      <c r="X33" s="102"/>
      <c r="Y33" s="100"/>
      <c r="Z33" s="100"/>
      <c r="AA33" s="385"/>
      <c r="AB33" s="394"/>
      <c r="AC33" s="412"/>
      <c r="AD33" s="2">
        <v>4</v>
      </c>
    </row>
    <row r="34" spans="1:30" x14ac:dyDescent="0.25">
      <c r="A34" s="406"/>
      <c r="B34" s="385"/>
      <c r="C34" s="385"/>
      <c r="D34" s="385"/>
      <c r="E34" s="385"/>
      <c r="F34" s="385"/>
      <c r="G34" s="394"/>
      <c r="H34" s="397"/>
      <c r="I34" s="394"/>
      <c r="J34" s="394"/>
      <c r="K34" s="385"/>
      <c r="L34" s="385"/>
      <c r="M34" s="385"/>
      <c r="N34" s="388"/>
      <c r="O34" s="491"/>
      <c r="P34" s="385"/>
      <c r="Q34" s="394"/>
      <c r="R34" s="397"/>
      <c r="S34" s="385"/>
      <c r="T34" s="113" t="s">
        <v>290</v>
      </c>
      <c r="U34" s="385"/>
      <c r="V34" s="100">
        <v>11028.89</v>
      </c>
      <c r="W34" s="113" t="s">
        <v>295</v>
      </c>
      <c r="X34" s="102"/>
      <c r="Y34" s="100"/>
      <c r="Z34" s="100"/>
      <c r="AA34" s="385"/>
      <c r="AB34" s="394"/>
      <c r="AC34" s="412"/>
      <c r="AD34" s="2">
        <v>4</v>
      </c>
    </row>
    <row r="35" spans="1:30" x14ac:dyDescent="0.25">
      <c r="A35" s="406"/>
      <c r="B35" s="385"/>
      <c r="C35" s="385"/>
      <c r="D35" s="385"/>
      <c r="E35" s="385"/>
      <c r="F35" s="385"/>
      <c r="G35" s="394"/>
      <c r="H35" s="397"/>
      <c r="I35" s="394"/>
      <c r="J35" s="394"/>
      <c r="K35" s="385"/>
      <c r="L35" s="385"/>
      <c r="M35" s="385"/>
      <c r="N35" s="388"/>
      <c r="O35" s="491"/>
      <c r="P35" s="385"/>
      <c r="Q35" s="394"/>
      <c r="R35" s="397"/>
      <c r="S35" s="385"/>
      <c r="T35" s="113" t="s">
        <v>290</v>
      </c>
      <c r="U35" s="385"/>
      <c r="V35" s="100">
        <v>703.99</v>
      </c>
      <c r="W35" s="113" t="s">
        <v>295</v>
      </c>
      <c r="X35" s="102"/>
      <c r="Y35" s="100"/>
      <c r="Z35" s="100"/>
      <c r="AA35" s="385"/>
      <c r="AB35" s="394"/>
      <c r="AC35" s="412"/>
      <c r="AD35" s="2">
        <v>4</v>
      </c>
    </row>
    <row r="36" spans="1:30" x14ac:dyDescent="0.25">
      <c r="A36" s="406"/>
      <c r="B36" s="385"/>
      <c r="C36" s="385"/>
      <c r="D36" s="385"/>
      <c r="E36" s="385"/>
      <c r="F36" s="385"/>
      <c r="G36" s="394"/>
      <c r="H36" s="397"/>
      <c r="I36" s="394"/>
      <c r="J36" s="394"/>
      <c r="K36" s="385"/>
      <c r="L36" s="385"/>
      <c r="M36" s="385"/>
      <c r="N36" s="388"/>
      <c r="O36" s="491"/>
      <c r="P36" s="385"/>
      <c r="Q36" s="394"/>
      <c r="R36" s="397"/>
      <c r="S36" s="385"/>
      <c r="T36" s="113" t="s">
        <v>290</v>
      </c>
      <c r="U36" s="385"/>
      <c r="V36" s="100">
        <v>2965.14</v>
      </c>
      <c r="W36" s="113" t="s">
        <v>295</v>
      </c>
      <c r="X36" s="102"/>
      <c r="Y36" s="100"/>
      <c r="Z36" s="100"/>
      <c r="AA36" s="385"/>
      <c r="AB36" s="394"/>
      <c r="AC36" s="412"/>
      <c r="AD36" s="2">
        <v>4</v>
      </c>
    </row>
    <row r="37" spans="1:30" x14ac:dyDescent="0.25">
      <c r="A37" s="406"/>
      <c r="B37" s="385"/>
      <c r="C37" s="385"/>
      <c r="D37" s="385"/>
      <c r="E37" s="385"/>
      <c r="F37" s="385"/>
      <c r="G37" s="394"/>
      <c r="H37" s="397"/>
      <c r="I37" s="394"/>
      <c r="J37" s="394"/>
      <c r="K37" s="385"/>
      <c r="L37" s="385"/>
      <c r="M37" s="385"/>
      <c r="N37" s="388"/>
      <c r="O37" s="491"/>
      <c r="P37" s="385"/>
      <c r="Q37" s="394"/>
      <c r="R37" s="397"/>
      <c r="S37" s="385"/>
      <c r="T37" s="113" t="s">
        <v>296</v>
      </c>
      <c r="U37" s="385"/>
      <c r="V37" s="100">
        <v>2753.8</v>
      </c>
      <c r="W37" s="113" t="s">
        <v>295</v>
      </c>
      <c r="X37" s="102"/>
      <c r="Y37" s="100"/>
      <c r="Z37" s="100"/>
      <c r="AA37" s="385"/>
      <c r="AB37" s="394"/>
      <c r="AC37" s="412"/>
      <c r="AD37" s="2">
        <v>4</v>
      </c>
    </row>
    <row r="38" spans="1:30" x14ac:dyDescent="0.25">
      <c r="A38" s="406"/>
      <c r="B38" s="385"/>
      <c r="C38" s="385"/>
      <c r="D38" s="385"/>
      <c r="E38" s="385"/>
      <c r="F38" s="385"/>
      <c r="G38" s="394"/>
      <c r="H38" s="397"/>
      <c r="I38" s="394"/>
      <c r="J38" s="394"/>
      <c r="K38" s="385"/>
      <c r="L38" s="385"/>
      <c r="M38" s="385"/>
      <c r="N38" s="388"/>
      <c r="O38" s="491"/>
      <c r="P38" s="385"/>
      <c r="Q38" s="394"/>
      <c r="R38" s="397"/>
      <c r="S38" s="385"/>
      <c r="T38" s="113" t="s">
        <v>296</v>
      </c>
      <c r="U38" s="385"/>
      <c r="V38" s="100">
        <v>11821.36</v>
      </c>
      <c r="W38" s="113" t="s">
        <v>295</v>
      </c>
      <c r="X38" s="102"/>
      <c r="Y38" s="100"/>
      <c r="Z38" s="100"/>
      <c r="AA38" s="385"/>
      <c r="AB38" s="394"/>
      <c r="AC38" s="412"/>
      <c r="AD38" s="2">
        <v>4</v>
      </c>
    </row>
    <row r="39" spans="1:30" x14ac:dyDescent="0.25">
      <c r="A39" s="406"/>
      <c r="B39" s="385"/>
      <c r="C39" s="385"/>
      <c r="D39" s="385"/>
      <c r="E39" s="385"/>
      <c r="F39" s="385"/>
      <c r="G39" s="394"/>
      <c r="H39" s="397"/>
      <c r="I39" s="394"/>
      <c r="J39" s="394"/>
      <c r="K39" s="385"/>
      <c r="L39" s="385"/>
      <c r="M39" s="385"/>
      <c r="N39" s="388"/>
      <c r="O39" s="491"/>
      <c r="P39" s="385"/>
      <c r="Q39" s="394"/>
      <c r="R39" s="397"/>
      <c r="S39" s="385"/>
      <c r="T39" s="113" t="s">
        <v>296</v>
      </c>
      <c r="U39" s="385"/>
      <c r="V39" s="100">
        <v>2783.07</v>
      </c>
      <c r="W39" s="113" t="s">
        <v>295</v>
      </c>
      <c r="X39" s="102"/>
      <c r="Y39" s="100"/>
      <c r="Z39" s="100"/>
      <c r="AA39" s="385"/>
      <c r="AB39" s="394"/>
      <c r="AC39" s="412"/>
      <c r="AD39" s="2">
        <v>4</v>
      </c>
    </row>
    <row r="40" spans="1:30" x14ac:dyDescent="0.25">
      <c r="A40" s="406"/>
      <c r="B40" s="385"/>
      <c r="C40" s="385"/>
      <c r="D40" s="385"/>
      <c r="E40" s="385"/>
      <c r="F40" s="385"/>
      <c r="G40" s="394"/>
      <c r="H40" s="397"/>
      <c r="I40" s="394"/>
      <c r="J40" s="394"/>
      <c r="K40" s="385"/>
      <c r="L40" s="385"/>
      <c r="M40" s="385"/>
      <c r="N40" s="388"/>
      <c r="O40" s="491"/>
      <c r="P40" s="385"/>
      <c r="Q40" s="394"/>
      <c r="R40" s="397"/>
      <c r="S40" s="385"/>
      <c r="T40" s="113" t="s">
        <v>296</v>
      </c>
      <c r="U40" s="385"/>
      <c r="V40" s="100">
        <v>728.28</v>
      </c>
      <c r="W40" s="113" t="s">
        <v>295</v>
      </c>
      <c r="X40" s="102"/>
      <c r="Y40" s="100"/>
      <c r="Z40" s="100"/>
      <c r="AA40" s="385"/>
      <c r="AB40" s="394"/>
      <c r="AC40" s="412"/>
      <c r="AD40" s="2">
        <v>4</v>
      </c>
    </row>
    <row r="41" spans="1:30" x14ac:dyDescent="0.25">
      <c r="A41" s="406"/>
      <c r="B41" s="385"/>
      <c r="C41" s="385"/>
      <c r="D41" s="385"/>
      <c r="E41" s="385"/>
      <c r="F41" s="385"/>
      <c r="G41" s="394"/>
      <c r="H41" s="397"/>
      <c r="I41" s="394"/>
      <c r="J41" s="394"/>
      <c r="K41" s="385"/>
      <c r="L41" s="385"/>
      <c r="M41" s="385"/>
      <c r="N41" s="388"/>
      <c r="O41" s="491"/>
      <c r="P41" s="385"/>
      <c r="Q41" s="394"/>
      <c r="R41" s="397"/>
      <c r="S41" s="385"/>
      <c r="T41" s="113" t="s">
        <v>298</v>
      </c>
      <c r="U41" s="385"/>
      <c r="V41" s="100">
        <v>25541.82</v>
      </c>
      <c r="W41" s="113" t="s">
        <v>346</v>
      </c>
      <c r="X41" s="102"/>
      <c r="Y41" s="100"/>
      <c r="Z41" s="100"/>
      <c r="AA41" s="385"/>
      <c r="AB41" s="394"/>
      <c r="AC41" s="412"/>
      <c r="AD41" s="2">
        <v>4</v>
      </c>
    </row>
    <row r="42" spans="1:30" x14ac:dyDescent="0.25">
      <c r="A42" s="406"/>
      <c r="B42" s="385"/>
      <c r="C42" s="385"/>
      <c r="D42" s="385"/>
      <c r="E42" s="385"/>
      <c r="F42" s="385"/>
      <c r="G42" s="394"/>
      <c r="H42" s="397"/>
      <c r="I42" s="394"/>
      <c r="J42" s="394"/>
      <c r="K42" s="385"/>
      <c r="L42" s="385"/>
      <c r="M42" s="385"/>
      <c r="N42" s="388"/>
      <c r="O42" s="491"/>
      <c r="P42" s="385"/>
      <c r="Q42" s="394"/>
      <c r="R42" s="397"/>
      <c r="S42" s="385"/>
      <c r="T42" s="113" t="s">
        <v>298</v>
      </c>
      <c r="U42" s="385"/>
      <c r="V42" s="100">
        <v>4654.83</v>
      </c>
      <c r="W42" s="113" t="s">
        <v>344</v>
      </c>
      <c r="X42" s="102"/>
      <c r="Y42" s="100"/>
      <c r="Z42" s="100"/>
      <c r="AA42" s="385"/>
      <c r="AB42" s="394"/>
      <c r="AC42" s="412"/>
      <c r="AD42" s="2">
        <v>4</v>
      </c>
    </row>
    <row r="43" spans="1:30" x14ac:dyDescent="0.25">
      <c r="A43" s="406"/>
      <c r="B43" s="385"/>
      <c r="C43" s="385"/>
      <c r="D43" s="385"/>
      <c r="E43" s="385"/>
      <c r="F43" s="385"/>
      <c r="G43" s="394"/>
      <c r="H43" s="397"/>
      <c r="I43" s="394"/>
      <c r="J43" s="394"/>
      <c r="K43" s="385"/>
      <c r="L43" s="385"/>
      <c r="M43" s="385"/>
      <c r="N43" s="388"/>
      <c r="O43" s="491"/>
      <c r="P43" s="385"/>
      <c r="Q43" s="394"/>
      <c r="R43" s="397"/>
      <c r="S43" s="385"/>
      <c r="T43" s="113" t="s">
        <v>298</v>
      </c>
      <c r="U43" s="385"/>
      <c r="V43" s="100">
        <v>72923.17</v>
      </c>
      <c r="W43" s="113" t="s">
        <v>344</v>
      </c>
      <c r="X43" s="102"/>
      <c r="Y43" s="100"/>
      <c r="Z43" s="100"/>
      <c r="AA43" s="385"/>
      <c r="AB43" s="394"/>
      <c r="AC43" s="412"/>
      <c r="AD43" s="2">
        <v>4</v>
      </c>
    </row>
    <row r="44" spans="1:30" x14ac:dyDescent="0.25">
      <c r="A44" s="406"/>
      <c r="B44" s="385"/>
      <c r="C44" s="385"/>
      <c r="D44" s="385"/>
      <c r="E44" s="385"/>
      <c r="F44" s="385"/>
      <c r="G44" s="394"/>
      <c r="H44" s="397"/>
      <c r="I44" s="394"/>
      <c r="J44" s="394"/>
      <c r="K44" s="385"/>
      <c r="L44" s="385"/>
      <c r="M44" s="385"/>
      <c r="N44" s="388"/>
      <c r="O44" s="491"/>
      <c r="P44" s="385"/>
      <c r="Q44" s="394"/>
      <c r="R44" s="397"/>
      <c r="S44" s="385"/>
      <c r="T44" s="113" t="s">
        <v>349</v>
      </c>
      <c r="U44" s="385"/>
      <c r="V44" s="100">
        <v>72477.61</v>
      </c>
      <c r="W44" s="113" t="s">
        <v>351</v>
      </c>
      <c r="X44" s="102"/>
      <c r="Y44" s="100"/>
      <c r="Z44" s="100"/>
      <c r="AA44" s="385"/>
      <c r="AB44" s="394"/>
      <c r="AC44" s="412"/>
      <c r="AD44" s="2">
        <v>4</v>
      </c>
    </row>
    <row r="45" spans="1:30" x14ac:dyDescent="0.25">
      <c r="A45" s="406"/>
      <c r="B45" s="385"/>
      <c r="C45" s="385"/>
      <c r="D45" s="385"/>
      <c r="E45" s="385"/>
      <c r="F45" s="385"/>
      <c r="G45" s="394"/>
      <c r="H45" s="397"/>
      <c r="I45" s="394"/>
      <c r="J45" s="394"/>
      <c r="K45" s="385"/>
      <c r="L45" s="385"/>
      <c r="M45" s="385"/>
      <c r="N45" s="388"/>
      <c r="O45" s="491"/>
      <c r="P45" s="385"/>
      <c r="Q45" s="394"/>
      <c r="R45" s="397"/>
      <c r="S45" s="385"/>
      <c r="T45" s="113" t="s">
        <v>349</v>
      </c>
      <c r="U45" s="385"/>
      <c r="V45" s="100">
        <v>4626.3900000000003</v>
      </c>
      <c r="W45" s="113" t="s">
        <v>351</v>
      </c>
      <c r="X45" s="102"/>
      <c r="Y45" s="100"/>
      <c r="Z45" s="100"/>
      <c r="AA45" s="385"/>
      <c r="AB45" s="394"/>
      <c r="AC45" s="412"/>
      <c r="AD45" s="2">
        <v>4</v>
      </c>
    </row>
    <row r="46" spans="1:30" x14ac:dyDescent="0.25">
      <c r="A46" s="406"/>
      <c r="B46" s="385"/>
      <c r="C46" s="385"/>
      <c r="D46" s="385"/>
      <c r="E46" s="385"/>
      <c r="F46" s="385"/>
      <c r="G46" s="394"/>
      <c r="H46" s="397"/>
      <c r="I46" s="394"/>
      <c r="J46" s="394"/>
      <c r="K46" s="385"/>
      <c r="L46" s="385"/>
      <c r="M46" s="385"/>
      <c r="N46" s="388"/>
      <c r="O46" s="491"/>
      <c r="P46" s="385"/>
      <c r="Q46" s="394"/>
      <c r="R46" s="397"/>
      <c r="S46" s="385"/>
      <c r="T46" s="113" t="s">
        <v>349</v>
      </c>
      <c r="U46" s="385"/>
      <c r="V46" s="100">
        <v>25385.759999999998</v>
      </c>
      <c r="W46" s="113" t="s">
        <v>358</v>
      </c>
      <c r="X46" s="102"/>
      <c r="Y46" s="100"/>
      <c r="Z46" s="100"/>
      <c r="AA46" s="385"/>
      <c r="AB46" s="394"/>
      <c r="AC46" s="412"/>
      <c r="AD46" s="2">
        <v>4</v>
      </c>
    </row>
    <row r="47" spans="1:30" x14ac:dyDescent="0.25">
      <c r="A47" s="406"/>
      <c r="B47" s="385"/>
      <c r="C47" s="385"/>
      <c r="D47" s="385"/>
      <c r="E47" s="385"/>
      <c r="F47" s="385"/>
      <c r="G47" s="394"/>
      <c r="H47" s="397"/>
      <c r="I47" s="394"/>
      <c r="J47" s="394"/>
      <c r="K47" s="385"/>
      <c r="L47" s="385"/>
      <c r="M47" s="385"/>
      <c r="N47" s="388"/>
      <c r="O47" s="491"/>
      <c r="P47" s="385"/>
      <c r="Q47" s="394"/>
      <c r="R47" s="397"/>
      <c r="S47" s="385"/>
      <c r="T47" s="113" t="s">
        <v>350</v>
      </c>
      <c r="U47" s="385"/>
      <c r="V47" s="100">
        <v>7464.77</v>
      </c>
      <c r="W47" s="113" t="s">
        <v>354</v>
      </c>
      <c r="X47" s="102"/>
      <c r="Y47" s="100"/>
      <c r="Z47" s="100"/>
      <c r="AA47" s="385"/>
      <c r="AB47" s="394"/>
      <c r="AC47" s="412"/>
      <c r="AD47" s="2">
        <v>4</v>
      </c>
    </row>
    <row r="48" spans="1:30" x14ac:dyDescent="0.25">
      <c r="A48" s="406"/>
      <c r="B48" s="385"/>
      <c r="C48" s="385"/>
      <c r="D48" s="385"/>
      <c r="E48" s="385"/>
      <c r="F48" s="385"/>
      <c r="G48" s="394"/>
      <c r="H48" s="397"/>
      <c r="I48" s="394"/>
      <c r="J48" s="394"/>
      <c r="K48" s="385"/>
      <c r="L48" s="385"/>
      <c r="M48" s="385"/>
      <c r="N48" s="388"/>
      <c r="O48" s="491"/>
      <c r="P48" s="385"/>
      <c r="Q48" s="394"/>
      <c r="R48" s="397"/>
      <c r="S48" s="385"/>
      <c r="T48" s="113" t="s">
        <v>350</v>
      </c>
      <c r="U48" s="385"/>
      <c r="V48" s="100">
        <v>6107.53</v>
      </c>
      <c r="W48" s="113" t="s">
        <v>354</v>
      </c>
      <c r="X48" s="102"/>
      <c r="Y48" s="100"/>
      <c r="Z48" s="100"/>
      <c r="AA48" s="385"/>
      <c r="AB48" s="394"/>
      <c r="AC48" s="412"/>
      <c r="AD48" s="2">
        <v>4</v>
      </c>
    </row>
    <row r="49" spans="1:30" x14ac:dyDescent="0.25">
      <c r="A49" s="406"/>
      <c r="B49" s="385"/>
      <c r="C49" s="385"/>
      <c r="D49" s="385"/>
      <c r="E49" s="385"/>
      <c r="F49" s="385"/>
      <c r="G49" s="394"/>
      <c r="H49" s="397"/>
      <c r="I49" s="394"/>
      <c r="J49" s="394"/>
      <c r="K49" s="385"/>
      <c r="L49" s="385"/>
      <c r="M49" s="385"/>
      <c r="N49" s="388"/>
      <c r="O49" s="491"/>
      <c r="P49" s="385"/>
      <c r="Q49" s="394"/>
      <c r="R49" s="397"/>
      <c r="S49" s="385"/>
      <c r="T49" s="113" t="s">
        <v>350</v>
      </c>
      <c r="U49" s="385"/>
      <c r="V49" s="100">
        <v>3589.38</v>
      </c>
      <c r="W49" s="113" t="s">
        <v>354</v>
      </c>
      <c r="X49" s="102"/>
      <c r="Y49" s="100"/>
      <c r="Z49" s="100"/>
      <c r="AA49" s="385"/>
      <c r="AB49" s="394"/>
      <c r="AC49" s="412"/>
      <c r="AD49" s="2">
        <v>4</v>
      </c>
    </row>
    <row r="50" spans="1:30" x14ac:dyDescent="0.25">
      <c r="A50" s="406"/>
      <c r="B50" s="385"/>
      <c r="C50" s="385"/>
      <c r="D50" s="385"/>
      <c r="E50" s="385"/>
      <c r="F50" s="385"/>
      <c r="G50" s="394"/>
      <c r="H50" s="397"/>
      <c r="I50" s="394"/>
      <c r="J50" s="394"/>
      <c r="K50" s="385"/>
      <c r="L50" s="385"/>
      <c r="M50" s="385"/>
      <c r="N50" s="388"/>
      <c r="O50" s="491"/>
      <c r="P50" s="385"/>
      <c r="Q50" s="394"/>
      <c r="R50" s="397"/>
      <c r="S50" s="385"/>
      <c r="T50" s="113" t="s">
        <v>350</v>
      </c>
      <c r="U50" s="385"/>
      <c r="V50" s="100">
        <v>9480.9699999999993</v>
      </c>
      <c r="W50" s="113" t="s">
        <v>354</v>
      </c>
      <c r="X50" s="102"/>
      <c r="Y50" s="100"/>
      <c r="Z50" s="100"/>
      <c r="AA50" s="385"/>
      <c r="AB50" s="394"/>
      <c r="AC50" s="412"/>
      <c r="AD50" s="2">
        <v>4</v>
      </c>
    </row>
    <row r="51" spans="1:30" x14ac:dyDescent="0.25">
      <c r="A51" s="406"/>
      <c r="B51" s="385"/>
      <c r="C51" s="385"/>
      <c r="D51" s="385"/>
      <c r="E51" s="385"/>
      <c r="F51" s="385"/>
      <c r="G51" s="394"/>
      <c r="H51" s="397"/>
      <c r="I51" s="394"/>
      <c r="J51" s="394"/>
      <c r="K51" s="385"/>
      <c r="L51" s="385"/>
      <c r="M51" s="385"/>
      <c r="N51" s="388"/>
      <c r="O51" s="491"/>
      <c r="P51" s="385"/>
      <c r="Q51" s="394"/>
      <c r="R51" s="397"/>
      <c r="S51" s="385"/>
      <c r="T51" s="113" t="s">
        <v>350</v>
      </c>
      <c r="U51" s="385"/>
      <c r="V51" s="100">
        <v>605.19000000000005</v>
      </c>
      <c r="W51" s="113" t="s">
        <v>354</v>
      </c>
      <c r="X51" s="102"/>
      <c r="Y51" s="100"/>
      <c r="Z51" s="100"/>
      <c r="AA51" s="385"/>
      <c r="AB51" s="394"/>
      <c r="AC51" s="412"/>
      <c r="AD51" s="2">
        <v>4</v>
      </c>
    </row>
    <row r="52" spans="1:30" x14ac:dyDescent="0.25">
      <c r="A52" s="406"/>
      <c r="B52" s="385"/>
      <c r="C52" s="385"/>
      <c r="D52" s="385"/>
      <c r="E52" s="385"/>
      <c r="F52" s="385"/>
      <c r="G52" s="394"/>
      <c r="H52" s="397"/>
      <c r="I52" s="394"/>
      <c r="J52" s="394"/>
      <c r="K52" s="385"/>
      <c r="L52" s="385"/>
      <c r="M52" s="385"/>
      <c r="N52" s="388"/>
      <c r="O52" s="491"/>
      <c r="P52" s="385"/>
      <c r="Q52" s="394"/>
      <c r="R52" s="397"/>
      <c r="S52" s="385"/>
      <c r="T52" s="113" t="s">
        <v>350</v>
      </c>
      <c r="U52" s="385"/>
      <c r="V52" s="100">
        <v>2548.98</v>
      </c>
      <c r="W52" s="113" t="s">
        <v>354</v>
      </c>
      <c r="X52" s="102"/>
      <c r="Y52" s="100"/>
      <c r="Z52" s="100"/>
      <c r="AA52" s="385"/>
      <c r="AB52" s="394"/>
      <c r="AC52" s="412"/>
      <c r="AD52" s="2">
        <v>4</v>
      </c>
    </row>
    <row r="53" spans="1:30" x14ac:dyDescent="0.25">
      <c r="A53" s="406"/>
      <c r="B53" s="385"/>
      <c r="C53" s="385"/>
      <c r="D53" s="385"/>
      <c r="E53" s="385"/>
      <c r="F53" s="385"/>
      <c r="G53" s="394"/>
      <c r="H53" s="397"/>
      <c r="I53" s="394"/>
      <c r="J53" s="394"/>
      <c r="K53" s="385"/>
      <c r="L53" s="385"/>
      <c r="M53" s="385"/>
      <c r="N53" s="388"/>
      <c r="O53" s="491"/>
      <c r="P53" s="385"/>
      <c r="Q53" s="394"/>
      <c r="R53" s="397"/>
      <c r="S53" s="385"/>
      <c r="T53" s="113" t="s">
        <v>350</v>
      </c>
      <c r="U53" s="385"/>
      <c r="V53" s="100">
        <v>11710.88</v>
      </c>
      <c r="W53" s="113" t="s">
        <v>354</v>
      </c>
      <c r="X53" s="102"/>
      <c r="Y53" s="100"/>
      <c r="Z53" s="100"/>
      <c r="AA53" s="385"/>
      <c r="AB53" s="394"/>
      <c r="AC53" s="412"/>
      <c r="AD53" s="2">
        <v>4</v>
      </c>
    </row>
    <row r="54" spans="1:30" x14ac:dyDescent="0.25">
      <c r="A54" s="406"/>
      <c r="B54" s="385"/>
      <c r="C54" s="385"/>
      <c r="D54" s="385"/>
      <c r="E54" s="385"/>
      <c r="F54" s="385"/>
      <c r="G54" s="394"/>
      <c r="H54" s="397"/>
      <c r="I54" s="394"/>
      <c r="J54" s="394"/>
      <c r="K54" s="385"/>
      <c r="L54" s="385"/>
      <c r="M54" s="385"/>
      <c r="N54" s="388"/>
      <c r="O54" s="491"/>
      <c r="P54" s="385"/>
      <c r="Q54" s="394"/>
      <c r="R54" s="397"/>
      <c r="S54" s="385"/>
      <c r="T54" s="113" t="s">
        <v>350</v>
      </c>
      <c r="U54" s="385"/>
      <c r="V54" s="100">
        <v>2757.06</v>
      </c>
      <c r="W54" s="113" t="s">
        <v>354</v>
      </c>
      <c r="X54" s="102"/>
      <c r="Y54" s="100"/>
      <c r="Z54" s="100"/>
      <c r="AA54" s="385"/>
      <c r="AB54" s="394"/>
      <c r="AC54" s="412"/>
      <c r="AD54" s="2">
        <v>4</v>
      </c>
    </row>
    <row r="55" spans="1:30" x14ac:dyDescent="0.25">
      <c r="A55" s="406"/>
      <c r="B55" s="385"/>
      <c r="C55" s="385"/>
      <c r="D55" s="385"/>
      <c r="E55" s="385"/>
      <c r="F55" s="385"/>
      <c r="G55" s="394"/>
      <c r="H55" s="397"/>
      <c r="I55" s="394"/>
      <c r="J55" s="394"/>
      <c r="K55" s="385"/>
      <c r="L55" s="385"/>
      <c r="M55" s="385"/>
      <c r="N55" s="388"/>
      <c r="O55" s="491"/>
      <c r="P55" s="385"/>
      <c r="Q55" s="394"/>
      <c r="R55" s="397"/>
      <c r="S55" s="385"/>
      <c r="T55" s="113" t="s">
        <v>350</v>
      </c>
      <c r="U55" s="385"/>
      <c r="V55" s="100">
        <v>4327.3999999999996</v>
      </c>
      <c r="W55" s="113" t="s">
        <v>354</v>
      </c>
      <c r="X55" s="102"/>
      <c r="Y55" s="100"/>
      <c r="Z55" s="100"/>
      <c r="AA55" s="385"/>
      <c r="AB55" s="394"/>
      <c r="AC55" s="412"/>
      <c r="AD55" s="2">
        <v>4</v>
      </c>
    </row>
    <row r="56" spans="1:30" x14ac:dyDescent="0.25">
      <c r="A56" s="407"/>
      <c r="B56" s="386"/>
      <c r="C56" s="386"/>
      <c r="D56" s="386"/>
      <c r="E56" s="386"/>
      <c r="F56" s="386"/>
      <c r="G56" s="395"/>
      <c r="H56" s="398"/>
      <c r="I56" s="395"/>
      <c r="J56" s="395"/>
      <c r="K56" s="386"/>
      <c r="L56" s="386"/>
      <c r="M56" s="386"/>
      <c r="N56" s="389"/>
      <c r="O56" s="492"/>
      <c r="P56" s="386"/>
      <c r="Q56" s="395"/>
      <c r="R56" s="398"/>
      <c r="S56" s="386"/>
      <c r="T56" s="114" t="s">
        <v>350</v>
      </c>
      <c r="U56" s="386"/>
      <c r="V56" s="108">
        <v>1144.44</v>
      </c>
      <c r="W56" s="114" t="s">
        <v>354</v>
      </c>
      <c r="X56" s="110"/>
      <c r="Y56" s="108"/>
      <c r="Z56" s="108"/>
      <c r="AA56" s="386"/>
      <c r="AB56" s="395"/>
      <c r="AC56" s="413"/>
      <c r="AD56" s="2">
        <v>4</v>
      </c>
    </row>
    <row r="57" spans="1:30" s="85" customFormat="1" ht="88.9" customHeight="1" x14ac:dyDescent="0.25">
      <c r="A57" s="424">
        <v>2</v>
      </c>
      <c r="B57" s="427" t="s">
        <v>56</v>
      </c>
      <c r="C57" s="427" t="s">
        <v>317</v>
      </c>
      <c r="D57" s="427"/>
      <c r="E57" s="427" t="s">
        <v>318</v>
      </c>
      <c r="F57" s="427" t="s">
        <v>257</v>
      </c>
      <c r="G57" s="449">
        <v>700940.87</v>
      </c>
      <c r="H57" s="452">
        <f>IF(AD57 = 5, G57 - Q57,0)</f>
        <v>0</v>
      </c>
      <c r="I57" s="449"/>
      <c r="J57" s="449"/>
      <c r="K57" s="427"/>
      <c r="L57" s="427"/>
      <c r="M57" s="427" t="s">
        <v>316</v>
      </c>
      <c r="N57" s="443" t="s">
        <v>319</v>
      </c>
      <c r="O57" s="496">
        <v>2353020735</v>
      </c>
      <c r="P57" s="427" t="s">
        <v>196</v>
      </c>
      <c r="Q57" s="449">
        <v>700940.87</v>
      </c>
      <c r="R57" s="452">
        <f>IF(AD57 = 5, Q57 + SUM(Y57:Y77) - SUM(Z57:Z77) - SUM(V57:V77) - AB57,0)</f>
        <v>73610.349999999977</v>
      </c>
      <c r="S57" s="427" t="s">
        <v>320</v>
      </c>
      <c r="T57" s="225" t="s">
        <v>397</v>
      </c>
      <c r="U57" s="427" t="s">
        <v>162</v>
      </c>
      <c r="V57" s="218">
        <v>29010</v>
      </c>
      <c r="W57" s="225" t="s">
        <v>396</v>
      </c>
      <c r="X57" s="216"/>
      <c r="Y57" s="218"/>
      <c r="Z57" s="218"/>
      <c r="AA57" s="427"/>
      <c r="AB57" s="449"/>
      <c r="AC57" s="440"/>
      <c r="AD57" s="85">
        <v>5</v>
      </c>
    </row>
    <row r="58" spans="1:30" x14ac:dyDescent="0.25">
      <c r="A58" s="425"/>
      <c r="B58" s="428"/>
      <c r="C58" s="428"/>
      <c r="D58" s="428"/>
      <c r="E58" s="428"/>
      <c r="F58" s="428"/>
      <c r="G58" s="450"/>
      <c r="H58" s="453"/>
      <c r="I58" s="450"/>
      <c r="J58" s="450"/>
      <c r="K58" s="428"/>
      <c r="L58" s="428"/>
      <c r="M58" s="428"/>
      <c r="N58" s="444"/>
      <c r="O58" s="497"/>
      <c r="P58" s="428"/>
      <c r="Q58" s="450"/>
      <c r="R58" s="453"/>
      <c r="S58" s="428"/>
      <c r="T58" s="226" t="s">
        <v>398</v>
      </c>
      <c r="U58" s="428"/>
      <c r="V58" s="219">
        <v>23040</v>
      </c>
      <c r="W58" s="226" t="s">
        <v>396</v>
      </c>
      <c r="X58" s="221"/>
      <c r="Y58" s="219"/>
      <c r="Z58" s="219"/>
      <c r="AA58" s="428"/>
      <c r="AB58" s="450"/>
      <c r="AC58" s="441"/>
      <c r="AD58" s="2">
        <v>5</v>
      </c>
    </row>
    <row r="59" spans="1:30" x14ac:dyDescent="0.25">
      <c r="A59" s="425"/>
      <c r="B59" s="428"/>
      <c r="C59" s="428"/>
      <c r="D59" s="428"/>
      <c r="E59" s="428"/>
      <c r="F59" s="428"/>
      <c r="G59" s="450"/>
      <c r="H59" s="453"/>
      <c r="I59" s="450"/>
      <c r="J59" s="450"/>
      <c r="K59" s="428"/>
      <c r="L59" s="428"/>
      <c r="M59" s="428"/>
      <c r="N59" s="444"/>
      <c r="O59" s="497"/>
      <c r="P59" s="428"/>
      <c r="Q59" s="450"/>
      <c r="R59" s="453"/>
      <c r="S59" s="428"/>
      <c r="T59" s="226" t="s">
        <v>399</v>
      </c>
      <c r="U59" s="428"/>
      <c r="V59" s="219">
        <v>2940</v>
      </c>
      <c r="W59" s="226" t="s">
        <v>396</v>
      </c>
      <c r="X59" s="221"/>
      <c r="Y59" s="219"/>
      <c r="Z59" s="219"/>
      <c r="AA59" s="428"/>
      <c r="AB59" s="450"/>
      <c r="AC59" s="441"/>
      <c r="AD59" s="2">
        <v>5</v>
      </c>
    </row>
    <row r="60" spans="1:30" x14ac:dyDescent="0.25">
      <c r="A60" s="425"/>
      <c r="B60" s="428"/>
      <c r="C60" s="428"/>
      <c r="D60" s="428"/>
      <c r="E60" s="428"/>
      <c r="F60" s="428"/>
      <c r="G60" s="450"/>
      <c r="H60" s="453"/>
      <c r="I60" s="450"/>
      <c r="J60" s="450"/>
      <c r="K60" s="428"/>
      <c r="L60" s="428"/>
      <c r="M60" s="428"/>
      <c r="N60" s="444"/>
      <c r="O60" s="497"/>
      <c r="P60" s="428"/>
      <c r="Q60" s="450"/>
      <c r="R60" s="453"/>
      <c r="S60" s="428"/>
      <c r="T60" s="226" t="s">
        <v>399</v>
      </c>
      <c r="U60" s="428"/>
      <c r="V60" s="219">
        <v>8444.6299999999992</v>
      </c>
      <c r="W60" s="226" t="s">
        <v>400</v>
      </c>
      <c r="X60" s="221"/>
      <c r="Y60" s="219"/>
      <c r="Z60" s="219"/>
      <c r="AA60" s="428"/>
      <c r="AB60" s="450"/>
      <c r="AC60" s="441"/>
      <c r="AD60" s="2">
        <v>5</v>
      </c>
    </row>
    <row r="61" spans="1:30" x14ac:dyDescent="0.25">
      <c r="A61" s="425"/>
      <c r="B61" s="428"/>
      <c r="C61" s="428"/>
      <c r="D61" s="428"/>
      <c r="E61" s="428"/>
      <c r="F61" s="428"/>
      <c r="G61" s="450"/>
      <c r="H61" s="453"/>
      <c r="I61" s="450"/>
      <c r="J61" s="450"/>
      <c r="K61" s="428"/>
      <c r="L61" s="428"/>
      <c r="M61" s="428"/>
      <c r="N61" s="444"/>
      <c r="O61" s="497"/>
      <c r="P61" s="428"/>
      <c r="Q61" s="450"/>
      <c r="R61" s="453"/>
      <c r="S61" s="428"/>
      <c r="T61" s="226" t="s">
        <v>399</v>
      </c>
      <c r="U61" s="428"/>
      <c r="V61" s="219">
        <v>539.03</v>
      </c>
      <c r="W61" s="226" t="s">
        <v>400</v>
      </c>
      <c r="X61" s="221"/>
      <c r="Y61" s="219"/>
      <c r="Z61" s="219"/>
      <c r="AA61" s="428"/>
      <c r="AB61" s="450"/>
      <c r="AC61" s="441"/>
      <c r="AD61" s="2">
        <v>5</v>
      </c>
    </row>
    <row r="62" spans="1:30" x14ac:dyDescent="0.25">
      <c r="A62" s="425"/>
      <c r="B62" s="428"/>
      <c r="C62" s="428"/>
      <c r="D62" s="428"/>
      <c r="E62" s="428"/>
      <c r="F62" s="428"/>
      <c r="G62" s="450"/>
      <c r="H62" s="453"/>
      <c r="I62" s="450"/>
      <c r="J62" s="450"/>
      <c r="K62" s="428"/>
      <c r="L62" s="428"/>
      <c r="M62" s="428"/>
      <c r="N62" s="444"/>
      <c r="O62" s="497"/>
      <c r="P62" s="428"/>
      <c r="Q62" s="450"/>
      <c r="R62" s="453"/>
      <c r="S62" s="428"/>
      <c r="T62" s="226" t="s">
        <v>398</v>
      </c>
      <c r="U62" s="428"/>
      <c r="V62" s="219">
        <v>66178.34</v>
      </c>
      <c r="W62" s="226" t="s">
        <v>400</v>
      </c>
      <c r="X62" s="221"/>
      <c r="Y62" s="219"/>
      <c r="Z62" s="219"/>
      <c r="AA62" s="428"/>
      <c r="AB62" s="450"/>
      <c r="AC62" s="441"/>
      <c r="AD62" s="2">
        <v>5</v>
      </c>
    </row>
    <row r="63" spans="1:30" x14ac:dyDescent="0.25">
      <c r="A63" s="425"/>
      <c r="B63" s="428"/>
      <c r="C63" s="428"/>
      <c r="D63" s="428"/>
      <c r="E63" s="428"/>
      <c r="F63" s="428"/>
      <c r="G63" s="450"/>
      <c r="H63" s="453"/>
      <c r="I63" s="450"/>
      <c r="J63" s="450"/>
      <c r="K63" s="428"/>
      <c r="L63" s="428"/>
      <c r="M63" s="428"/>
      <c r="N63" s="444"/>
      <c r="O63" s="497"/>
      <c r="P63" s="428"/>
      <c r="Q63" s="450"/>
      <c r="R63" s="453"/>
      <c r="S63" s="428"/>
      <c r="T63" s="226" t="s">
        <v>398</v>
      </c>
      <c r="U63" s="428"/>
      <c r="V63" s="219">
        <v>4224.22</v>
      </c>
      <c r="W63" s="226" t="s">
        <v>400</v>
      </c>
      <c r="X63" s="221"/>
      <c r="Y63" s="219"/>
      <c r="Z63" s="219"/>
      <c r="AA63" s="428"/>
      <c r="AB63" s="450"/>
      <c r="AC63" s="441"/>
      <c r="AD63" s="2">
        <v>5</v>
      </c>
    </row>
    <row r="64" spans="1:30" x14ac:dyDescent="0.25">
      <c r="A64" s="425"/>
      <c r="B64" s="428"/>
      <c r="C64" s="428"/>
      <c r="D64" s="428"/>
      <c r="E64" s="428"/>
      <c r="F64" s="428"/>
      <c r="G64" s="450"/>
      <c r="H64" s="453"/>
      <c r="I64" s="450"/>
      <c r="J64" s="450"/>
      <c r="K64" s="428"/>
      <c r="L64" s="428"/>
      <c r="M64" s="428"/>
      <c r="N64" s="444"/>
      <c r="O64" s="497"/>
      <c r="P64" s="428"/>
      <c r="Q64" s="450"/>
      <c r="R64" s="453"/>
      <c r="S64" s="428"/>
      <c r="T64" s="226" t="s">
        <v>397</v>
      </c>
      <c r="U64" s="428"/>
      <c r="V64" s="219">
        <v>83326.12</v>
      </c>
      <c r="W64" s="226" t="s">
        <v>400</v>
      </c>
      <c r="X64" s="221"/>
      <c r="Y64" s="219"/>
      <c r="Z64" s="219"/>
      <c r="AA64" s="428"/>
      <c r="AB64" s="450"/>
      <c r="AC64" s="441"/>
      <c r="AD64" s="2">
        <v>5</v>
      </c>
    </row>
    <row r="65" spans="1:30" x14ac:dyDescent="0.25">
      <c r="A65" s="425"/>
      <c r="B65" s="428"/>
      <c r="C65" s="428"/>
      <c r="D65" s="428"/>
      <c r="E65" s="428"/>
      <c r="F65" s="428"/>
      <c r="G65" s="450"/>
      <c r="H65" s="453"/>
      <c r="I65" s="450"/>
      <c r="J65" s="450"/>
      <c r="K65" s="428"/>
      <c r="L65" s="428"/>
      <c r="M65" s="428"/>
      <c r="N65" s="444"/>
      <c r="O65" s="497"/>
      <c r="P65" s="428"/>
      <c r="Q65" s="450"/>
      <c r="R65" s="453"/>
      <c r="S65" s="428"/>
      <c r="T65" s="226" t="s">
        <v>397</v>
      </c>
      <c r="U65" s="428"/>
      <c r="V65" s="219">
        <v>5318.77</v>
      </c>
      <c r="W65" s="226" t="s">
        <v>400</v>
      </c>
      <c r="X65" s="221"/>
      <c r="Y65" s="219"/>
      <c r="Z65" s="219"/>
      <c r="AA65" s="428"/>
      <c r="AB65" s="450"/>
      <c r="AC65" s="441"/>
      <c r="AD65" s="2">
        <v>5</v>
      </c>
    </row>
    <row r="66" spans="1:30" x14ac:dyDescent="0.25">
      <c r="A66" s="425"/>
      <c r="B66" s="428"/>
      <c r="C66" s="428"/>
      <c r="D66" s="428"/>
      <c r="E66" s="428"/>
      <c r="F66" s="428"/>
      <c r="G66" s="450"/>
      <c r="H66" s="453"/>
      <c r="I66" s="450"/>
      <c r="J66" s="450"/>
      <c r="K66" s="428"/>
      <c r="L66" s="428"/>
      <c r="M66" s="428"/>
      <c r="N66" s="444"/>
      <c r="O66" s="497"/>
      <c r="P66" s="428"/>
      <c r="Q66" s="450"/>
      <c r="R66" s="453"/>
      <c r="S66" s="428"/>
      <c r="T66" s="226" t="s">
        <v>402</v>
      </c>
      <c r="U66" s="428"/>
      <c r="V66" s="219">
        <v>74795.320000000007</v>
      </c>
      <c r="W66" s="226" t="s">
        <v>401</v>
      </c>
      <c r="X66" s="221"/>
      <c r="Y66" s="219"/>
      <c r="Z66" s="219"/>
      <c r="AA66" s="428"/>
      <c r="AB66" s="450"/>
      <c r="AC66" s="441"/>
      <c r="AD66" s="2">
        <v>5</v>
      </c>
    </row>
    <row r="67" spans="1:30" x14ac:dyDescent="0.25">
      <c r="A67" s="425"/>
      <c r="B67" s="428"/>
      <c r="C67" s="428"/>
      <c r="D67" s="428"/>
      <c r="E67" s="428"/>
      <c r="F67" s="428"/>
      <c r="G67" s="450"/>
      <c r="H67" s="453"/>
      <c r="I67" s="450"/>
      <c r="J67" s="450"/>
      <c r="K67" s="428"/>
      <c r="L67" s="428"/>
      <c r="M67" s="428"/>
      <c r="N67" s="444"/>
      <c r="O67" s="497"/>
      <c r="P67" s="428"/>
      <c r="Q67" s="450"/>
      <c r="R67" s="453"/>
      <c r="S67" s="428"/>
      <c r="T67" s="226" t="s">
        <v>402</v>
      </c>
      <c r="U67" s="428"/>
      <c r="V67" s="219">
        <v>4774.24</v>
      </c>
      <c r="W67" s="226" t="s">
        <v>401</v>
      </c>
      <c r="X67" s="221"/>
      <c r="Y67" s="219"/>
      <c r="Z67" s="219"/>
      <c r="AA67" s="428"/>
      <c r="AB67" s="450"/>
      <c r="AC67" s="441"/>
      <c r="AD67" s="2">
        <v>5</v>
      </c>
    </row>
    <row r="68" spans="1:30" x14ac:dyDescent="0.25">
      <c r="A68" s="425"/>
      <c r="B68" s="428"/>
      <c r="C68" s="428"/>
      <c r="D68" s="428"/>
      <c r="E68" s="428"/>
      <c r="F68" s="428"/>
      <c r="G68" s="450"/>
      <c r="H68" s="453"/>
      <c r="I68" s="450"/>
      <c r="J68" s="450"/>
      <c r="K68" s="428"/>
      <c r="L68" s="428"/>
      <c r="M68" s="428"/>
      <c r="N68" s="444"/>
      <c r="O68" s="497"/>
      <c r="P68" s="428"/>
      <c r="Q68" s="450"/>
      <c r="R68" s="453"/>
      <c r="S68" s="428"/>
      <c r="T68" s="226" t="s">
        <v>402</v>
      </c>
      <c r="U68" s="428"/>
      <c r="V68" s="219">
        <v>26040</v>
      </c>
      <c r="W68" s="226" t="s">
        <v>401</v>
      </c>
      <c r="X68" s="221"/>
      <c r="Y68" s="219"/>
      <c r="Z68" s="219"/>
      <c r="AA68" s="428"/>
      <c r="AB68" s="450"/>
      <c r="AC68" s="441"/>
      <c r="AD68" s="2">
        <v>5</v>
      </c>
    </row>
    <row r="69" spans="1:30" x14ac:dyDescent="0.25">
      <c r="A69" s="425"/>
      <c r="B69" s="428"/>
      <c r="C69" s="428"/>
      <c r="D69" s="428"/>
      <c r="E69" s="428"/>
      <c r="F69" s="428"/>
      <c r="G69" s="450"/>
      <c r="H69" s="453"/>
      <c r="I69" s="450"/>
      <c r="J69" s="450"/>
      <c r="K69" s="428"/>
      <c r="L69" s="428"/>
      <c r="M69" s="428"/>
      <c r="N69" s="444"/>
      <c r="O69" s="497"/>
      <c r="P69" s="428"/>
      <c r="Q69" s="450"/>
      <c r="R69" s="453"/>
      <c r="S69" s="428"/>
      <c r="T69" s="226" t="s">
        <v>454</v>
      </c>
      <c r="U69" s="428"/>
      <c r="V69" s="219">
        <v>4900.75</v>
      </c>
      <c r="W69" s="226" t="s">
        <v>451</v>
      </c>
      <c r="X69" s="221"/>
      <c r="Y69" s="219"/>
      <c r="Z69" s="219"/>
      <c r="AA69" s="428"/>
      <c r="AB69" s="450"/>
      <c r="AC69" s="441"/>
      <c r="AD69" s="2">
        <v>5</v>
      </c>
    </row>
    <row r="70" spans="1:30" x14ac:dyDescent="0.25">
      <c r="A70" s="425"/>
      <c r="B70" s="428"/>
      <c r="C70" s="428"/>
      <c r="D70" s="428"/>
      <c r="E70" s="428"/>
      <c r="F70" s="428"/>
      <c r="G70" s="450"/>
      <c r="H70" s="453"/>
      <c r="I70" s="450"/>
      <c r="J70" s="450"/>
      <c r="K70" s="428"/>
      <c r="L70" s="428"/>
      <c r="M70" s="428"/>
      <c r="N70" s="444"/>
      <c r="O70" s="497"/>
      <c r="P70" s="428"/>
      <c r="Q70" s="450"/>
      <c r="R70" s="453"/>
      <c r="S70" s="428"/>
      <c r="T70" s="226" t="s">
        <v>454</v>
      </c>
      <c r="U70" s="428"/>
      <c r="V70" s="219">
        <v>76777.22</v>
      </c>
      <c r="W70" s="226" t="s">
        <v>468</v>
      </c>
      <c r="X70" s="221"/>
      <c r="Y70" s="219"/>
      <c r="Z70" s="219"/>
      <c r="AA70" s="428"/>
      <c r="AB70" s="450"/>
      <c r="AC70" s="441"/>
      <c r="AD70" s="2">
        <v>5</v>
      </c>
    </row>
    <row r="71" spans="1:30" x14ac:dyDescent="0.25">
      <c r="A71" s="425"/>
      <c r="B71" s="428"/>
      <c r="C71" s="428"/>
      <c r="D71" s="428"/>
      <c r="E71" s="428"/>
      <c r="F71" s="428"/>
      <c r="G71" s="450"/>
      <c r="H71" s="453"/>
      <c r="I71" s="450"/>
      <c r="J71" s="450"/>
      <c r="K71" s="428"/>
      <c r="L71" s="428"/>
      <c r="M71" s="428"/>
      <c r="N71" s="444"/>
      <c r="O71" s="497"/>
      <c r="P71" s="428"/>
      <c r="Q71" s="450"/>
      <c r="R71" s="453"/>
      <c r="S71" s="428"/>
      <c r="T71" s="226" t="s">
        <v>468</v>
      </c>
      <c r="U71" s="428"/>
      <c r="V71" s="219">
        <v>31410</v>
      </c>
      <c r="W71" s="226" t="s">
        <v>469</v>
      </c>
      <c r="X71" s="221"/>
      <c r="Y71" s="219"/>
      <c r="Z71" s="219"/>
      <c r="AA71" s="428"/>
      <c r="AB71" s="450"/>
      <c r="AC71" s="441"/>
      <c r="AD71" s="2">
        <v>5</v>
      </c>
    </row>
    <row r="72" spans="1:30" x14ac:dyDescent="0.25">
      <c r="A72" s="425"/>
      <c r="B72" s="428"/>
      <c r="C72" s="428"/>
      <c r="D72" s="428"/>
      <c r="E72" s="428"/>
      <c r="F72" s="428"/>
      <c r="G72" s="450"/>
      <c r="H72" s="453"/>
      <c r="I72" s="450"/>
      <c r="J72" s="450"/>
      <c r="K72" s="428"/>
      <c r="L72" s="428"/>
      <c r="M72" s="428"/>
      <c r="N72" s="444"/>
      <c r="O72" s="497"/>
      <c r="P72" s="428"/>
      <c r="Q72" s="450"/>
      <c r="R72" s="453"/>
      <c r="S72" s="428"/>
      <c r="T72" s="226" t="s">
        <v>468</v>
      </c>
      <c r="U72" s="428"/>
      <c r="V72" s="219">
        <v>90219.7</v>
      </c>
      <c r="W72" s="226" t="s">
        <v>469</v>
      </c>
      <c r="X72" s="221"/>
      <c r="Y72" s="219"/>
      <c r="Z72" s="219"/>
      <c r="AA72" s="428"/>
      <c r="AB72" s="450"/>
      <c r="AC72" s="441"/>
      <c r="AD72" s="2">
        <v>5</v>
      </c>
    </row>
    <row r="73" spans="1:30" x14ac:dyDescent="0.25">
      <c r="A73" s="425"/>
      <c r="B73" s="428"/>
      <c r="C73" s="428"/>
      <c r="D73" s="428"/>
      <c r="E73" s="428"/>
      <c r="F73" s="428"/>
      <c r="G73" s="450"/>
      <c r="H73" s="453"/>
      <c r="I73" s="450"/>
      <c r="J73" s="450"/>
      <c r="K73" s="428"/>
      <c r="L73" s="428"/>
      <c r="M73" s="428"/>
      <c r="N73" s="444"/>
      <c r="O73" s="497"/>
      <c r="P73" s="428"/>
      <c r="Q73" s="450"/>
      <c r="R73" s="453"/>
      <c r="S73" s="428"/>
      <c r="T73" s="226" t="s">
        <v>468</v>
      </c>
      <c r="U73" s="428"/>
      <c r="V73" s="219">
        <v>5758.79</v>
      </c>
      <c r="W73" s="226" t="s">
        <v>469</v>
      </c>
      <c r="X73" s="221"/>
      <c r="Y73" s="219"/>
      <c r="Z73" s="219"/>
      <c r="AA73" s="428"/>
      <c r="AB73" s="450"/>
      <c r="AC73" s="441"/>
      <c r="AD73" s="2">
        <v>5</v>
      </c>
    </row>
    <row r="74" spans="1:30" x14ac:dyDescent="0.25">
      <c r="A74" s="425"/>
      <c r="B74" s="428"/>
      <c r="C74" s="428"/>
      <c r="D74" s="428"/>
      <c r="E74" s="428"/>
      <c r="F74" s="428"/>
      <c r="G74" s="450"/>
      <c r="H74" s="453"/>
      <c r="I74" s="450"/>
      <c r="J74" s="450"/>
      <c r="K74" s="428"/>
      <c r="L74" s="428"/>
      <c r="M74" s="428"/>
      <c r="N74" s="444"/>
      <c r="O74" s="497"/>
      <c r="P74" s="428"/>
      <c r="Q74" s="450"/>
      <c r="R74" s="453"/>
      <c r="S74" s="428"/>
      <c r="T74" s="226" t="s">
        <v>454</v>
      </c>
      <c r="U74" s="428"/>
      <c r="V74" s="219">
        <v>26730</v>
      </c>
      <c r="W74" s="226" t="s">
        <v>470</v>
      </c>
      <c r="X74" s="221"/>
      <c r="Y74" s="219"/>
      <c r="Z74" s="219"/>
      <c r="AA74" s="428"/>
      <c r="AB74" s="450"/>
      <c r="AC74" s="441"/>
      <c r="AD74" s="2">
        <v>5</v>
      </c>
    </row>
    <row r="75" spans="1:30" x14ac:dyDescent="0.25">
      <c r="A75" s="425"/>
      <c r="B75" s="428"/>
      <c r="C75" s="428"/>
      <c r="D75" s="428"/>
      <c r="E75" s="428"/>
      <c r="F75" s="428"/>
      <c r="G75" s="450"/>
      <c r="H75" s="453"/>
      <c r="I75" s="450"/>
      <c r="J75" s="450"/>
      <c r="K75" s="428"/>
      <c r="L75" s="428"/>
      <c r="M75" s="428"/>
      <c r="N75" s="444"/>
      <c r="O75" s="497"/>
      <c r="P75" s="428"/>
      <c r="Q75" s="450"/>
      <c r="R75" s="453"/>
      <c r="S75" s="428"/>
      <c r="T75" s="226" t="s">
        <v>564</v>
      </c>
      <c r="U75" s="428"/>
      <c r="V75" s="219">
        <v>44549.75</v>
      </c>
      <c r="W75" s="226" t="s">
        <v>546</v>
      </c>
      <c r="X75" s="221"/>
      <c r="Y75" s="219"/>
      <c r="Z75" s="219"/>
      <c r="AA75" s="428"/>
      <c r="AB75" s="450"/>
      <c r="AC75" s="441"/>
      <c r="AD75" s="2">
        <v>5</v>
      </c>
    </row>
    <row r="76" spans="1:30" x14ac:dyDescent="0.25">
      <c r="A76" s="425"/>
      <c r="B76" s="428"/>
      <c r="C76" s="428"/>
      <c r="D76" s="428"/>
      <c r="E76" s="428"/>
      <c r="F76" s="428"/>
      <c r="G76" s="450"/>
      <c r="H76" s="453"/>
      <c r="I76" s="450"/>
      <c r="J76" s="450"/>
      <c r="K76" s="428"/>
      <c r="L76" s="428"/>
      <c r="M76" s="428"/>
      <c r="N76" s="444"/>
      <c r="O76" s="497"/>
      <c r="P76" s="428"/>
      <c r="Q76" s="450"/>
      <c r="R76" s="453"/>
      <c r="S76" s="428"/>
      <c r="T76" s="226" t="s">
        <v>564</v>
      </c>
      <c r="U76" s="428"/>
      <c r="V76" s="219">
        <v>2843.64</v>
      </c>
      <c r="W76" s="226" t="s">
        <v>546</v>
      </c>
      <c r="X76" s="221"/>
      <c r="Y76" s="219"/>
      <c r="Z76" s="219"/>
      <c r="AA76" s="428"/>
      <c r="AB76" s="450"/>
      <c r="AC76" s="441"/>
      <c r="AD76" s="2">
        <v>5</v>
      </c>
    </row>
    <row r="77" spans="1:30" x14ac:dyDescent="0.25">
      <c r="A77" s="426"/>
      <c r="B77" s="429"/>
      <c r="C77" s="429"/>
      <c r="D77" s="429"/>
      <c r="E77" s="429"/>
      <c r="F77" s="429"/>
      <c r="G77" s="451"/>
      <c r="H77" s="454"/>
      <c r="I77" s="451"/>
      <c r="J77" s="451"/>
      <c r="K77" s="429"/>
      <c r="L77" s="429"/>
      <c r="M77" s="429"/>
      <c r="N77" s="445"/>
      <c r="O77" s="498"/>
      <c r="P77" s="429"/>
      <c r="Q77" s="451"/>
      <c r="R77" s="454"/>
      <c r="S77" s="429"/>
      <c r="T77" s="227" t="s">
        <v>564</v>
      </c>
      <c r="U77" s="429"/>
      <c r="V77" s="222">
        <v>15510</v>
      </c>
      <c r="W77" s="227" t="s">
        <v>546</v>
      </c>
      <c r="X77" s="224"/>
      <c r="Y77" s="222"/>
      <c r="Z77" s="222"/>
      <c r="AA77" s="429"/>
      <c r="AB77" s="451"/>
      <c r="AC77" s="442"/>
      <c r="AD77" s="2">
        <v>5</v>
      </c>
    </row>
    <row r="78" spans="1:30" s="85" customFormat="1" ht="100.9" customHeight="1" x14ac:dyDescent="0.25">
      <c r="A78" s="493">
        <v>3</v>
      </c>
      <c r="B78" s="475" t="s">
        <v>56</v>
      </c>
      <c r="C78" s="475" t="s">
        <v>321</v>
      </c>
      <c r="D78" s="475"/>
      <c r="E78" s="475" t="s">
        <v>323</v>
      </c>
      <c r="F78" s="475" t="s">
        <v>324</v>
      </c>
      <c r="G78" s="478">
        <v>1210368.93</v>
      </c>
      <c r="H78" s="481">
        <f>IF(AD78 = 6, G78 - Q78,0)</f>
        <v>817922.08999999985</v>
      </c>
      <c r="I78" s="478"/>
      <c r="J78" s="478"/>
      <c r="K78" s="475"/>
      <c r="L78" s="475"/>
      <c r="M78" s="475" t="s">
        <v>322</v>
      </c>
      <c r="N78" s="484" t="s">
        <v>319</v>
      </c>
      <c r="O78" s="487">
        <v>2304067057</v>
      </c>
      <c r="P78" s="475" t="s">
        <v>161</v>
      </c>
      <c r="Q78" s="478">
        <v>392446.84</v>
      </c>
      <c r="R78" s="481">
        <f>IF(AD78 = 6, Q78 + SUM(Y78:Y80) - SUM(Z78:Z80) - SUM(V78:V80) - AB78,0)</f>
        <v>191813.91000000003</v>
      </c>
      <c r="S78" s="475" t="s">
        <v>325</v>
      </c>
      <c r="T78" s="206" t="s">
        <v>403</v>
      </c>
      <c r="U78" s="475" t="s">
        <v>326</v>
      </c>
      <c r="V78" s="200">
        <v>68347.48</v>
      </c>
      <c r="W78" s="206" t="s">
        <v>408</v>
      </c>
      <c r="X78" s="199"/>
      <c r="Y78" s="200"/>
      <c r="Z78" s="200"/>
      <c r="AA78" s="475"/>
      <c r="AB78" s="478"/>
      <c r="AC78" s="472"/>
      <c r="AD78" s="85">
        <v>6</v>
      </c>
    </row>
    <row r="79" spans="1:30" x14ac:dyDescent="0.25">
      <c r="A79" s="494"/>
      <c r="B79" s="476"/>
      <c r="C79" s="476"/>
      <c r="D79" s="476"/>
      <c r="E79" s="476"/>
      <c r="F79" s="476"/>
      <c r="G79" s="479"/>
      <c r="H79" s="482"/>
      <c r="I79" s="479"/>
      <c r="J79" s="479"/>
      <c r="K79" s="476"/>
      <c r="L79" s="476"/>
      <c r="M79" s="476"/>
      <c r="N79" s="485"/>
      <c r="O79" s="488"/>
      <c r="P79" s="476"/>
      <c r="Q79" s="479"/>
      <c r="R79" s="482"/>
      <c r="S79" s="476"/>
      <c r="T79" s="207" t="s">
        <v>450</v>
      </c>
      <c r="U79" s="476"/>
      <c r="V79" s="201">
        <v>63937.97</v>
      </c>
      <c r="W79" s="207" t="s">
        <v>456</v>
      </c>
      <c r="X79" s="202"/>
      <c r="Y79" s="201"/>
      <c r="Z79" s="201"/>
      <c r="AA79" s="476"/>
      <c r="AB79" s="479"/>
      <c r="AC79" s="473"/>
      <c r="AD79" s="2">
        <v>6</v>
      </c>
    </row>
    <row r="80" spans="1:30" x14ac:dyDescent="0.25">
      <c r="A80" s="495"/>
      <c r="B80" s="477"/>
      <c r="C80" s="477"/>
      <c r="D80" s="477"/>
      <c r="E80" s="477"/>
      <c r="F80" s="477"/>
      <c r="G80" s="480"/>
      <c r="H80" s="483"/>
      <c r="I80" s="480"/>
      <c r="J80" s="480"/>
      <c r="K80" s="477"/>
      <c r="L80" s="477"/>
      <c r="M80" s="477"/>
      <c r="N80" s="486"/>
      <c r="O80" s="489"/>
      <c r="P80" s="477"/>
      <c r="Q80" s="480"/>
      <c r="R80" s="483"/>
      <c r="S80" s="477"/>
      <c r="T80" s="208" t="s">
        <v>543</v>
      </c>
      <c r="U80" s="477"/>
      <c r="V80" s="203">
        <v>68347.48</v>
      </c>
      <c r="W80" s="208" t="s">
        <v>546</v>
      </c>
      <c r="X80" s="204"/>
      <c r="Y80" s="203"/>
      <c r="Z80" s="203"/>
      <c r="AA80" s="477"/>
      <c r="AB80" s="480"/>
      <c r="AC80" s="474"/>
      <c r="AD80" s="2">
        <v>6</v>
      </c>
    </row>
    <row r="81" spans="13:30" x14ac:dyDescent="0.25">
      <c r="M81" s="3"/>
      <c r="AD81" s="2">
        <v>7</v>
      </c>
    </row>
    <row r="82" spans="13:30" x14ac:dyDescent="0.25">
      <c r="M82" s="3"/>
    </row>
    <row r="83" spans="13:30" x14ac:dyDescent="0.25">
      <c r="M83" s="3"/>
    </row>
    <row r="84" spans="13:30" x14ac:dyDescent="0.25">
      <c r="M84" s="3"/>
    </row>
    <row r="85" spans="13:30" x14ac:dyDescent="0.25">
      <c r="M85" s="3"/>
    </row>
    <row r="86" spans="13:30" x14ac:dyDescent="0.25">
      <c r="M86" s="3"/>
    </row>
    <row r="87" spans="13:30" x14ac:dyDescent="0.25">
      <c r="M87" s="3"/>
    </row>
    <row r="88" spans="13:30" x14ac:dyDescent="0.25">
      <c r="M88" s="3"/>
    </row>
    <row r="89" spans="13:30" x14ac:dyDescent="0.25">
      <c r="M89" s="3"/>
    </row>
  </sheetData>
  <sheetProtection algorithmName="SHA-512" hashValue="+ItXAy5NvO0wWl3SEbg7R1GEKaS2oSQgXEbmjyRub8W9hAR5Xk8jcKdHU852I+ju5aWnH+4M0WtSkCTj54B4Rw==" saltValue="eZDqAnaowgLol4R69M+3Ug==" spinCount="100000" sheet="1" objects="1" scenarios="1" formatCells="0" formatColumns="0" formatRows="0"/>
  <mergeCells count="74">
    <mergeCell ref="AC57:AC77"/>
    <mergeCell ref="D57:D77"/>
    <mergeCell ref="E57:E77"/>
    <mergeCell ref="F57:F77"/>
    <mergeCell ref="G57:G77"/>
    <mergeCell ref="H57:H77"/>
    <mergeCell ref="I57:I77"/>
    <mergeCell ref="J57:J77"/>
    <mergeCell ref="K57:K77"/>
    <mergeCell ref="L57:L77"/>
    <mergeCell ref="M57:M77"/>
    <mergeCell ref="N57:N77"/>
    <mergeCell ref="O57:O77"/>
    <mergeCell ref="P57:P77"/>
    <mergeCell ref="Q57:Q77"/>
    <mergeCell ref="R57:R77"/>
    <mergeCell ref="A57:A77"/>
    <mergeCell ref="U57:U77"/>
    <mergeCell ref="AA57:AA77"/>
    <mergeCell ref="B57:B77"/>
    <mergeCell ref="AB57:AB77"/>
    <mergeCell ref="C57:C77"/>
    <mergeCell ref="S57:S77"/>
    <mergeCell ref="A78:A80"/>
    <mergeCell ref="U78:U80"/>
    <mergeCell ref="AA78:AA80"/>
    <mergeCell ref="B78:B80"/>
    <mergeCell ref="AB78:AB80"/>
    <mergeCell ref="C78:C80"/>
    <mergeCell ref="S78:S80"/>
    <mergeCell ref="AC9:AC56"/>
    <mergeCell ref="D9:D56"/>
    <mergeCell ref="E9:E56"/>
    <mergeCell ref="F9:F56"/>
    <mergeCell ref="G9:G56"/>
    <mergeCell ref="H9:H56"/>
    <mergeCell ref="I9:I56"/>
    <mergeCell ref="J9:J56"/>
    <mergeCell ref="K9:K56"/>
    <mergeCell ref="L9:L56"/>
    <mergeCell ref="M9:M56"/>
    <mergeCell ref="N9:N56"/>
    <mergeCell ref="O9:O56"/>
    <mergeCell ref="P9:P56"/>
    <mergeCell ref="Q9:Q56"/>
    <mergeCell ref="R9:R56"/>
    <mergeCell ref="A9:A56"/>
    <mergeCell ref="U9:U56"/>
    <mergeCell ref="AA9:AA56"/>
    <mergeCell ref="B9:B56"/>
    <mergeCell ref="AB9:AB56"/>
    <mergeCell ref="C9:C56"/>
    <mergeCell ref="S9:S56"/>
    <mergeCell ref="P4:R4"/>
    <mergeCell ref="E2:F2"/>
    <mergeCell ref="O2:P2"/>
    <mergeCell ref="Y2:AA2"/>
    <mergeCell ref="T2:U2"/>
    <mergeCell ref="AC78:AC80"/>
    <mergeCell ref="D78:D80"/>
    <mergeCell ref="E78:E80"/>
    <mergeCell ref="F78:F80"/>
    <mergeCell ref="G78:G80"/>
    <mergeCell ref="H78:H80"/>
    <mergeCell ref="I78:I80"/>
    <mergeCell ref="J78:J80"/>
    <mergeCell ref="K78:K80"/>
    <mergeCell ref="L78:L80"/>
    <mergeCell ref="M78:M80"/>
    <mergeCell ref="N78:N80"/>
    <mergeCell ref="O78:O80"/>
    <mergeCell ref="P78:P80"/>
    <mergeCell ref="Q78:Q80"/>
    <mergeCell ref="R78:R80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70</v>
      </c>
      <c r="B1" s="47">
        <v>27</v>
      </c>
      <c r="C1" s="47">
        <v>9</v>
      </c>
      <c r="D1" s="501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02"/>
      <c r="E2" s="32"/>
      <c r="F2" s="62">
        <v>127</v>
      </c>
      <c r="G2" s="66">
        <v>127</v>
      </c>
      <c r="H2" s="65">
        <v>9</v>
      </c>
      <c r="I2" s="64">
        <v>0</v>
      </c>
      <c r="J2" s="63">
        <v>0</v>
      </c>
      <c r="K2" s="67">
        <v>6</v>
      </c>
    </row>
    <row r="3" spans="1:11" x14ac:dyDescent="0.25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212</v>
      </c>
      <c r="B4" s="44">
        <v>34</v>
      </c>
      <c r="C4" s="44">
        <v>9</v>
      </c>
      <c r="D4" s="503" t="s">
        <v>102</v>
      </c>
      <c r="E4" s="32"/>
      <c r="F4" s="62">
        <v>128</v>
      </c>
      <c r="G4" s="66">
        <v>128</v>
      </c>
      <c r="H4" s="65">
        <v>10</v>
      </c>
      <c r="I4" s="64">
        <v>0</v>
      </c>
      <c r="J4" s="63">
        <v>0</v>
      </c>
      <c r="K4" s="67">
        <v>7</v>
      </c>
    </row>
    <row r="5" spans="1:11" x14ac:dyDescent="0.25">
      <c r="A5" s="43" t="s">
        <v>89</v>
      </c>
      <c r="B5" s="44" t="s">
        <v>88</v>
      </c>
      <c r="C5" s="44" t="s">
        <v>87</v>
      </c>
      <c r="D5" s="504"/>
      <c r="E5" s="32"/>
      <c r="F5" s="32"/>
      <c r="G5" s="32"/>
    </row>
    <row r="6" spans="1:11" x14ac:dyDescent="0.25">
      <c r="A6" s="34"/>
      <c r="B6" s="32"/>
      <c r="C6" s="32"/>
      <c r="D6" s="32"/>
      <c r="E6" s="32"/>
      <c r="F6" s="32"/>
      <c r="G6" s="32"/>
    </row>
    <row r="7" spans="1:11" x14ac:dyDescent="0.25">
      <c r="A7" s="45">
        <v>22</v>
      </c>
      <c r="B7" s="46">
        <v>5</v>
      </c>
      <c r="C7" s="46">
        <v>9</v>
      </c>
      <c r="D7" s="505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506"/>
      <c r="E8" s="32"/>
      <c r="F8" s="32"/>
      <c r="G8" s="32"/>
    </row>
    <row r="9" spans="1:11" x14ac:dyDescent="0.25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507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508"/>
      <c r="E11" s="32"/>
      <c r="F11" s="32"/>
      <c r="G11" s="32"/>
    </row>
    <row r="12" spans="1:11" x14ac:dyDescent="0.25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509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510"/>
      <c r="E14" s="32"/>
      <c r="F14" s="32"/>
      <c r="G14" s="32"/>
    </row>
    <row r="15" spans="1:11" x14ac:dyDescent="0.25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80</v>
      </c>
      <c r="B16" s="38">
        <v>3</v>
      </c>
      <c r="C16" s="38">
        <v>9</v>
      </c>
      <c r="D16" s="499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00"/>
    </row>
    <row r="18" spans="1:4" x14ac:dyDescent="0.25">
      <c r="A18" s="34"/>
    </row>
    <row r="19" spans="1:4" x14ac:dyDescent="0.25">
      <c r="A19" s="34"/>
    </row>
    <row r="20" spans="1:4" x14ac:dyDescent="0.25">
      <c r="A20" s="34"/>
    </row>
    <row r="21" spans="1:4" x14ac:dyDescent="0.25">
      <c r="A21" s="34"/>
    </row>
    <row r="22" spans="1:4" x14ac:dyDescent="0.25">
      <c r="A22" s="34"/>
    </row>
    <row r="23" spans="1:4" x14ac:dyDescent="0.25">
      <c r="A23" s="34"/>
    </row>
    <row r="24" spans="1:4" x14ac:dyDescent="0.25">
      <c r="A24" s="34"/>
    </row>
    <row r="25" spans="1:4" x14ac:dyDescent="0.25">
      <c r="A25" s="34"/>
    </row>
    <row r="26" spans="1:4" x14ac:dyDescent="0.25">
      <c r="A26" s="34"/>
    </row>
    <row r="27" spans="1:4" x14ac:dyDescent="0.25">
      <c r="A27" s="34"/>
    </row>
    <row r="28" spans="1:4" x14ac:dyDescent="0.25">
      <c r="A28" s="34"/>
    </row>
    <row r="29" spans="1:4" x14ac:dyDescent="0.25">
      <c r="A29" s="34"/>
    </row>
    <row r="30" spans="1:4" x14ac:dyDescent="0.25">
      <c r="A30" s="34"/>
    </row>
    <row r="31" spans="1:4" x14ac:dyDescent="0.25">
      <c r="A31" s="34"/>
    </row>
    <row r="32" spans="1:4" x14ac:dyDescent="0.25">
      <c r="A32" s="34"/>
    </row>
    <row r="33" spans="1:1" x14ac:dyDescent="0.25">
      <c r="A33" s="34"/>
    </row>
    <row r="34" spans="1:1" x14ac:dyDescent="0.25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USER</cp:lastModifiedBy>
  <cp:lastPrinted>2023-02-21T06:18:24Z</cp:lastPrinted>
  <dcterms:created xsi:type="dcterms:W3CDTF">2017-01-25T04:28:39Z</dcterms:created>
  <dcterms:modified xsi:type="dcterms:W3CDTF">2024-05-15T06:26:54Z</dcterms:modified>
</cp:coreProperties>
</file>