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8800" windowHeight="12375" firstSheet="1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="1"/>
</workbook>
</file>

<file path=xl/calcChain.xml><?xml version="1.0" encoding="utf-8"?>
<calcChain xmlns="http://schemas.openxmlformats.org/spreadsheetml/2006/main">
  <c r="H2" i="31" l="1"/>
  <c r="P2" i="31"/>
  <c r="V2" i="31"/>
  <c r="I55" i="27"/>
  <c r="H2" i="27"/>
  <c r="P2" i="27"/>
  <c r="V2" i="27"/>
  <c r="G2" i="20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57" i="20"/>
  <c r="R57" i="20"/>
  <c r="I141" i="31"/>
  <c r="I153" i="31"/>
  <c r="I171" i="31"/>
  <c r="I161" i="31"/>
  <c r="H75" i="20"/>
  <c r="R75" i="20"/>
  <c r="H21" i="19"/>
  <c r="H20" i="19"/>
  <c r="H17" i="19"/>
  <c r="I40" i="27"/>
  <c r="I42" i="27"/>
  <c r="I133" i="31"/>
  <c r="I169" i="31"/>
  <c r="I38" i="27"/>
  <c r="I135" i="31"/>
  <c r="I45" i="27"/>
  <c r="I165" i="31"/>
  <c r="I137" i="31"/>
  <c r="I125" i="31"/>
  <c r="I54" i="27"/>
  <c r="I53" i="27"/>
  <c r="I178" i="31"/>
  <c r="I177" i="31"/>
  <c r="H19" i="19"/>
  <c r="I52" i="27"/>
  <c r="I51" i="27"/>
  <c r="I176" i="31"/>
  <c r="I175" i="31"/>
  <c r="I21" i="31" l="1"/>
  <c r="I50" i="27"/>
  <c r="I14" i="27"/>
  <c r="I9" i="27"/>
  <c r="H9" i="19"/>
  <c r="I80" i="31"/>
  <c r="I56" i="31"/>
  <c r="I26" i="27"/>
  <c r="I49" i="27"/>
  <c r="I48" i="27" l="1"/>
  <c r="I47" i="27"/>
  <c r="I87" i="31"/>
  <c r="I123" i="31"/>
  <c r="I119" i="31"/>
  <c r="I104" i="31"/>
  <c r="I95" i="31"/>
  <c r="H9" i="20"/>
  <c r="R9" i="20"/>
  <c r="I9" i="31"/>
  <c r="I140" i="31"/>
  <c r="I44" i="27"/>
  <c r="I139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<sst xmlns="http://schemas.openxmlformats.org/spreadsheetml/2006/main" count="1373" uniqueCount="480">
  <si>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</si>
  <si>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</si>
  <si>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</si>
  <si>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</si>
  <si>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</si>
  <si>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</si>
  <si>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</si>
  <si>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</si>
  <si>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</si>
  <si>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</si>
  <si>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</si>
  <si>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</si>
  <si>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</si>
  <si>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</si>
  <si>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</si>
  <si>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</si>
  <si>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</si>
  <si>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</si>
  <si>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</si>
  <si>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</si>
  <si>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</si>
  <si>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</si>
  <si>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</si>
  <si>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</si>
  <si>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</si>
  <si>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</si>
  <si>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</si>
  <si>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</si>
  <si>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</si>
  <si>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</si>
  <si>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</si>
  <si>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</si>
  <si>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</si>
  <si>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</si>
  <si>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</si>
  <si>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</si>
  <si>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</si>
  <si>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</si>
  <si>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</si>
  <si>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</si>
  <si>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</si>
  <si>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</si>
  <si>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</si>
  <si>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</si>
  <si>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</si>
  <si>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</si>
  <si>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</si>
  <si>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</si>
  <si>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</si>
  <si>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</si>
  <si>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</si>
  <si>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</si>
  <si>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</si>
  <si>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</si>
  <si>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</si>
  <si>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</si>
  <si>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</si>
  <si>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</si>
  <si>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</si>
  <si>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</si>
  <si>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</si>
  <si>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</si>
  <si>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</si>
  <si>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</si>
  <si>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</si>
  <si>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</si>
  <si>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</si>
  <si>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</si>
  <si>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</si>
  <si>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</si>
  <si>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</si>
  <si>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</si>
  <si>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</si>
  <si>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</si>
  <si>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</si>
  <si>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</si>
  <si>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</si>
  <si>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</si>
  <si>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</si>
  <si>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</si>
  <si>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</si>
  <si>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</si>
  <si>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</si>
  <si>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</si>
  <si>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</si>
  <si>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</si>
  <si>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</si>
  <si>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</si>
  <si>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</si>
  <si>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</si>
  <si>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</si>
  <si>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</si>
  <si>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</si>
  <si>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</si>
  <si>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</si>
  <si>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</si>
  <si>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</si>
  <si>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</si>
  <si>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</si>
  <si>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</si>
  <si>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</si>
  <si>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</si>
  <si>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</si>
  <si>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</si>
  <si>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</si>
  <si>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</si>
  <si>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</si>
  <si>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</si>
  <si>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</si>
  <si>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</si>
  <si>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</si>
  <si>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</si>
  <si>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</si>
  <si>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</si>
  <si>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</si>
  <si>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</si>
  <si>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</si>
  <si>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</si>
  <si>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</si>
  <si>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</si>
  <si>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</si>
  <si>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</si>
  <si>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</si>
  <si>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</si>
  <si>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</si>
  <si>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</si>
  <si>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</si>
  <si>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</si>
  <si>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</si>
  <si>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</si>
  <si>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</si>
  <si>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</si>
  <si>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</si>
  <si>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</si>
  <si>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</si>
  <si>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</si>
  <si>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</si>
  <si>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</si>
  <si>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</si>
  <si>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</si>
  <si>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</si>
  <si>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</si>
  <si>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</si>
  <si>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</si>
  <si>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</si>
  <si>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</si>
  <si>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</si>
  <si>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</si>
  <si>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</si>
  <si>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</si>
  <si>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</si>
  <si>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</si>
  <si>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</si>
  <si>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</si>
  <si>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</si>
  <si>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</si>
  <si>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</si>
  <si>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</si>
  <si>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</si>
  <si>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</si>
  <si>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</si>
  <si>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</si>
  <si>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</si>
  <si>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</si>
  <si>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</si>
  <si>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</si>
  <si>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</si>
  <si>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</si>
  <si>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</si>
  <si>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</si>
  <si>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</si>
  <si>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</si>
  <si>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</si>
  <si>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</si>
  <si>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</si>
  <si>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</si>
  <si>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</si>
  <si>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</si>
  <si>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</si>
  <si>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</si>
  <si>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</si>
  <si>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</si>
  <si>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</si>
  <si>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</si>
  <si>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</si>
  <si>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</si>
  <si>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</si>
  <si>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</si>
  <si>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</si>
  <si>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</si>
  <si>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</si>
  <si>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</si>
  <si>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</si>
  <si>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</si>
  <si>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</si>
  <si>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</si>
  <si>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</si>
  <si>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</si>
  <si>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</si>
  <si>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</si>
  <si>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</si>
  <si>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</si>
  <si>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</si>
  <si>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</si>
  <si>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</si>
  <si>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</si>
  <si>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</si>
  <si>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</si>
  <si>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</si>
  <si>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</si>
  <si>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</si>
  <si>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</si>
  <si>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</si>
  <si>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</si>
  <si>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</si>
  <si>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</si>
  <si>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</si>
  <si>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</si>
  <si>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</si>
  <si>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</si>
  <si>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</si>
  <si>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</si>
  <si>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</si>
  <si>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</si>
  <si>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</si>
  <si>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</si>
  <si>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</si>
  <si>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</si>
  <si>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</si>
  <si>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</si>
  <si>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</si>
  <si>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</si>
  <si>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</si>
  <si>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</si>
  <si>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</si>
  <si>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</si>
  <si>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</si>
  <si>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</si>
  <si>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</si>
  <si>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</si>
  <si>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</si>
  <si>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</si>
  <si>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</si>
  <si>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</si>
  <si>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</si>
  <si>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</si>
  <si>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</si>
  <si>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</si>
  <si>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</si>
  <si>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</si>
  <si>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</si>
  <si>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</si>
  <si>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</si>
  <si>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</si>
  <si>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</si>
  <si>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</si>
  <si>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</si>
  <si>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</si>
  <si>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</si>
  <si>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</si>
  <si>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</si>
  <si>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</si>
  <si>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</si>
  <si>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</si>
  <si>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</si>
  <si>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</si>
  <si>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</si>
  <si>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</si>
  <si>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</si>
  <si>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</si>
  <si>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</si>
  <si>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</si>
  <si>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</si>
  <si>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</si>
  <si>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</si>
  <si>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</si>
  <si>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</si>
  <si>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</si>
  <si>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</si>
  <si>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</si>
  <si>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</si>
  <si>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</si>
  <si>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</si>
  <si>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</si>
  <si>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</si>
  <si>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</si>
  <si>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</si>
  <si>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</si>
  <si>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</si>
  <si>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</si>
  <si>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</si>
  <si>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</si>
  <si>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</si>
  <si>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</si>
  <si>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</si>
  <si>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</si>
  <si>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</si>
  <si>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</si>
  <si>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</si>
  <si>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</si>
  <si>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</si>
  <si>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</si>
  <si>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</si>
  <si>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</si>
  <si>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</si>
  <si>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</si>
  <si>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</si>
  <si>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</si>
  <si>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</si>
  <si>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</si>
  <si>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</si>
  <si>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</si>
  <si>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</si>
  <si>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</si>
  <si>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</si>
  <si>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</si>
  <si>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</si>
  <si>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</si>
  <si>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</si>
  <si>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</si>
  <si>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</si>
  <si>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</si>
  <si>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</si>
  <si>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</si>
  <si>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</si>
  <si>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</si>
  <si>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</si>
  <si>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</si>
  <si>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</si>
  <si>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</si>
  <si>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</si>
  <si>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</si>
  <si>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</si>
  <si>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</si>
  <si>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</si>
  <si>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</si>
  <si>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</si>
  <si>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</si>
  <si>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</si>
  <si>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</si>
  <si>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</si>
  <si>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</si>
  <si>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</si>
  <si>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</si>
  <si>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</si>
  <si>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</si>
  <si>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</si>
  <si>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</si>
  <si>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</si>
  <si>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</si>
  <si>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</si>
  <si>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</si>
  <si>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</si>
  <si>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</si>
  <si>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</si>
  <si>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</si>
  <si>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</si>
  <si>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</si>
  <si>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</si>
  <si>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</si>
  <si>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</si>
  <si>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</si>
  <si>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</si>
  <si>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</si>
  <si>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</si>
  <si>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</si>
  <si>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</si>
  <si>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</si>
  <si>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</si>
  <si>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</si>
  <si>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</si>
  <si>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</si>
  <si>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</si>
  <si>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</si>
  <si>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</si>
  <si>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</si>
  <si>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</si>
  <si>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</si>
  <si>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</si>
  <si>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</si>
  <si>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</si>
  <si>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</si>
  <si>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</si>
  <si>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</si>
  <si>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</si>
  <si>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</si>
  <si>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</si>
  <si>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</si>
  <si>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</si>
  <si>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</si>
  <si>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</si>
  <si>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</si>
  <si>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</si>
  <si>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</si>
  <si>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</si>
  <si>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</si>
  <si>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</si>
  <si>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</si>
  <si>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</si>
  <si>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</si>
  <si>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</si>
  <si>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</si>
  <si>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</si>
  <si>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</si>
  <si>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</si>
  <si>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</si>
  <si>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</si>
  <si>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</si>
  <si>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</si>
  <si>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</si>
  <si>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</si>
  <si>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</si>
  <si>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</si>
  <si>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</si>
  <si>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</si>
  <si>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</si>
  <si>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</si>
  <si>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</si>
  <si>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</si>
  <si>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</si>
  <si>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</si>
  <si>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</si>
  <si>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</si>
  <si>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</si>
  <si>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</si>
  <si>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</si>
  <si>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</si>
  <si>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</si>
  <si>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</si>
  <si>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</si>
  <si>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</si>
  <si>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</si>
  <si>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</si>
  <si>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</si>
  <si>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</si>
  <si>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</si>
  <si>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</si>
  <si>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</si>
  <si>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</si>
  <si>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</si>
  <si>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</si>
  <si>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</si>
  <si>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</si>
  <si>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</si>
  <si>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</si>
  <si>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</si>
  <si>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</si>
  <si>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</si>
  <si>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</si>
  <si>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</si>
  <si>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</si>
  <si>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</si>
  <si>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</si>
  <si>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</si>
  <si>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</si>
  <si>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</si>
  <si>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</si>
  <si>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</si>
  <si>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</si>
  <si>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</si>
  <si>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</si>
  <si>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</si>
  <si>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</si>
  <si>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</si>
  <si>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</si>
  <si>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</si>
  <si>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</si>
  <si>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</si>
  <si>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</si>
  <si>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</si>
  <si>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</si>
  <si>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</si>
  <si>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Расторжение б/н от 15.12.2023г.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</si>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</sst>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4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4" fontId="1" fillId="0" borderId="34" xfId="0" applyNumberFormat="1" applyFont="1" applyBorder="1" applyAlignment="1" applyProtection="1">
      <alignment horizontal="center" vertical="center" wrapText="1"/>
      <protection locked="0"/>
    </xf>
    <xf numFmtId="165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0" borderId="34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0" borderId="34" xfId="0" applyNumberFormat="1" applyFont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9" xfId="0" applyNumberFormat="1" applyFont="1" applyBorder="1" applyAlignment="1" applyProtection="1">
      <alignment horizontal="center" vertical="center" wrapText="1"/>
      <protection locked="0"/>
    </xf>
    <xf numFmtId="49" fontId="1" fillId="0" borderId="39" xfId="0" applyNumberFormat="1" applyFont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9" xfId="0" applyNumberFormat="1" applyFont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4" xfId="0" applyNumberFormat="1" applyFont="1" applyFill="1" applyBorder="1" applyAlignment="1">
      <alignment horizontal="center" vertical="center" wrapText="1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>
      <alignment horizontal="center" vertical="center" wrapText="1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opLeftCell="A4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29" t="s">
        <v>141</v>
      </c>
      <c r="B1" s="230"/>
      <c r="C1" s="230"/>
      <c r="D1" s="230"/>
      <c r="E1" s="229" t="s">
        <v>243</v>
      </c>
      <c r="F1" s="230"/>
      <c r="G1" s="230"/>
      <c r="H1" s="230"/>
      <c r="I1" s="230"/>
      <c r="J1" s="230"/>
      <c r="K1" s="230"/>
      <c r="L1" s="230"/>
      <c r="M1" s="230"/>
      <c r="N1" s="231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05" t="s">
        <v>25</v>
      </c>
      <c r="B4" s="206"/>
      <c r="C4" s="4">
        <v>10475679.029999999</v>
      </c>
      <c r="D4" s="5"/>
      <c r="E4" s="207" t="s">
        <v>140</v>
      </c>
      <c r="F4" s="208"/>
      <c r="G4" s="209"/>
      <c r="H4" s="210">
        <v>2000000</v>
      </c>
      <c r="I4" s="211"/>
      <c r="J4" s="212"/>
      <c r="K4" s="17"/>
      <c r="L4" s="81" t="s">
        <v>55</v>
      </c>
      <c r="M4" s="207">
        <v>4372030.7300000004</v>
      </c>
      <c r="N4" s="209"/>
    </row>
    <row r="5" spans="1:14" ht="30.75" customHeight="1" thickBot="1" x14ac:dyDescent="0.3">
      <c r="A5" s="205" t="s">
        <v>26</v>
      </c>
      <c r="B5" s="206"/>
      <c r="C5" s="6">
        <f>C4-G15+J15</f>
        <v>1378904.2999999989</v>
      </c>
      <c r="D5" s="5"/>
      <c r="E5" s="207" t="s">
        <v>53</v>
      </c>
      <c r="F5" s="208"/>
      <c r="G5" s="209"/>
      <c r="H5" s="197">
        <f>H4-G12</f>
        <v>1670082.19</v>
      </c>
      <c r="I5" s="198"/>
      <c r="J5" s="199"/>
      <c r="K5" s="17"/>
      <c r="L5" s="81" t="s">
        <v>54</v>
      </c>
      <c r="M5" s="200">
        <f>M4-G13</f>
        <v>794252.86999999965</v>
      </c>
      <c r="N5" s="201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13" t="s">
        <v>27</v>
      </c>
      <c r="B8" s="214"/>
      <c r="C8" s="215"/>
      <c r="D8" s="213" t="s">
        <v>28</v>
      </c>
      <c r="E8" s="214"/>
      <c r="F8" s="215"/>
      <c r="G8" s="216" t="s">
        <v>29</v>
      </c>
      <c r="H8" s="217"/>
      <c r="I8" s="218"/>
      <c r="J8" s="216" t="s">
        <v>142</v>
      </c>
      <c r="K8" s="217"/>
      <c r="L8" s="218"/>
      <c r="M8" s="213" t="s">
        <v>30</v>
      </c>
      <c r="N8" s="215"/>
    </row>
    <row r="9" spans="1:14" ht="41.25" customHeight="1" thickBot="1" x14ac:dyDescent="0.3">
      <c r="A9" s="219" t="s">
        <v>31</v>
      </c>
      <c r="B9" s="220"/>
      <c r="C9" s="221"/>
      <c r="D9" s="222">
        <f>'Состоявшиеся аукционы'!G2</f>
        <v>0</v>
      </c>
      <c r="E9" s="222"/>
      <c r="F9" s="222"/>
      <c r="G9" s="222">
        <f>'Состоявшиеся аукционы'!Q2</f>
        <v>0</v>
      </c>
      <c r="H9" s="222"/>
      <c r="I9" s="222"/>
      <c r="J9" s="202">
        <f>'Состоявшиеся аукционы'!AB2</f>
        <v>0</v>
      </c>
      <c r="K9" s="204"/>
      <c r="L9" s="203"/>
      <c r="M9" s="222">
        <f t="shared" ref="M9:M15" si="0">D9-G9</f>
        <v>0</v>
      </c>
      <c r="N9" s="222"/>
    </row>
    <row r="10" spans="1:14" ht="78.75" customHeight="1" thickBot="1" x14ac:dyDescent="0.3">
      <c r="A10" s="219" t="s">
        <v>49</v>
      </c>
      <c r="B10" s="220"/>
      <c r="C10" s="221"/>
      <c r="D10" s="222">
        <f>'Несостоявшиеся аукционы'!G2</f>
        <v>0</v>
      </c>
      <c r="E10" s="222"/>
      <c r="F10" s="222"/>
      <c r="G10" s="222">
        <f>'Несостоявшиеся аукционы'!Q2</f>
        <v>0</v>
      </c>
      <c r="H10" s="222"/>
      <c r="I10" s="222"/>
      <c r="J10" s="202">
        <f>'Несостоявшиеся аукционы'!AB2</f>
        <v>0</v>
      </c>
      <c r="K10" s="204"/>
      <c r="L10" s="203"/>
      <c r="M10" s="222">
        <f t="shared" si="0"/>
        <v>0</v>
      </c>
      <c r="N10" s="222"/>
    </row>
    <row r="11" spans="1:14" ht="40.5" customHeight="1" thickBot="1" x14ac:dyDescent="0.3">
      <c r="A11" s="219" t="s">
        <v>83</v>
      </c>
      <c r="B11" s="220"/>
      <c r="C11" s="221"/>
      <c r="D11" s="202">
        <f>'Иные конкурентные закупки'!G2</f>
        <v>2996191.9799999995</v>
      </c>
      <c r="E11" s="204"/>
      <c r="F11" s="203"/>
      <c r="G11" s="202">
        <f>'Иные конкурентные закупки'!Q2</f>
        <v>2178269.8899999997</v>
      </c>
      <c r="H11" s="204"/>
      <c r="I11" s="203"/>
      <c r="J11" s="202">
        <f>'Иные конкурентные закупки'!AB2</f>
        <v>253144.58</v>
      </c>
      <c r="K11" s="204"/>
      <c r="L11" s="203"/>
      <c r="M11" s="202">
        <f t="shared" si="0"/>
        <v>817922.08999999985</v>
      </c>
      <c r="N11" s="203"/>
    </row>
    <row r="12" spans="1:14" ht="54.75" customHeight="1" thickBot="1" x14ac:dyDescent="0.3">
      <c r="A12" s="226" t="s">
        <v>50</v>
      </c>
      <c r="B12" s="227"/>
      <c r="C12" s="228"/>
      <c r="D12" s="222">
        <f>'Ед. поставщик п.4 ч.1'!H2</f>
        <v>329917.81</v>
      </c>
      <c r="E12" s="222"/>
      <c r="F12" s="222"/>
      <c r="G12" s="222">
        <f>D12</f>
        <v>329917.81</v>
      </c>
      <c r="H12" s="222"/>
      <c r="I12" s="222"/>
      <c r="J12" s="202">
        <f>'Ед. поставщик п.4 ч.1'!V2</f>
        <v>0</v>
      </c>
      <c r="K12" s="204"/>
      <c r="L12" s="203"/>
      <c r="M12" s="222">
        <f t="shared" si="0"/>
        <v>0</v>
      </c>
      <c r="N12" s="222"/>
    </row>
    <row r="13" spans="1:14" ht="45.75" customHeight="1" thickBot="1" x14ac:dyDescent="0.3">
      <c r="A13" s="226" t="s">
        <v>51</v>
      </c>
      <c r="B13" s="227"/>
      <c r="C13" s="228"/>
      <c r="D13" s="222">
        <f>'Ед. поставщик п.5 ч.1'!H2</f>
        <v>3577777.8600000008</v>
      </c>
      <c r="E13" s="222"/>
      <c r="F13" s="222"/>
      <c r="G13" s="222">
        <f>D13</f>
        <v>3577777.8600000008</v>
      </c>
      <c r="H13" s="222"/>
      <c r="I13" s="222"/>
      <c r="J13" s="202">
        <f>'Ед. поставщик п.5 ч.1'!V2</f>
        <v>209897.01</v>
      </c>
      <c r="K13" s="204"/>
      <c r="L13" s="203"/>
      <c r="M13" s="222">
        <f t="shared" si="0"/>
        <v>0</v>
      </c>
      <c r="N13" s="222"/>
    </row>
    <row r="14" spans="1:14" ht="45.75" customHeight="1" thickBot="1" x14ac:dyDescent="0.3">
      <c r="A14" s="244" t="s">
        <v>52</v>
      </c>
      <c r="B14" s="245"/>
      <c r="C14" s="246"/>
      <c r="D14" s="202">
        <f>'Ед.поставщик за искл. п.4,5 ч.1'!G2</f>
        <v>3473850.7600000002</v>
      </c>
      <c r="E14" s="204"/>
      <c r="F14" s="203"/>
      <c r="G14" s="202">
        <f>D14</f>
        <v>3473850.7600000002</v>
      </c>
      <c r="H14" s="204"/>
      <c r="I14" s="203"/>
      <c r="J14" s="202">
        <f>'Ед.поставщик за искл. п.4,5 ч.1'!T2</f>
        <v>0</v>
      </c>
      <c r="K14" s="204"/>
      <c r="L14" s="203"/>
      <c r="M14" s="222">
        <f t="shared" si="0"/>
        <v>0</v>
      </c>
      <c r="N14" s="222"/>
    </row>
    <row r="15" spans="1:14" ht="21" thickBot="1" x14ac:dyDescent="0.3">
      <c r="A15" s="223" t="s">
        <v>143</v>
      </c>
      <c r="B15" s="224"/>
      <c r="C15" s="225"/>
      <c r="D15" s="222">
        <f>SUM(D9:D14)</f>
        <v>10377738.41</v>
      </c>
      <c r="E15" s="222"/>
      <c r="F15" s="222"/>
      <c r="G15" s="202">
        <f>SUM(G9:G14)</f>
        <v>9559816.3200000003</v>
      </c>
      <c r="H15" s="204"/>
      <c r="I15" s="203"/>
      <c r="J15" s="202">
        <f>SUM(J9:J14)</f>
        <v>463041.58999999997</v>
      </c>
      <c r="K15" s="204"/>
      <c r="L15" s="203"/>
      <c r="M15" s="222">
        <f t="shared" si="0"/>
        <v>817922.08999999985</v>
      </c>
      <c r="N15" s="222"/>
    </row>
    <row r="18" spans="1:12" ht="15.75" thickBot="1" x14ac:dyDescent="0.3"/>
    <row r="19" spans="1:12" ht="23.25" customHeight="1" x14ac:dyDescent="0.25">
      <c r="A19" s="232" t="s">
        <v>35</v>
      </c>
      <c r="B19" s="233"/>
      <c r="C19" s="234"/>
      <c r="D19" s="238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5871366.0999999996</v>
      </c>
      <c r="E19" s="239"/>
      <c r="F19" s="239"/>
      <c r="G19" s="240"/>
      <c r="I19" s="15"/>
      <c r="J19" s="15"/>
      <c r="K19" s="15"/>
      <c r="L19" s="15"/>
    </row>
    <row r="20" spans="1:12" ht="24" customHeight="1" thickBot="1" x14ac:dyDescent="0.3">
      <c r="A20" s="235"/>
      <c r="B20" s="236"/>
      <c r="C20" s="237"/>
      <c r="D20" s="241"/>
      <c r="E20" s="242"/>
      <c r="F20" s="242"/>
      <c r="G20" s="243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56"/>
  <sheetViews>
    <sheetView showGridLines="0" topLeftCell="D1" zoomScale="50" zoomScaleNormal="50" workbookViewId="0">
      <pane ySplit="8" topLeftCell="A50" activePane="bottomLeft" state="frozen"/>
      <selection activeCell="I1" sqref="I1"/>
      <selection pane="bottomLeft" activeCell="D59" sqref="D59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SUM(H9:H10000)</f>
        <v>329917.81</v>
      </c>
      <c r="K2" s="271"/>
      <c r="L2" s="271"/>
      <c r="M2" s="271"/>
      <c r="N2" s="272" t="s">
        <v>137</v>
      </c>
      <c r="O2" s="274"/>
      <c r="P2" s="69">
        <f>SUM(P9:P10000)</f>
        <v>172373.59999999998</v>
      </c>
      <c r="R2" s="68"/>
      <c r="S2" s="272" t="s">
        <v>45</v>
      </c>
      <c r="T2" s="273"/>
      <c r="U2" s="274"/>
      <c r="V2" s="70">
        <f>SUM(V9:V10000)</f>
        <v>0</v>
      </c>
    </row>
    <row r="3" spans="1:24" x14ac:dyDescent="0.25">
      <c r="A3" s="271"/>
      <c r="B3" s="271"/>
      <c r="C3" s="271"/>
      <c r="D3" s="271"/>
      <c r="E3" s="271"/>
      <c r="N3" s="68"/>
    </row>
    <row r="4" spans="1:24" ht="39.950000000000003" customHeight="1" x14ac:dyDescent="0.25">
      <c r="J4" s="275"/>
      <c r="K4" s="275"/>
      <c r="M4" s="275"/>
      <c r="N4" s="275"/>
      <c r="O4" s="275"/>
      <c r="P4" s="275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268">
        <v>1</v>
      </c>
      <c r="B9" s="250" t="s">
        <v>56</v>
      </c>
      <c r="C9" s="250"/>
      <c r="D9" s="250"/>
      <c r="E9" s="253" t="s">
        <v>163</v>
      </c>
      <c r="F9" s="256" t="s">
        <v>164</v>
      </c>
      <c r="G9" s="250" t="s">
        <v>165</v>
      </c>
      <c r="H9" s="259">
        <v>1000</v>
      </c>
      <c r="I9" s="262">
        <f>IF(X9 = 49, H9 + SUM(S9:S13) - SUM(T9:T13) - SUM(P9:P13) - V9,0)</f>
        <v>207.83000000000004</v>
      </c>
      <c r="J9" s="250" t="s">
        <v>166</v>
      </c>
      <c r="K9" s="250" t="s">
        <v>152</v>
      </c>
      <c r="L9" s="250"/>
      <c r="M9" s="250" t="s">
        <v>167</v>
      </c>
      <c r="N9" s="131" t="s">
        <v>245</v>
      </c>
      <c r="O9" s="256" t="s">
        <v>168</v>
      </c>
      <c r="P9" s="118">
        <v>79.56</v>
      </c>
      <c r="Q9" s="119" t="s">
        <v>246</v>
      </c>
      <c r="R9" s="117"/>
      <c r="S9" s="118"/>
      <c r="T9" s="118"/>
      <c r="U9" s="259"/>
      <c r="V9" s="265"/>
      <c r="W9" s="247"/>
      <c r="X9" s="85">
        <v>49</v>
      </c>
    </row>
    <row r="10" spans="1:24" x14ac:dyDescent="0.25">
      <c r="A10" s="269"/>
      <c r="B10" s="251"/>
      <c r="C10" s="251"/>
      <c r="D10" s="251"/>
      <c r="E10" s="254"/>
      <c r="F10" s="257"/>
      <c r="G10" s="251"/>
      <c r="H10" s="260"/>
      <c r="I10" s="263"/>
      <c r="J10" s="251"/>
      <c r="K10" s="251"/>
      <c r="L10" s="251"/>
      <c r="M10" s="251"/>
      <c r="N10" s="132" t="s">
        <v>249</v>
      </c>
      <c r="O10" s="257"/>
      <c r="P10" s="120">
        <v>19.63</v>
      </c>
      <c r="Q10" s="121" t="s">
        <v>251</v>
      </c>
      <c r="R10" s="122"/>
      <c r="S10" s="120"/>
      <c r="T10" s="120"/>
      <c r="U10" s="260"/>
      <c r="V10" s="266"/>
      <c r="W10" s="248"/>
      <c r="X10" s="2">
        <v>49</v>
      </c>
    </row>
    <row r="11" spans="1:24" x14ac:dyDescent="0.25">
      <c r="A11" s="269"/>
      <c r="B11" s="251"/>
      <c r="C11" s="251"/>
      <c r="D11" s="251"/>
      <c r="E11" s="254"/>
      <c r="F11" s="257"/>
      <c r="G11" s="251"/>
      <c r="H11" s="260"/>
      <c r="I11" s="263"/>
      <c r="J11" s="251"/>
      <c r="K11" s="251"/>
      <c r="L11" s="251"/>
      <c r="M11" s="251"/>
      <c r="N11" s="132" t="s">
        <v>252</v>
      </c>
      <c r="O11" s="257"/>
      <c r="P11" s="120">
        <v>36.96</v>
      </c>
      <c r="Q11" s="121" t="s">
        <v>268</v>
      </c>
      <c r="R11" s="122"/>
      <c r="S11" s="120"/>
      <c r="T11" s="120"/>
      <c r="U11" s="260"/>
      <c r="V11" s="266"/>
      <c r="W11" s="248"/>
      <c r="X11" s="2">
        <v>49</v>
      </c>
    </row>
    <row r="12" spans="1:24" x14ac:dyDescent="0.25">
      <c r="A12" s="269"/>
      <c r="B12" s="251"/>
      <c r="C12" s="251"/>
      <c r="D12" s="251"/>
      <c r="E12" s="254"/>
      <c r="F12" s="257"/>
      <c r="G12" s="251"/>
      <c r="H12" s="260"/>
      <c r="I12" s="263"/>
      <c r="J12" s="251"/>
      <c r="K12" s="251"/>
      <c r="L12" s="251"/>
      <c r="M12" s="251"/>
      <c r="N12" s="132" t="s">
        <v>276</v>
      </c>
      <c r="O12" s="257"/>
      <c r="P12" s="120">
        <v>174.14</v>
      </c>
      <c r="Q12" s="121" t="s">
        <v>279</v>
      </c>
      <c r="R12" s="122"/>
      <c r="S12" s="120"/>
      <c r="T12" s="120"/>
      <c r="U12" s="260"/>
      <c r="V12" s="266"/>
      <c r="W12" s="248"/>
      <c r="X12" s="2">
        <v>49</v>
      </c>
    </row>
    <row r="13" spans="1:24" x14ac:dyDescent="0.25">
      <c r="A13" s="270"/>
      <c r="B13" s="252"/>
      <c r="C13" s="252"/>
      <c r="D13" s="252"/>
      <c r="E13" s="255"/>
      <c r="F13" s="258"/>
      <c r="G13" s="252"/>
      <c r="H13" s="261"/>
      <c r="I13" s="264"/>
      <c r="J13" s="252"/>
      <c r="K13" s="252"/>
      <c r="L13" s="252"/>
      <c r="M13" s="252"/>
      <c r="N13" s="133" t="s">
        <v>384</v>
      </c>
      <c r="O13" s="258"/>
      <c r="P13" s="127">
        <v>481.88</v>
      </c>
      <c r="Q13" s="128" t="s">
        <v>386</v>
      </c>
      <c r="R13" s="129"/>
      <c r="S13" s="127"/>
      <c r="T13" s="127"/>
      <c r="U13" s="261"/>
      <c r="V13" s="267"/>
      <c r="W13" s="249"/>
      <c r="X13" s="2">
        <v>49</v>
      </c>
    </row>
    <row r="14" spans="1:24" s="85" customFormat="1" ht="72" customHeight="1" x14ac:dyDescent="0.25">
      <c r="A14" s="268">
        <v>2</v>
      </c>
      <c r="B14" s="250" t="s">
        <v>56</v>
      </c>
      <c r="C14" s="250"/>
      <c r="D14" s="250"/>
      <c r="E14" s="253" t="s">
        <v>153</v>
      </c>
      <c r="F14" s="256" t="s">
        <v>164</v>
      </c>
      <c r="G14" s="250" t="s">
        <v>165</v>
      </c>
      <c r="H14" s="259">
        <v>9400</v>
      </c>
      <c r="I14" s="262">
        <f>IF(X14 = 50, H14 + SUM(S14:S25) - SUM(T14:T25) - SUM(P14:P25) - V14,0)</f>
        <v>0</v>
      </c>
      <c r="J14" s="250" t="s">
        <v>166</v>
      </c>
      <c r="K14" s="250" t="s">
        <v>152</v>
      </c>
      <c r="L14" s="250"/>
      <c r="M14" s="250" t="s">
        <v>167</v>
      </c>
      <c r="N14" s="131" t="s">
        <v>204</v>
      </c>
      <c r="O14" s="256" t="s">
        <v>168</v>
      </c>
      <c r="P14" s="118">
        <v>867.14</v>
      </c>
      <c r="Q14" s="119" t="s">
        <v>205</v>
      </c>
      <c r="R14" s="117"/>
      <c r="S14" s="118"/>
      <c r="T14" s="118"/>
      <c r="U14" s="259"/>
      <c r="V14" s="265"/>
      <c r="W14" s="247"/>
      <c r="X14" s="85">
        <v>50</v>
      </c>
    </row>
    <row r="15" spans="1:24" x14ac:dyDescent="0.25">
      <c r="A15" s="269"/>
      <c r="B15" s="251"/>
      <c r="C15" s="251"/>
      <c r="D15" s="251"/>
      <c r="E15" s="254"/>
      <c r="F15" s="257"/>
      <c r="G15" s="251"/>
      <c r="H15" s="260"/>
      <c r="I15" s="263"/>
      <c r="J15" s="251"/>
      <c r="K15" s="251"/>
      <c r="L15" s="251"/>
      <c r="M15" s="251"/>
      <c r="N15" s="132" t="s">
        <v>210</v>
      </c>
      <c r="O15" s="257"/>
      <c r="P15" s="120">
        <v>858.19</v>
      </c>
      <c r="Q15" s="121" t="s">
        <v>213</v>
      </c>
      <c r="R15" s="122"/>
      <c r="S15" s="120"/>
      <c r="T15" s="120"/>
      <c r="U15" s="260"/>
      <c r="V15" s="266"/>
      <c r="W15" s="248"/>
      <c r="X15" s="2">
        <v>50</v>
      </c>
    </row>
    <row r="16" spans="1:24" x14ac:dyDescent="0.25">
      <c r="A16" s="269"/>
      <c r="B16" s="251"/>
      <c r="C16" s="251"/>
      <c r="D16" s="251"/>
      <c r="E16" s="254"/>
      <c r="F16" s="257"/>
      <c r="G16" s="251"/>
      <c r="H16" s="260"/>
      <c r="I16" s="263"/>
      <c r="J16" s="251"/>
      <c r="K16" s="251"/>
      <c r="L16" s="251"/>
      <c r="M16" s="251"/>
      <c r="N16" s="132" t="s">
        <v>217</v>
      </c>
      <c r="O16" s="257"/>
      <c r="P16" s="120">
        <v>825.3</v>
      </c>
      <c r="Q16" s="121" t="s">
        <v>221</v>
      </c>
      <c r="R16" s="122"/>
      <c r="S16" s="120"/>
      <c r="T16" s="120"/>
      <c r="U16" s="260"/>
      <c r="V16" s="266"/>
      <c r="W16" s="248"/>
      <c r="X16" s="2">
        <v>50</v>
      </c>
    </row>
    <row r="17" spans="1:24" x14ac:dyDescent="0.25">
      <c r="A17" s="269"/>
      <c r="B17" s="251"/>
      <c r="C17" s="251"/>
      <c r="D17" s="251"/>
      <c r="E17" s="254"/>
      <c r="F17" s="257"/>
      <c r="G17" s="251"/>
      <c r="H17" s="260"/>
      <c r="I17" s="263"/>
      <c r="J17" s="251"/>
      <c r="K17" s="251"/>
      <c r="L17" s="251"/>
      <c r="M17" s="251"/>
      <c r="N17" s="132" t="s">
        <v>229</v>
      </c>
      <c r="O17" s="257"/>
      <c r="P17" s="120">
        <v>846.54</v>
      </c>
      <c r="Q17" s="121" t="s">
        <v>232</v>
      </c>
      <c r="R17" s="122"/>
      <c r="S17" s="120"/>
      <c r="T17" s="120"/>
      <c r="U17" s="260"/>
      <c r="V17" s="266"/>
      <c r="W17" s="248"/>
      <c r="X17" s="2">
        <v>50</v>
      </c>
    </row>
    <row r="18" spans="1:24" x14ac:dyDescent="0.25">
      <c r="A18" s="269"/>
      <c r="B18" s="251"/>
      <c r="C18" s="251"/>
      <c r="D18" s="251"/>
      <c r="E18" s="254"/>
      <c r="F18" s="257"/>
      <c r="G18" s="251"/>
      <c r="H18" s="260"/>
      <c r="I18" s="263"/>
      <c r="J18" s="251"/>
      <c r="K18" s="251"/>
      <c r="L18" s="251"/>
      <c r="M18" s="251"/>
      <c r="N18" s="132" t="s">
        <v>233</v>
      </c>
      <c r="O18" s="257"/>
      <c r="P18" s="120">
        <v>816.37</v>
      </c>
      <c r="Q18" s="121" t="s">
        <v>240</v>
      </c>
      <c r="R18" s="122"/>
      <c r="S18" s="120"/>
      <c r="T18" s="120"/>
      <c r="U18" s="260"/>
      <c r="V18" s="266"/>
      <c r="W18" s="248"/>
      <c r="X18" s="2">
        <v>50</v>
      </c>
    </row>
    <row r="19" spans="1:24" x14ac:dyDescent="0.25">
      <c r="A19" s="269"/>
      <c r="B19" s="251"/>
      <c r="C19" s="251"/>
      <c r="D19" s="251"/>
      <c r="E19" s="254"/>
      <c r="F19" s="257"/>
      <c r="G19" s="251"/>
      <c r="H19" s="260"/>
      <c r="I19" s="263"/>
      <c r="J19" s="251"/>
      <c r="K19" s="251"/>
      <c r="L19" s="251"/>
      <c r="M19" s="251"/>
      <c r="N19" s="132" t="s">
        <v>245</v>
      </c>
      <c r="O19" s="257"/>
      <c r="P19" s="120">
        <v>805.55</v>
      </c>
      <c r="Q19" s="121" t="s">
        <v>246</v>
      </c>
      <c r="R19" s="122"/>
      <c r="S19" s="120"/>
      <c r="T19" s="120"/>
      <c r="U19" s="260"/>
      <c r="V19" s="266"/>
      <c r="W19" s="248"/>
      <c r="X19" s="2">
        <v>50</v>
      </c>
    </row>
    <row r="20" spans="1:24" x14ac:dyDescent="0.25">
      <c r="A20" s="269"/>
      <c r="B20" s="251"/>
      <c r="C20" s="251"/>
      <c r="D20" s="251"/>
      <c r="E20" s="254"/>
      <c r="F20" s="257"/>
      <c r="G20" s="251"/>
      <c r="H20" s="260"/>
      <c r="I20" s="263"/>
      <c r="J20" s="251"/>
      <c r="K20" s="251"/>
      <c r="L20" s="251"/>
      <c r="M20" s="251"/>
      <c r="N20" s="132" t="s">
        <v>249</v>
      </c>
      <c r="O20" s="257"/>
      <c r="P20" s="120">
        <v>930.61</v>
      </c>
      <c r="Q20" s="121" t="s">
        <v>251</v>
      </c>
      <c r="R20" s="122"/>
      <c r="S20" s="120"/>
      <c r="T20" s="120"/>
      <c r="U20" s="260"/>
      <c r="V20" s="266"/>
      <c r="W20" s="248"/>
      <c r="X20" s="2">
        <v>50</v>
      </c>
    </row>
    <row r="21" spans="1:24" x14ac:dyDescent="0.25">
      <c r="A21" s="269"/>
      <c r="B21" s="251"/>
      <c r="C21" s="251"/>
      <c r="D21" s="251"/>
      <c r="E21" s="254"/>
      <c r="F21" s="257"/>
      <c r="G21" s="251"/>
      <c r="H21" s="260"/>
      <c r="I21" s="263"/>
      <c r="J21" s="251"/>
      <c r="K21" s="251"/>
      <c r="L21" s="251"/>
      <c r="M21" s="251"/>
      <c r="N21" s="132" t="s">
        <v>252</v>
      </c>
      <c r="O21" s="257"/>
      <c r="P21" s="120">
        <v>746.09</v>
      </c>
      <c r="Q21" s="121" t="s">
        <v>268</v>
      </c>
      <c r="R21" s="122"/>
      <c r="S21" s="120"/>
      <c r="T21" s="120"/>
      <c r="U21" s="260"/>
      <c r="V21" s="266"/>
      <c r="W21" s="248"/>
      <c r="X21" s="2">
        <v>50</v>
      </c>
    </row>
    <row r="22" spans="1:24" x14ac:dyDescent="0.25">
      <c r="A22" s="269"/>
      <c r="B22" s="251"/>
      <c r="C22" s="251"/>
      <c r="D22" s="251"/>
      <c r="E22" s="254"/>
      <c r="F22" s="257"/>
      <c r="G22" s="251"/>
      <c r="H22" s="260"/>
      <c r="I22" s="263"/>
      <c r="J22" s="251"/>
      <c r="K22" s="251"/>
      <c r="L22" s="251"/>
      <c r="M22" s="251"/>
      <c r="N22" s="132" t="s">
        <v>276</v>
      </c>
      <c r="O22" s="257"/>
      <c r="P22" s="120">
        <v>831.67</v>
      </c>
      <c r="Q22" s="121" t="s">
        <v>280</v>
      </c>
      <c r="R22" s="122"/>
      <c r="S22" s="120"/>
      <c r="T22" s="120"/>
      <c r="U22" s="260"/>
      <c r="V22" s="266"/>
      <c r="W22" s="248"/>
      <c r="X22" s="2">
        <v>50</v>
      </c>
    </row>
    <row r="23" spans="1:24" x14ac:dyDescent="0.25">
      <c r="A23" s="269"/>
      <c r="B23" s="251"/>
      <c r="C23" s="251"/>
      <c r="D23" s="251"/>
      <c r="E23" s="254"/>
      <c r="F23" s="257"/>
      <c r="G23" s="251"/>
      <c r="H23" s="260"/>
      <c r="I23" s="263"/>
      <c r="J23" s="251"/>
      <c r="K23" s="251"/>
      <c r="L23" s="251"/>
      <c r="M23" s="251"/>
      <c r="N23" s="132" t="s">
        <v>292</v>
      </c>
      <c r="O23" s="257"/>
      <c r="P23" s="120">
        <v>777.88</v>
      </c>
      <c r="Q23" s="121" t="s">
        <v>297</v>
      </c>
      <c r="R23" s="122"/>
      <c r="S23" s="120"/>
      <c r="T23" s="120"/>
      <c r="U23" s="260"/>
      <c r="V23" s="266"/>
      <c r="W23" s="248"/>
      <c r="X23" s="2">
        <v>50</v>
      </c>
    </row>
    <row r="24" spans="1:24" x14ac:dyDescent="0.25">
      <c r="A24" s="269"/>
      <c r="B24" s="251"/>
      <c r="C24" s="251"/>
      <c r="D24" s="251"/>
      <c r="E24" s="254"/>
      <c r="F24" s="257"/>
      <c r="G24" s="251"/>
      <c r="H24" s="260"/>
      <c r="I24" s="263"/>
      <c r="J24" s="251"/>
      <c r="K24" s="251"/>
      <c r="L24" s="251"/>
      <c r="M24" s="251"/>
      <c r="N24" s="132" t="s">
        <v>346</v>
      </c>
      <c r="O24" s="257"/>
      <c r="P24" s="120">
        <v>765.83</v>
      </c>
      <c r="Q24" s="121" t="s">
        <v>350</v>
      </c>
      <c r="R24" s="122"/>
      <c r="S24" s="120"/>
      <c r="T24" s="120"/>
      <c r="U24" s="260"/>
      <c r="V24" s="266"/>
      <c r="W24" s="248"/>
      <c r="X24" s="2">
        <v>50</v>
      </c>
    </row>
    <row r="25" spans="1:24" x14ac:dyDescent="0.25">
      <c r="A25" s="270"/>
      <c r="B25" s="252"/>
      <c r="C25" s="252"/>
      <c r="D25" s="252"/>
      <c r="E25" s="255"/>
      <c r="F25" s="258"/>
      <c r="G25" s="252"/>
      <c r="H25" s="261"/>
      <c r="I25" s="264"/>
      <c r="J25" s="252"/>
      <c r="K25" s="252"/>
      <c r="L25" s="252"/>
      <c r="M25" s="252"/>
      <c r="N25" s="133" t="s">
        <v>384</v>
      </c>
      <c r="O25" s="258"/>
      <c r="P25" s="127">
        <v>328.83</v>
      </c>
      <c r="Q25" s="128" t="s">
        <v>386</v>
      </c>
      <c r="R25" s="129"/>
      <c r="S25" s="127"/>
      <c r="T25" s="127"/>
      <c r="U25" s="261"/>
      <c r="V25" s="267"/>
      <c r="W25" s="249"/>
      <c r="X25" s="2">
        <v>50</v>
      </c>
    </row>
    <row r="26" spans="1:24" s="85" customFormat="1" ht="90" customHeight="1" x14ac:dyDescent="0.25">
      <c r="A26" s="268">
        <v>3</v>
      </c>
      <c r="B26" s="250" t="s">
        <v>56</v>
      </c>
      <c r="C26" s="250"/>
      <c r="D26" s="250"/>
      <c r="E26" s="253" t="s">
        <v>57</v>
      </c>
      <c r="F26" s="256" t="s">
        <v>181</v>
      </c>
      <c r="G26" s="250" t="s">
        <v>184</v>
      </c>
      <c r="H26" s="259">
        <v>72000</v>
      </c>
      <c r="I26" s="262">
        <f>IF(X26 = 53, H26 + SUM(S26:S37) - SUM(T26:T37) - SUM(P26:P37) - V26,0)</f>
        <v>0</v>
      </c>
      <c r="J26" s="250" t="s">
        <v>185</v>
      </c>
      <c r="K26" s="250" t="s">
        <v>156</v>
      </c>
      <c r="L26" s="250"/>
      <c r="M26" s="250" t="s">
        <v>167</v>
      </c>
      <c r="N26" s="131" t="s">
        <v>204</v>
      </c>
      <c r="O26" s="256" t="s">
        <v>183</v>
      </c>
      <c r="P26" s="118">
        <v>6000</v>
      </c>
      <c r="Q26" s="119" t="s">
        <v>207</v>
      </c>
      <c r="R26" s="117"/>
      <c r="S26" s="118"/>
      <c r="T26" s="118"/>
      <c r="U26" s="259"/>
      <c r="V26" s="265"/>
      <c r="W26" s="247"/>
      <c r="X26" s="85">
        <v>53</v>
      </c>
    </row>
    <row r="27" spans="1:24" x14ac:dyDescent="0.25">
      <c r="A27" s="269"/>
      <c r="B27" s="251"/>
      <c r="C27" s="251"/>
      <c r="D27" s="251"/>
      <c r="E27" s="254"/>
      <c r="F27" s="257"/>
      <c r="G27" s="251"/>
      <c r="H27" s="260"/>
      <c r="I27" s="263"/>
      <c r="J27" s="251"/>
      <c r="K27" s="251"/>
      <c r="L27" s="251"/>
      <c r="M27" s="251"/>
      <c r="N27" s="132" t="s">
        <v>210</v>
      </c>
      <c r="O27" s="257"/>
      <c r="P27" s="120">
        <v>6000</v>
      </c>
      <c r="Q27" s="121" t="s">
        <v>214</v>
      </c>
      <c r="R27" s="122"/>
      <c r="S27" s="120"/>
      <c r="T27" s="120"/>
      <c r="U27" s="260"/>
      <c r="V27" s="266"/>
      <c r="W27" s="248"/>
      <c r="X27" s="2">
        <v>53</v>
      </c>
    </row>
    <row r="28" spans="1:24" x14ac:dyDescent="0.25">
      <c r="A28" s="269"/>
      <c r="B28" s="251"/>
      <c r="C28" s="251"/>
      <c r="D28" s="251"/>
      <c r="E28" s="254"/>
      <c r="F28" s="257"/>
      <c r="G28" s="251"/>
      <c r="H28" s="260"/>
      <c r="I28" s="263"/>
      <c r="J28" s="251"/>
      <c r="K28" s="251"/>
      <c r="L28" s="251"/>
      <c r="M28" s="251"/>
      <c r="N28" s="132" t="s">
        <v>217</v>
      </c>
      <c r="O28" s="257"/>
      <c r="P28" s="120">
        <v>6000</v>
      </c>
      <c r="Q28" s="121" t="s">
        <v>221</v>
      </c>
      <c r="R28" s="122"/>
      <c r="S28" s="120"/>
      <c r="T28" s="120"/>
      <c r="U28" s="260"/>
      <c r="V28" s="266"/>
      <c r="W28" s="248"/>
      <c r="X28" s="2">
        <v>53</v>
      </c>
    </row>
    <row r="29" spans="1:24" x14ac:dyDescent="0.25">
      <c r="A29" s="269"/>
      <c r="B29" s="251"/>
      <c r="C29" s="251"/>
      <c r="D29" s="251"/>
      <c r="E29" s="254"/>
      <c r="F29" s="257"/>
      <c r="G29" s="251"/>
      <c r="H29" s="260"/>
      <c r="I29" s="263"/>
      <c r="J29" s="251"/>
      <c r="K29" s="251"/>
      <c r="L29" s="251"/>
      <c r="M29" s="251"/>
      <c r="N29" s="132" t="s">
        <v>229</v>
      </c>
      <c r="O29" s="257"/>
      <c r="P29" s="120">
        <v>6000</v>
      </c>
      <c r="Q29" s="121" t="s">
        <v>230</v>
      </c>
      <c r="R29" s="122"/>
      <c r="S29" s="120"/>
      <c r="T29" s="120"/>
      <c r="U29" s="260"/>
      <c r="V29" s="266"/>
      <c r="W29" s="248"/>
      <c r="X29" s="2">
        <v>53</v>
      </c>
    </row>
    <row r="30" spans="1:24" x14ac:dyDescent="0.25">
      <c r="A30" s="269"/>
      <c r="B30" s="251"/>
      <c r="C30" s="251"/>
      <c r="D30" s="251"/>
      <c r="E30" s="254"/>
      <c r="F30" s="257"/>
      <c r="G30" s="251"/>
      <c r="H30" s="260"/>
      <c r="I30" s="263"/>
      <c r="J30" s="251"/>
      <c r="K30" s="251"/>
      <c r="L30" s="251"/>
      <c r="M30" s="251"/>
      <c r="N30" s="132" t="s">
        <v>233</v>
      </c>
      <c r="O30" s="257"/>
      <c r="P30" s="120">
        <v>6000</v>
      </c>
      <c r="Q30" s="121" t="s">
        <v>240</v>
      </c>
      <c r="R30" s="122"/>
      <c r="S30" s="120"/>
      <c r="T30" s="120"/>
      <c r="U30" s="260"/>
      <c r="V30" s="266"/>
      <c r="W30" s="248"/>
      <c r="X30" s="2">
        <v>53</v>
      </c>
    </row>
    <row r="31" spans="1:24" x14ac:dyDescent="0.25">
      <c r="A31" s="269"/>
      <c r="B31" s="251"/>
      <c r="C31" s="251"/>
      <c r="D31" s="251"/>
      <c r="E31" s="254"/>
      <c r="F31" s="257"/>
      <c r="G31" s="251"/>
      <c r="H31" s="260"/>
      <c r="I31" s="263"/>
      <c r="J31" s="251"/>
      <c r="K31" s="251"/>
      <c r="L31" s="251"/>
      <c r="M31" s="251"/>
      <c r="N31" s="132" t="s">
        <v>245</v>
      </c>
      <c r="O31" s="257"/>
      <c r="P31" s="120">
        <v>6000</v>
      </c>
      <c r="Q31" s="121" t="s">
        <v>246</v>
      </c>
      <c r="R31" s="122"/>
      <c r="S31" s="120"/>
      <c r="T31" s="120"/>
      <c r="U31" s="260"/>
      <c r="V31" s="266"/>
      <c r="W31" s="248"/>
      <c r="X31" s="2">
        <v>53</v>
      </c>
    </row>
    <row r="32" spans="1:24" x14ac:dyDescent="0.25">
      <c r="A32" s="269"/>
      <c r="B32" s="251"/>
      <c r="C32" s="251"/>
      <c r="D32" s="251"/>
      <c r="E32" s="254"/>
      <c r="F32" s="257"/>
      <c r="G32" s="251"/>
      <c r="H32" s="260"/>
      <c r="I32" s="263"/>
      <c r="J32" s="251"/>
      <c r="K32" s="251"/>
      <c r="L32" s="251"/>
      <c r="M32" s="251"/>
      <c r="N32" s="132" t="s">
        <v>249</v>
      </c>
      <c r="O32" s="257"/>
      <c r="P32" s="120">
        <v>6000</v>
      </c>
      <c r="Q32" s="121" t="s">
        <v>250</v>
      </c>
      <c r="R32" s="122"/>
      <c r="S32" s="120"/>
      <c r="T32" s="120"/>
      <c r="U32" s="260"/>
      <c r="V32" s="266"/>
      <c r="W32" s="248"/>
      <c r="X32" s="2">
        <v>53</v>
      </c>
    </row>
    <row r="33" spans="1:24" x14ac:dyDescent="0.25">
      <c r="A33" s="269"/>
      <c r="B33" s="251"/>
      <c r="C33" s="251"/>
      <c r="D33" s="251"/>
      <c r="E33" s="254"/>
      <c r="F33" s="257"/>
      <c r="G33" s="251"/>
      <c r="H33" s="260"/>
      <c r="I33" s="263"/>
      <c r="J33" s="251"/>
      <c r="K33" s="251"/>
      <c r="L33" s="251"/>
      <c r="M33" s="251"/>
      <c r="N33" s="132" t="s">
        <v>252</v>
      </c>
      <c r="O33" s="257"/>
      <c r="P33" s="120">
        <v>6000</v>
      </c>
      <c r="Q33" s="121" t="s">
        <v>270</v>
      </c>
      <c r="R33" s="122"/>
      <c r="S33" s="120"/>
      <c r="T33" s="120"/>
      <c r="U33" s="260"/>
      <c r="V33" s="266"/>
      <c r="W33" s="248"/>
      <c r="X33" s="2">
        <v>53</v>
      </c>
    </row>
    <row r="34" spans="1:24" x14ac:dyDescent="0.25">
      <c r="A34" s="269"/>
      <c r="B34" s="251"/>
      <c r="C34" s="251"/>
      <c r="D34" s="251"/>
      <c r="E34" s="254"/>
      <c r="F34" s="257"/>
      <c r="G34" s="251"/>
      <c r="H34" s="260"/>
      <c r="I34" s="263"/>
      <c r="J34" s="251"/>
      <c r="K34" s="251"/>
      <c r="L34" s="251"/>
      <c r="M34" s="251"/>
      <c r="N34" s="132" t="s">
        <v>276</v>
      </c>
      <c r="O34" s="257"/>
      <c r="P34" s="120">
        <v>6000</v>
      </c>
      <c r="Q34" s="121" t="s">
        <v>278</v>
      </c>
      <c r="R34" s="122"/>
      <c r="S34" s="120"/>
      <c r="T34" s="120"/>
      <c r="U34" s="260"/>
      <c r="V34" s="266"/>
      <c r="W34" s="248"/>
      <c r="X34" s="2">
        <v>53</v>
      </c>
    </row>
    <row r="35" spans="1:24" x14ac:dyDescent="0.25">
      <c r="A35" s="269"/>
      <c r="B35" s="251"/>
      <c r="C35" s="251"/>
      <c r="D35" s="251"/>
      <c r="E35" s="254"/>
      <c r="F35" s="257"/>
      <c r="G35" s="251"/>
      <c r="H35" s="260"/>
      <c r="I35" s="263"/>
      <c r="J35" s="251"/>
      <c r="K35" s="251"/>
      <c r="L35" s="251"/>
      <c r="M35" s="251"/>
      <c r="N35" s="132" t="s">
        <v>292</v>
      </c>
      <c r="O35" s="257"/>
      <c r="P35" s="120">
        <v>6000</v>
      </c>
      <c r="Q35" s="121" t="s">
        <v>297</v>
      </c>
      <c r="R35" s="122"/>
      <c r="S35" s="120"/>
      <c r="T35" s="120"/>
      <c r="U35" s="260"/>
      <c r="V35" s="266"/>
      <c r="W35" s="248"/>
      <c r="X35" s="2">
        <v>53</v>
      </c>
    </row>
    <row r="36" spans="1:24" x14ac:dyDescent="0.25">
      <c r="A36" s="269"/>
      <c r="B36" s="251"/>
      <c r="C36" s="251"/>
      <c r="D36" s="251"/>
      <c r="E36" s="254"/>
      <c r="F36" s="257"/>
      <c r="G36" s="251"/>
      <c r="H36" s="260"/>
      <c r="I36" s="263"/>
      <c r="J36" s="251"/>
      <c r="K36" s="251"/>
      <c r="L36" s="251"/>
      <c r="M36" s="251"/>
      <c r="N36" s="132" t="s">
        <v>346</v>
      </c>
      <c r="O36" s="257"/>
      <c r="P36" s="120">
        <v>6000</v>
      </c>
      <c r="Q36" s="121" t="s">
        <v>351</v>
      </c>
      <c r="R36" s="122"/>
      <c r="S36" s="120"/>
      <c r="T36" s="120"/>
      <c r="U36" s="260"/>
      <c r="V36" s="266"/>
      <c r="W36" s="248"/>
      <c r="X36" s="2">
        <v>53</v>
      </c>
    </row>
    <row r="37" spans="1:24" x14ac:dyDescent="0.25">
      <c r="A37" s="270"/>
      <c r="B37" s="252"/>
      <c r="C37" s="252"/>
      <c r="D37" s="252"/>
      <c r="E37" s="255"/>
      <c r="F37" s="258"/>
      <c r="G37" s="252"/>
      <c r="H37" s="261"/>
      <c r="I37" s="264"/>
      <c r="J37" s="252"/>
      <c r="K37" s="252"/>
      <c r="L37" s="252"/>
      <c r="M37" s="252"/>
      <c r="N37" s="133" t="s">
        <v>384</v>
      </c>
      <c r="O37" s="258"/>
      <c r="P37" s="127">
        <v>6000</v>
      </c>
      <c r="Q37" s="128" t="s">
        <v>385</v>
      </c>
      <c r="R37" s="129"/>
      <c r="S37" s="127"/>
      <c r="T37" s="127"/>
      <c r="U37" s="261"/>
      <c r="V37" s="267"/>
      <c r="W37" s="249"/>
      <c r="X37" s="2">
        <v>53</v>
      </c>
    </row>
    <row r="38" spans="1:24" s="85" customFormat="1" ht="90" customHeight="1" x14ac:dyDescent="0.25">
      <c r="A38" s="276">
        <v>4</v>
      </c>
      <c r="B38" s="282" t="s">
        <v>56</v>
      </c>
      <c r="C38" s="282"/>
      <c r="D38" s="282"/>
      <c r="E38" s="288" t="s">
        <v>305</v>
      </c>
      <c r="F38" s="278" t="s">
        <v>306</v>
      </c>
      <c r="G38" s="282" t="s">
        <v>165</v>
      </c>
      <c r="H38" s="280">
        <v>11865.51</v>
      </c>
      <c r="I38" s="290">
        <f>IF(X38 = 101, H38 + SUM(S38:S39) - SUM(T38:T39) - SUM(P38:P39) - V38,0)</f>
        <v>10244.08</v>
      </c>
      <c r="J38" s="282" t="s">
        <v>166</v>
      </c>
      <c r="K38" s="282" t="s">
        <v>152</v>
      </c>
      <c r="L38" s="282"/>
      <c r="M38" s="282" t="s">
        <v>307</v>
      </c>
      <c r="N38" s="177" t="s">
        <v>394</v>
      </c>
      <c r="O38" s="278" t="s">
        <v>308</v>
      </c>
      <c r="P38" s="170">
        <v>792.59</v>
      </c>
      <c r="Q38" s="169" t="s">
        <v>407</v>
      </c>
      <c r="R38" s="168"/>
      <c r="S38" s="170"/>
      <c r="T38" s="170"/>
      <c r="U38" s="280"/>
      <c r="V38" s="284"/>
      <c r="W38" s="286"/>
      <c r="X38" s="85">
        <v>101</v>
      </c>
    </row>
    <row r="39" spans="1:24" x14ac:dyDescent="0.25">
      <c r="A39" s="277"/>
      <c r="B39" s="283"/>
      <c r="C39" s="283"/>
      <c r="D39" s="283"/>
      <c r="E39" s="289"/>
      <c r="F39" s="279"/>
      <c r="G39" s="283"/>
      <c r="H39" s="281"/>
      <c r="I39" s="291"/>
      <c r="J39" s="283"/>
      <c r="K39" s="283"/>
      <c r="L39" s="283"/>
      <c r="M39" s="283"/>
      <c r="N39" s="179" t="s">
        <v>452</v>
      </c>
      <c r="O39" s="279"/>
      <c r="P39" s="174">
        <v>828.84</v>
      </c>
      <c r="Q39" s="175" t="s">
        <v>456</v>
      </c>
      <c r="R39" s="176"/>
      <c r="S39" s="174"/>
      <c r="T39" s="174"/>
      <c r="U39" s="281"/>
      <c r="V39" s="285"/>
      <c r="W39" s="287"/>
      <c r="X39" s="2">
        <v>101</v>
      </c>
    </row>
    <row r="40" spans="1:24" s="85" customFormat="1" ht="104.45" customHeight="1" x14ac:dyDescent="0.25">
      <c r="A40" s="276">
        <v>5</v>
      </c>
      <c r="B40" s="282" t="s">
        <v>56</v>
      </c>
      <c r="C40" s="282"/>
      <c r="D40" s="282"/>
      <c r="E40" s="288" t="s">
        <v>311</v>
      </c>
      <c r="F40" s="278" t="s">
        <v>309</v>
      </c>
      <c r="G40" s="282" t="s">
        <v>312</v>
      </c>
      <c r="H40" s="280">
        <v>36000</v>
      </c>
      <c r="I40" s="290">
        <f>IF(X40 = 102, H40 + SUM(S40:S41) - SUM(T40:T41) - SUM(P40:P41) - V40,0)</f>
        <v>30000</v>
      </c>
      <c r="J40" s="282" t="s">
        <v>182</v>
      </c>
      <c r="K40" s="282" t="s">
        <v>151</v>
      </c>
      <c r="L40" s="282"/>
      <c r="M40" s="282" t="s">
        <v>307</v>
      </c>
      <c r="N40" s="177" t="s">
        <v>394</v>
      </c>
      <c r="O40" s="278" t="s">
        <v>313</v>
      </c>
      <c r="P40" s="170">
        <v>3000</v>
      </c>
      <c r="Q40" s="169" t="s">
        <v>399</v>
      </c>
      <c r="R40" s="168"/>
      <c r="S40" s="170"/>
      <c r="T40" s="170"/>
      <c r="U40" s="280"/>
      <c r="V40" s="284"/>
      <c r="W40" s="286"/>
      <c r="X40" s="85">
        <v>102</v>
      </c>
    </row>
    <row r="41" spans="1:24" x14ac:dyDescent="0.25">
      <c r="A41" s="277"/>
      <c r="B41" s="283"/>
      <c r="C41" s="283"/>
      <c r="D41" s="283"/>
      <c r="E41" s="289"/>
      <c r="F41" s="279"/>
      <c r="G41" s="283"/>
      <c r="H41" s="281"/>
      <c r="I41" s="291"/>
      <c r="J41" s="283"/>
      <c r="K41" s="283"/>
      <c r="L41" s="283"/>
      <c r="M41" s="283"/>
      <c r="N41" s="179" t="s">
        <v>452</v>
      </c>
      <c r="O41" s="279"/>
      <c r="P41" s="174">
        <v>3000</v>
      </c>
      <c r="Q41" s="175" t="s">
        <v>456</v>
      </c>
      <c r="R41" s="176"/>
      <c r="S41" s="174"/>
      <c r="T41" s="174"/>
      <c r="U41" s="281"/>
      <c r="V41" s="285"/>
      <c r="W41" s="287"/>
      <c r="X41" s="2">
        <v>102</v>
      </c>
    </row>
    <row r="42" spans="1:24" s="85" customFormat="1" ht="108" customHeight="1" x14ac:dyDescent="0.25">
      <c r="A42" s="276">
        <v>6</v>
      </c>
      <c r="B42" s="282" t="s">
        <v>56</v>
      </c>
      <c r="C42" s="282"/>
      <c r="D42" s="282"/>
      <c r="E42" s="288" t="s">
        <v>314</v>
      </c>
      <c r="F42" s="278" t="s">
        <v>309</v>
      </c>
      <c r="G42" s="282" t="s">
        <v>315</v>
      </c>
      <c r="H42" s="280">
        <v>24000</v>
      </c>
      <c r="I42" s="290">
        <f>IF(X42 = 103, H42 + SUM(S42:S43) - SUM(T42:T43) - SUM(P42:P43) - V42,0)</f>
        <v>20000</v>
      </c>
      <c r="J42" s="282" t="s">
        <v>182</v>
      </c>
      <c r="K42" s="282" t="s">
        <v>151</v>
      </c>
      <c r="L42" s="282"/>
      <c r="M42" s="282" t="s">
        <v>307</v>
      </c>
      <c r="N42" s="177" t="s">
        <v>394</v>
      </c>
      <c r="O42" s="278" t="s">
        <v>313</v>
      </c>
      <c r="P42" s="170">
        <v>2000</v>
      </c>
      <c r="Q42" s="169" t="s">
        <v>399</v>
      </c>
      <c r="R42" s="168"/>
      <c r="S42" s="170"/>
      <c r="T42" s="170"/>
      <c r="U42" s="280"/>
      <c r="V42" s="284"/>
      <c r="W42" s="286"/>
      <c r="X42" s="85">
        <v>103</v>
      </c>
    </row>
    <row r="43" spans="1:24" x14ac:dyDescent="0.25">
      <c r="A43" s="277"/>
      <c r="B43" s="283"/>
      <c r="C43" s="283"/>
      <c r="D43" s="283"/>
      <c r="E43" s="289"/>
      <c r="F43" s="279"/>
      <c r="G43" s="283"/>
      <c r="H43" s="281"/>
      <c r="I43" s="291"/>
      <c r="J43" s="283"/>
      <c r="K43" s="283"/>
      <c r="L43" s="283"/>
      <c r="M43" s="283"/>
      <c r="N43" s="179" t="s">
        <v>452</v>
      </c>
      <c r="O43" s="279"/>
      <c r="P43" s="174">
        <v>2000</v>
      </c>
      <c r="Q43" s="175" t="s">
        <v>456</v>
      </c>
      <c r="R43" s="176"/>
      <c r="S43" s="174"/>
      <c r="T43" s="174"/>
      <c r="U43" s="281"/>
      <c r="V43" s="285"/>
      <c r="W43" s="287"/>
      <c r="X43" s="2">
        <v>103</v>
      </c>
    </row>
    <row r="44" spans="1:24" s="85" customFormat="1" ht="94.9" customHeight="1" x14ac:dyDescent="0.25">
      <c r="A44" s="87">
        <v>7</v>
      </c>
      <c r="B44" s="88" t="s">
        <v>56</v>
      </c>
      <c r="C44" s="88"/>
      <c r="D44" s="88"/>
      <c r="E44" s="89" t="s">
        <v>336</v>
      </c>
      <c r="F44" s="95" t="s">
        <v>331</v>
      </c>
      <c r="G44" s="88" t="s">
        <v>335</v>
      </c>
      <c r="H44" s="90">
        <v>7200</v>
      </c>
      <c r="I44" s="91">
        <f>IF(X44 = 104, H44 + SUM(S44:S44) - SUM(T44:T44) - SUM(P44:P44) - V44,0)</f>
        <v>7200</v>
      </c>
      <c r="J44" s="88" t="s">
        <v>186</v>
      </c>
      <c r="K44" s="88" t="s">
        <v>187</v>
      </c>
      <c r="L44" s="88"/>
      <c r="M44" s="88" t="s">
        <v>307</v>
      </c>
      <c r="N44" s="95"/>
      <c r="O44" s="95" t="s">
        <v>337</v>
      </c>
      <c r="P44" s="90"/>
      <c r="Q44" s="89"/>
      <c r="R44" s="88"/>
      <c r="S44" s="90"/>
      <c r="T44" s="90"/>
      <c r="U44" s="90"/>
      <c r="V44" s="96"/>
      <c r="W44" s="86"/>
      <c r="X44" s="85">
        <v>104</v>
      </c>
    </row>
    <row r="45" spans="1:24" s="85" customFormat="1" ht="76.900000000000006" customHeight="1" x14ac:dyDescent="0.25">
      <c r="A45" s="276">
        <v>8</v>
      </c>
      <c r="B45" s="282" t="s">
        <v>56</v>
      </c>
      <c r="C45" s="282"/>
      <c r="D45" s="282"/>
      <c r="E45" s="288" t="s">
        <v>338</v>
      </c>
      <c r="F45" s="278" t="s">
        <v>339</v>
      </c>
      <c r="G45" s="282" t="s">
        <v>340</v>
      </c>
      <c r="H45" s="280">
        <v>72000</v>
      </c>
      <c r="I45" s="290">
        <f>IF(X45 = 105, H45 + SUM(S45:S46) - SUM(T45:T46) - SUM(P45:P46) - V45,0)</f>
        <v>60000</v>
      </c>
      <c r="J45" s="282" t="s">
        <v>341</v>
      </c>
      <c r="K45" s="282" t="s">
        <v>342</v>
      </c>
      <c r="L45" s="282"/>
      <c r="M45" s="282" t="s">
        <v>307</v>
      </c>
      <c r="N45" s="177" t="s">
        <v>394</v>
      </c>
      <c r="O45" s="278" t="s">
        <v>189</v>
      </c>
      <c r="P45" s="170">
        <v>6000</v>
      </c>
      <c r="Q45" s="169" t="s">
        <v>407</v>
      </c>
      <c r="R45" s="168"/>
      <c r="S45" s="170"/>
      <c r="T45" s="170"/>
      <c r="U45" s="280"/>
      <c r="V45" s="284"/>
      <c r="W45" s="286"/>
      <c r="X45" s="85">
        <v>105</v>
      </c>
    </row>
    <row r="46" spans="1:24" x14ac:dyDescent="0.25">
      <c r="A46" s="277"/>
      <c r="B46" s="283"/>
      <c r="C46" s="283"/>
      <c r="D46" s="283"/>
      <c r="E46" s="289"/>
      <c r="F46" s="279"/>
      <c r="G46" s="283"/>
      <c r="H46" s="281"/>
      <c r="I46" s="291"/>
      <c r="J46" s="283"/>
      <c r="K46" s="283"/>
      <c r="L46" s="283"/>
      <c r="M46" s="283"/>
      <c r="N46" s="179" t="s">
        <v>452</v>
      </c>
      <c r="O46" s="279"/>
      <c r="P46" s="174">
        <v>6000</v>
      </c>
      <c r="Q46" s="175" t="s">
        <v>453</v>
      </c>
      <c r="R46" s="176"/>
      <c r="S46" s="174"/>
      <c r="T46" s="174"/>
      <c r="U46" s="281"/>
      <c r="V46" s="285"/>
      <c r="W46" s="287"/>
      <c r="X46" s="2">
        <v>105</v>
      </c>
    </row>
    <row r="47" spans="1:24" s="85" customFormat="1" ht="76.900000000000006" customHeight="1" x14ac:dyDescent="0.25">
      <c r="A47" s="103">
        <v>9</v>
      </c>
      <c r="B47" s="104" t="s">
        <v>56</v>
      </c>
      <c r="C47" s="104"/>
      <c r="D47" s="104"/>
      <c r="E47" s="105" t="s">
        <v>369</v>
      </c>
      <c r="F47" s="116" t="s">
        <v>339</v>
      </c>
      <c r="G47" s="104" t="s">
        <v>370</v>
      </c>
      <c r="H47" s="106">
        <v>8000</v>
      </c>
      <c r="I47" s="107">
        <f>IF(X47 = 107, H47 + SUM(S47:S47) - SUM(T47:T47) - SUM(P47:P47) - V47,0)</f>
        <v>0</v>
      </c>
      <c r="J47" s="104" t="s">
        <v>193</v>
      </c>
      <c r="K47" s="104" t="s">
        <v>194</v>
      </c>
      <c r="L47" s="104"/>
      <c r="M47" s="104" t="s">
        <v>371</v>
      </c>
      <c r="N47" s="116" t="s">
        <v>403</v>
      </c>
      <c r="O47" s="116" t="s">
        <v>444</v>
      </c>
      <c r="P47" s="106">
        <v>8000</v>
      </c>
      <c r="Q47" s="105" t="s">
        <v>405</v>
      </c>
      <c r="R47" s="104"/>
      <c r="S47" s="106"/>
      <c r="T47" s="106"/>
      <c r="U47" s="106"/>
      <c r="V47" s="115"/>
      <c r="W47" s="111"/>
      <c r="X47" s="85">
        <v>107</v>
      </c>
    </row>
    <row r="48" spans="1:24" s="85" customFormat="1" ht="168.75" x14ac:dyDescent="0.25">
      <c r="A48" s="103">
        <v>10</v>
      </c>
      <c r="B48" s="104" t="s">
        <v>56</v>
      </c>
      <c r="C48" s="104"/>
      <c r="D48" s="104"/>
      <c r="E48" s="105" t="s">
        <v>372</v>
      </c>
      <c r="F48" s="116" t="s">
        <v>373</v>
      </c>
      <c r="G48" s="104" t="s">
        <v>374</v>
      </c>
      <c r="H48" s="106">
        <v>14450</v>
      </c>
      <c r="I48" s="107">
        <f>IF(X48 = 108, H48 + SUM(S48:S48) - SUM(T48:T48) - SUM(P48:P48) - V48,0)</f>
        <v>0</v>
      </c>
      <c r="J48" s="104" t="s">
        <v>375</v>
      </c>
      <c r="K48" s="104" t="s">
        <v>376</v>
      </c>
      <c r="L48" s="104"/>
      <c r="M48" s="104" t="s">
        <v>377</v>
      </c>
      <c r="N48" s="116" t="s">
        <v>404</v>
      </c>
      <c r="O48" s="116" t="s">
        <v>378</v>
      </c>
      <c r="P48" s="106">
        <v>14450</v>
      </c>
      <c r="Q48" s="105" t="s">
        <v>403</v>
      </c>
      <c r="R48" s="104"/>
      <c r="S48" s="106"/>
      <c r="T48" s="106"/>
      <c r="U48" s="106"/>
      <c r="V48" s="115"/>
      <c r="W48" s="111"/>
      <c r="X48" s="85">
        <v>108</v>
      </c>
    </row>
    <row r="49" spans="1:24" s="85" customFormat="1" ht="93.75" x14ac:dyDescent="0.25">
      <c r="A49" s="103">
        <v>11</v>
      </c>
      <c r="B49" s="104" t="s">
        <v>56</v>
      </c>
      <c r="C49" s="104"/>
      <c r="D49" s="104"/>
      <c r="E49" s="105" t="s">
        <v>379</v>
      </c>
      <c r="F49" s="116" t="s">
        <v>380</v>
      </c>
      <c r="G49" s="104" t="s">
        <v>381</v>
      </c>
      <c r="H49" s="106">
        <v>3230</v>
      </c>
      <c r="I49" s="107">
        <f>IF(X49 = 109, H49 + SUM(S49:S49) - SUM(T49:T49) - SUM(P49:P49) - V49,0)</f>
        <v>0</v>
      </c>
      <c r="J49" s="104" t="s">
        <v>182</v>
      </c>
      <c r="K49" s="104" t="s">
        <v>151</v>
      </c>
      <c r="L49" s="104"/>
      <c r="M49" s="104" t="s">
        <v>382</v>
      </c>
      <c r="N49" s="116" t="s">
        <v>398</v>
      </c>
      <c r="O49" s="116" t="s">
        <v>337</v>
      </c>
      <c r="P49" s="106">
        <v>3230</v>
      </c>
      <c r="Q49" s="105" t="s">
        <v>406</v>
      </c>
      <c r="R49" s="104"/>
      <c r="S49" s="106"/>
      <c r="T49" s="106"/>
      <c r="U49" s="106"/>
      <c r="V49" s="115"/>
      <c r="W49" s="111"/>
      <c r="X49" s="85">
        <v>109</v>
      </c>
    </row>
    <row r="50" spans="1:24" s="85" customFormat="1" ht="168.75" x14ac:dyDescent="0.25">
      <c r="A50" s="123">
        <v>12</v>
      </c>
      <c r="B50" s="124" t="s">
        <v>56</v>
      </c>
      <c r="C50" s="124"/>
      <c r="D50" s="124"/>
      <c r="E50" s="134" t="s">
        <v>390</v>
      </c>
      <c r="F50" s="135" t="s">
        <v>389</v>
      </c>
      <c r="G50" s="124" t="s">
        <v>374</v>
      </c>
      <c r="H50" s="125">
        <v>17300</v>
      </c>
      <c r="I50" s="126">
        <f>IF(X50 = 111, H50 + SUM(S50:S50) - SUM(T50:T50) - SUM(P50:P50) - V50,0)</f>
        <v>0</v>
      </c>
      <c r="J50" s="124" t="s">
        <v>375</v>
      </c>
      <c r="K50" s="124" t="s">
        <v>376</v>
      </c>
      <c r="L50" s="124"/>
      <c r="M50" s="124" t="s">
        <v>391</v>
      </c>
      <c r="N50" s="135" t="s">
        <v>399</v>
      </c>
      <c r="O50" s="135" t="s">
        <v>378</v>
      </c>
      <c r="P50" s="125">
        <v>17300</v>
      </c>
      <c r="Q50" s="134" t="s">
        <v>407</v>
      </c>
      <c r="R50" s="124"/>
      <c r="S50" s="125"/>
      <c r="T50" s="125"/>
      <c r="U50" s="125"/>
      <c r="V50" s="136"/>
      <c r="W50" s="130"/>
      <c r="X50" s="85">
        <v>111</v>
      </c>
    </row>
    <row r="51" spans="1:24" s="85" customFormat="1" ht="168.75" x14ac:dyDescent="0.25">
      <c r="A51" s="150">
        <v>13</v>
      </c>
      <c r="B51" s="151" t="s">
        <v>56</v>
      </c>
      <c r="C51" s="151"/>
      <c r="D51" s="151"/>
      <c r="E51" s="152" t="s">
        <v>414</v>
      </c>
      <c r="F51" s="158" t="s">
        <v>415</v>
      </c>
      <c r="G51" s="151" t="s">
        <v>374</v>
      </c>
      <c r="H51" s="153">
        <v>5800</v>
      </c>
      <c r="I51" s="154">
        <f>IF(X51 = 112, H51 + SUM(S51:S51) - SUM(T51:T51) - SUM(P51:P51) - V51,0)</f>
        <v>0</v>
      </c>
      <c r="J51" s="151" t="s">
        <v>375</v>
      </c>
      <c r="K51" s="151" t="s">
        <v>376</v>
      </c>
      <c r="L51" s="151"/>
      <c r="M51" s="151" t="s">
        <v>421</v>
      </c>
      <c r="N51" s="158" t="s">
        <v>409</v>
      </c>
      <c r="O51" s="158" t="s">
        <v>378</v>
      </c>
      <c r="P51" s="153">
        <v>5800</v>
      </c>
      <c r="Q51" s="152" t="s">
        <v>454</v>
      </c>
      <c r="R51" s="151"/>
      <c r="S51" s="153"/>
      <c r="T51" s="153"/>
      <c r="U51" s="153"/>
      <c r="V51" s="159"/>
      <c r="W51" s="149"/>
      <c r="X51" s="85">
        <v>112</v>
      </c>
    </row>
    <row r="52" spans="1:24" s="85" customFormat="1" ht="168.75" x14ac:dyDescent="0.25">
      <c r="A52" s="150">
        <v>14</v>
      </c>
      <c r="B52" s="151" t="s">
        <v>56</v>
      </c>
      <c r="C52" s="151"/>
      <c r="D52" s="151"/>
      <c r="E52" s="152" t="s">
        <v>422</v>
      </c>
      <c r="F52" s="158" t="s">
        <v>415</v>
      </c>
      <c r="G52" s="151" t="s">
        <v>423</v>
      </c>
      <c r="H52" s="153">
        <v>3500</v>
      </c>
      <c r="I52" s="154">
        <f>IF(X52 = 113, H52 + SUM(S52:S52) - SUM(T52:T52) - SUM(P52:P52) - V52,0)</f>
        <v>0</v>
      </c>
      <c r="J52" s="151" t="s">
        <v>424</v>
      </c>
      <c r="K52" s="151" t="s">
        <v>425</v>
      </c>
      <c r="L52" s="151"/>
      <c r="M52" s="151" t="s">
        <v>421</v>
      </c>
      <c r="N52" s="158" t="s">
        <v>459</v>
      </c>
      <c r="O52" s="158" t="s">
        <v>426</v>
      </c>
      <c r="P52" s="153">
        <v>3500</v>
      </c>
      <c r="Q52" s="152" t="s">
        <v>458</v>
      </c>
      <c r="R52" s="151"/>
      <c r="S52" s="153"/>
      <c r="T52" s="153"/>
      <c r="U52" s="153"/>
      <c r="V52" s="159"/>
      <c r="W52" s="149"/>
      <c r="X52" s="85">
        <v>113</v>
      </c>
    </row>
    <row r="53" spans="1:24" s="85" customFormat="1" ht="123.6" customHeight="1" x14ac:dyDescent="0.25">
      <c r="A53" s="150">
        <v>15</v>
      </c>
      <c r="B53" s="151" t="s">
        <v>56</v>
      </c>
      <c r="C53" s="151"/>
      <c r="D53" s="151"/>
      <c r="E53" s="152" t="s">
        <v>440</v>
      </c>
      <c r="F53" s="158" t="s">
        <v>435</v>
      </c>
      <c r="G53" s="151" t="s">
        <v>442</v>
      </c>
      <c r="H53" s="153">
        <v>6348</v>
      </c>
      <c r="I53" s="154">
        <f>IF(X53 = 114, H53 + SUM(S53:S53) - SUM(T53:T53) - SUM(P53:P53) - V53,0)</f>
        <v>6348</v>
      </c>
      <c r="J53" s="151" t="s">
        <v>443</v>
      </c>
      <c r="K53" s="151" t="s">
        <v>441</v>
      </c>
      <c r="L53" s="151"/>
      <c r="M53" s="151" t="s">
        <v>438</v>
      </c>
      <c r="N53" s="158"/>
      <c r="O53" s="158" t="s">
        <v>446</v>
      </c>
      <c r="P53" s="153"/>
      <c r="Q53" s="152"/>
      <c r="R53" s="151"/>
      <c r="S53" s="153"/>
      <c r="T53" s="153"/>
      <c r="U53" s="153"/>
      <c r="V53" s="159"/>
      <c r="W53" s="149"/>
      <c r="X53" s="85">
        <v>114</v>
      </c>
    </row>
    <row r="54" spans="1:24" s="85" customFormat="1" ht="147.6" customHeight="1" x14ac:dyDescent="0.25">
      <c r="A54" s="150">
        <v>16</v>
      </c>
      <c r="B54" s="151" t="s">
        <v>56</v>
      </c>
      <c r="C54" s="151"/>
      <c r="D54" s="151"/>
      <c r="E54" s="152" t="s">
        <v>445</v>
      </c>
      <c r="F54" s="158" t="s">
        <v>435</v>
      </c>
      <c r="G54" s="151" t="s">
        <v>374</v>
      </c>
      <c r="H54" s="153">
        <v>14280</v>
      </c>
      <c r="I54" s="154">
        <f>IF(X54 = 115, H54 + SUM(S54:S54) - SUM(T54:T54) - SUM(P54:P54) - V54,0)</f>
        <v>0</v>
      </c>
      <c r="J54" s="151" t="s">
        <v>375</v>
      </c>
      <c r="K54" s="151" t="s">
        <v>376</v>
      </c>
      <c r="L54" s="151"/>
      <c r="M54" s="151" t="s">
        <v>438</v>
      </c>
      <c r="N54" s="158" t="s">
        <v>455</v>
      </c>
      <c r="O54" s="158" t="s">
        <v>378</v>
      </c>
      <c r="P54" s="153">
        <v>14280</v>
      </c>
      <c r="Q54" s="152" t="s">
        <v>454</v>
      </c>
      <c r="R54" s="151"/>
      <c r="S54" s="153"/>
      <c r="T54" s="153"/>
      <c r="U54" s="153"/>
      <c r="V54" s="159"/>
      <c r="W54" s="149"/>
      <c r="X54" s="85">
        <v>115</v>
      </c>
    </row>
    <row r="55" spans="1:24" s="85" customFormat="1" ht="112.5" x14ac:dyDescent="0.25">
      <c r="A55" s="190">
        <v>17</v>
      </c>
      <c r="B55" s="191" t="s">
        <v>56</v>
      </c>
      <c r="C55" s="191"/>
      <c r="D55" s="191"/>
      <c r="E55" s="192" t="s">
        <v>473</v>
      </c>
      <c r="F55" s="196" t="s">
        <v>474</v>
      </c>
      <c r="G55" s="191" t="s">
        <v>475</v>
      </c>
      <c r="H55" s="193">
        <v>23544.3</v>
      </c>
      <c r="I55" s="194">
        <f>IF(X55 = 116, H55 + SUM(S55:S55) - SUM(T55:T55) - SUM(P55:P55) - V55,0)</f>
        <v>23544.3</v>
      </c>
      <c r="J55" s="191" t="s">
        <v>476</v>
      </c>
      <c r="K55" s="191" t="s">
        <v>477</v>
      </c>
      <c r="L55" s="191"/>
      <c r="M55" s="191" t="s">
        <v>478</v>
      </c>
      <c r="N55" s="196"/>
      <c r="O55" s="196" t="s">
        <v>479</v>
      </c>
      <c r="P55" s="193"/>
      <c r="Q55" s="192"/>
      <c r="R55" s="191"/>
      <c r="S55" s="193"/>
      <c r="T55" s="193"/>
      <c r="U55" s="193"/>
      <c r="V55" s="195"/>
      <c r="W55" s="189"/>
      <c r="X55" s="85">
        <v>116</v>
      </c>
    </row>
    <row r="56" spans="1:24" x14ac:dyDescent="0.25">
      <c r="X56" s="2">
        <v>117</v>
      </c>
    </row>
  </sheetData>
  <sheetProtection algorithmName="SHA-512" hashValue="Ie8wwLBy7UkPuFhi4a7yZhKal1KxxCfYW2TMI1hbrZ2QgPwjxUtSDSydZzqvPfUGhhPzWwS6WExnUEejnSP8Og==" saltValue="6WnUWS/zQGVD9sln2WUwlg==" spinCount="100000" sheet="1" objects="1" scenarios="1" formatCells="0" formatColumns="0" formatRows="0"/>
  <mergeCells count="126">
    <mergeCell ref="W40:W41"/>
    <mergeCell ref="D40:D41"/>
    <mergeCell ref="E40:E41"/>
    <mergeCell ref="F40:F41"/>
    <mergeCell ref="G40:G41"/>
    <mergeCell ref="H40:H41"/>
    <mergeCell ref="I40:I41"/>
    <mergeCell ref="J40:J41"/>
    <mergeCell ref="K40:K41"/>
    <mergeCell ref="L40:L41"/>
    <mergeCell ref="M40:M41"/>
    <mergeCell ref="M38:M39"/>
    <mergeCell ref="A40:A41"/>
    <mergeCell ref="O40:O41"/>
    <mergeCell ref="U40:U41"/>
    <mergeCell ref="B40:B41"/>
    <mergeCell ref="V40:V41"/>
    <mergeCell ref="C40:C41"/>
    <mergeCell ref="W42:W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A42:A43"/>
    <mergeCell ref="O42:O43"/>
    <mergeCell ref="U42:U43"/>
    <mergeCell ref="B42:B43"/>
    <mergeCell ref="V42:V43"/>
    <mergeCell ref="C42:C43"/>
    <mergeCell ref="D38:D39"/>
    <mergeCell ref="E38:E39"/>
    <mergeCell ref="F38:F39"/>
    <mergeCell ref="G38:G39"/>
    <mergeCell ref="H38:H39"/>
    <mergeCell ref="I38:I39"/>
    <mergeCell ref="J38:J39"/>
    <mergeCell ref="K38:K39"/>
    <mergeCell ref="L38:L39"/>
    <mergeCell ref="A38:A39"/>
    <mergeCell ref="O38:O39"/>
    <mergeCell ref="U38:U39"/>
    <mergeCell ref="B38:B39"/>
    <mergeCell ref="V38:V39"/>
    <mergeCell ref="C38:C39"/>
    <mergeCell ref="W45:W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A45:A46"/>
    <mergeCell ref="O45:O46"/>
    <mergeCell ref="U45:U46"/>
    <mergeCell ref="B45:B46"/>
    <mergeCell ref="V45:V46"/>
    <mergeCell ref="C45:C46"/>
    <mergeCell ref="W38:W39"/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79"/>
  <sheetViews>
    <sheetView showGridLines="0" tabSelected="1" topLeftCell="H1" zoomScale="51" zoomScaleNormal="51" workbookViewId="0">
      <pane ySplit="8" topLeftCell="A114" activePane="bottomLeft" state="frozen"/>
      <selection pane="bottomLeft" activeCell="U119" sqref="U119:U122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336" t="s">
        <v>24</v>
      </c>
      <c r="G2" s="337"/>
      <c r="H2" s="80">
        <f>SUM(H9:H9999)</f>
        <v>3577777.8600000008</v>
      </c>
      <c r="I2" s="68"/>
      <c r="N2" s="272" t="s">
        <v>137</v>
      </c>
      <c r="O2" s="274"/>
      <c r="P2" s="69">
        <f>SUM(P9:P9999)</f>
        <v>2360807.2599999993</v>
      </c>
      <c r="R2" s="68"/>
      <c r="S2" s="272" t="s">
        <v>45</v>
      </c>
      <c r="T2" s="273"/>
      <c r="U2" s="274"/>
      <c r="V2" s="70">
        <f>SUM(V9:V9999)</f>
        <v>209897.01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359">
        <v>1</v>
      </c>
      <c r="B9" s="338" t="s">
        <v>56</v>
      </c>
      <c r="C9" s="338"/>
      <c r="D9" s="338"/>
      <c r="E9" s="338" t="s">
        <v>149</v>
      </c>
      <c r="F9" s="341" t="s">
        <v>170</v>
      </c>
      <c r="G9" s="344" t="s">
        <v>172</v>
      </c>
      <c r="H9" s="347">
        <v>24918.78</v>
      </c>
      <c r="I9" s="350">
        <f>IF(X9 = 56, H9 + SUM(S9:S20) - SUM(T9:T20) - SUM(P9:P20) - V9,0)</f>
        <v>0</v>
      </c>
      <c r="J9" s="353">
        <v>2369002347</v>
      </c>
      <c r="K9" s="356" t="s">
        <v>173</v>
      </c>
      <c r="L9" s="338"/>
      <c r="M9" s="338" t="s">
        <v>167</v>
      </c>
      <c r="N9" s="112" t="s">
        <v>204</v>
      </c>
      <c r="O9" s="341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347"/>
      <c r="V9" s="362"/>
      <c r="W9" s="365"/>
      <c r="X9" s="85">
        <v>56</v>
      </c>
    </row>
    <row r="10" spans="1:24" ht="56.25" x14ac:dyDescent="0.25">
      <c r="A10" s="360"/>
      <c r="B10" s="339"/>
      <c r="C10" s="339"/>
      <c r="D10" s="339"/>
      <c r="E10" s="339"/>
      <c r="F10" s="342"/>
      <c r="G10" s="345"/>
      <c r="H10" s="348"/>
      <c r="I10" s="351"/>
      <c r="J10" s="354"/>
      <c r="K10" s="357"/>
      <c r="L10" s="339"/>
      <c r="M10" s="339"/>
      <c r="N10" s="113" t="s">
        <v>210</v>
      </c>
      <c r="O10" s="342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348"/>
      <c r="V10" s="363"/>
      <c r="W10" s="366"/>
      <c r="X10" s="2">
        <v>56</v>
      </c>
    </row>
    <row r="11" spans="1:24" x14ac:dyDescent="0.25">
      <c r="A11" s="360"/>
      <c r="B11" s="339"/>
      <c r="C11" s="339"/>
      <c r="D11" s="339"/>
      <c r="E11" s="339"/>
      <c r="F11" s="342"/>
      <c r="G11" s="345"/>
      <c r="H11" s="348"/>
      <c r="I11" s="351"/>
      <c r="J11" s="354"/>
      <c r="K11" s="357"/>
      <c r="L11" s="339"/>
      <c r="M11" s="339"/>
      <c r="N11" s="113" t="s">
        <v>220</v>
      </c>
      <c r="O11" s="342"/>
      <c r="P11" s="100">
        <v>1794.82</v>
      </c>
      <c r="Q11" s="101" t="s">
        <v>222</v>
      </c>
      <c r="R11" s="102"/>
      <c r="S11" s="100"/>
      <c r="T11" s="100"/>
      <c r="U11" s="348"/>
      <c r="V11" s="363"/>
      <c r="W11" s="366"/>
      <c r="X11" s="2">
        <v>56</v>
      </c>
    </row>
    <row r="12" spans="1:24" x14ac:dyDescent="0.25">
      <c r="A12" s="360"/>
      <c r="B12" s="339"/>
      <c r="C12" s="339"/>
      <c r="D12" s="339"/>
      <c r="E12" s="339"/>
      <c r="F12" s="342"/>
      <c r="G12" s="345"/>
      <c r="H12" s="348"/>
      <c r="I12" s="351"/>
      <c r="J12" s="354"/>
      <c r="K12" s="357"/>
      <c r="L12" s="339"/>
      <c r="M12" s="339"/>
      <c r="N12" s="113" t="s">
        <v>228</v>
      </c>
      <c r="O12" s="342"/>
      <c r="P12" s="100">
        <v>1878.3</v>
      </c>
      <c r="Q12" s="101" t="s">
        <v>227</v>
      </c>
      <c r="R12" s="102"/>
      <c r="S12" s="100"/>
      <c r="T12" s="100"/>
      <c r="U12" s="348"/>
      <c r="V12" s="363"/>
      <c r="W12" s="366"/>
      <c r="X12" s="2">
        <v>56</v>
      </c>
    </row>
    <row r="13" spans="1:24" x14ac:dyDescent="0.25">
      <c r="A13" s="360"/>
      <c r="B13" s="339"/>
      <c r="C13" s="339"/>
      <c r="D13" s="339"/>
      <c r="E13" s="339"/>
      <c r="F13" s="342"/>
      <c r="G13" s="345"/>
      <c r="H13" s="348"/>
      <c r="I13" s="351"/>
      <c r="J13" s="354"/>
      <c r="K13" s="357"/>
      <c r="L13" s="339"/>
      <c r="M13" s="339"/>
      <c r="N13" s="113" t="s">
        <v>233</v>
      </c>
      <c r="O13" s="342"/>
      <c r="P13" s="100">
        <v>1878.3</v>
      </c>
      <c r="Q13" s="101" t="s">
        <v>238</v>
      </c>
      <c r="R13" s="102"/>
      <c r="S13" s="100"/>
      <c r="T13" s="100"/>
      <c r="U13" s="348"/>
      <c r="V13" s="363"/>
      <c r="W13" s="366"/>
      <c r="X13" s="2">
        <v>56</v>
      </c>
    </row>
    <row r="14" spans="1:24" x14ac:dyDescent="0.25">
      <c r="A14" s="360"/>
      <c r="B14" s="339"/>
      <c r="C14" s="339"/>
      <c r="D14" s="339"/>
      <c r="E14" s="339"/>
      <c r="F14" s="342"/>
      <c r="G14" s="345"/>
      <c r="H14" s="348"/>
      <c r="I14" s="351"/>
      <c r="J14" s="354"/>
      <c r="K14" s="357"/>
      <c r="L14" s="339"/>
      <c r="M14" s="339"/>
      <c r="N14" s="113" t="s">
        <v>245</v>
      </c>
      <c r="O14" s="342"/>
      <c r="P14" s="100">
        <v>1085.24</v>
      </c>
      <c r="Q14" s="101" t="s">
        <v>246</v>
      </c>
      <c r="R14" s="102"/>
      <c r="S14" s="100"/>
      <c r="T14" s="100"/>
      <c r="U14" s="348"/>
      <c r="V14" s="363"/>
      <c r="W14" s="366"/>
      <c r="X14" s="2">
        <v>56</v>
      </c>
    </row>
    <row r="15" spans="1:24" x14ac:dyDescent="0.25">
      <c r="A15" s="360"/>
      <c r="B15" s="339"/>
      <c r="C15" s="339"/>
      <c r="D15" s="339"/>
      <c r="E15" s="339"/>
      <c r="F15" s="342"/>
      <c r="G15" s="345"/>
      <c r="H15" s="348"/>
      <c r="I15" s="351"/>
      <c r="J15" s="354"/>
      <c r="K15" s="357"/>
      <c r="L15" s="339"/>
      <c r="M15" s="339"/>
      <c r="N15" s="113" t="s">
        <v>249</v>
      </c>
      <c r="O15" s="342"/>
      <c r="P15" s="100">
        <v>459.14</v>
      </c>
      <c r="Q15" s="101" t="s">
        <v>251</v>
      </c>
      <c r="R15" s="102"/>
      <c r="S15" s="100"/>
      <c r="T15" s="100"/>
      <c r="U15" s="348"/>
      <c r="V15" s="363"/>
      <c r="W15" s="366"/>
      <c r="X15" s="2">
        <v>56</v>
      </c>
    </row>
    <row r="16" spans="1:24" x14ac:dyDescent="0.25">
      <c r="A16" s="360"/>
      <c r="B16" s="339"/>
      <c r="C16" s="339"/>
      <c r="D16" s="339"/>
      <c r="E16" s="339"/>
      <c r="F16" s="342"/>
      <c r="G16" s="345"/>
      <c r="H16" s="348"/>
      <c r="I16" s="351"/>
      <c r="J16" s="354"/>
      <c r="K16" s="357"/>
      <c r="L16" s="339"/>
      <c r="M16" s="339"/>
      <c r="N16" s="113" t="s">
        <v>252</v>
      </c>
      <c r="O16" s="342"/>
      <c r="P16" s="100">
        <v>1293.94</v>
      </c>
      <c r="Q16" s="101" t="s">
        <v>268</v>
      </c>
      <c r="R16" s="102"/>
      <c r="S16" s="100"/>
      <c r="T16" s="100"/>
      <c r="U16" s="348"/>
      <c r="V16" s="363"/>
      <c r="W16" s="366"/>
      <c r="X16" s="2">
        <v>56</v>
      </c>
    </row>
    <row r="17" spans="1:24" x14ac:dyDescent="0.25">
      <c r="A17" s="360"/>
      <c r="B17" s="339"/>
      <c r="C17" s="339"/>
      <c r="D17" s="339"/>
      <c r="E17" s="339"/>
      <c r="F17" s="342"/>
      <c r="G17" s="345"/>
      <c r="H17" s="348"/>
      <c r="I17" s="351"/>
      <c r="J17" s="354"/>
      <c r="K17" s="357"/>
      <c r="L17" s="339"/>
      <c r="M17" s="339"/>
      <c r="N17" s="113" t="s">
        <v>276</v>
      </c>
      <c r="O17" s="342"/>
      <c r="P17" s="100">
        <v>5134.0200000000004</v>
      </c>
      <c r="Q17" s="101" t="s">
        <v>283</v>
      </c>
      <c r="R17" s="102"/>
      <c r="S17" s="100"/>
      <c r="T17" s="100"/>
      <c r="U17" s="348"/>
      <c r="V17" s="363"/>
      <c r="W17" s="366"/>
      <c r="X17" s="2">
        <v>56</v>
      </c>
    </row>
    <row r="18" spans="1:24" x14ac:dyDescent="0.25">
      <c r="A18" s="360"/>
      <c r="B18" s="339"/>
      <c r="C18" s="339"/>
      <c r="D18" s="339"/>
      <c r="E18" s="339"/>
      <c r="F18" s="342"/>
      <c r="G18" s="345"/>
      <c r="H18" s="348"/>
      <c r="I18" s="351"/>
      <c r="J18" s="354"/>
      <c r="K18" s="357"/>
      <c r="L18" s="339"/>
      <c r="M18" s="339"/>
      <c r="N18" s="113" t="s">
        <v>292</v>
      </c>
      <c r="O18" s="342"/>
      <c r="P18" s="100">
        <v>8765.4</v>
      </c>
      <c r="Q18" s="101" t="s">
        <v>293</v>
      </c>
      <c r="R18" s="102"/>
      <c r="S18" s="100"/>
      <c r="T18" s="100"/>
      <c r="U18" s="348"/>
      <c r="V18" s="363"/>
      <c r="W18" s="366"/>
      <c r="X18" s="2">
        <v>56</v>
      </c>
    </row>
    <row r="19" spans="1:24" x14ac:dyDescent="0.25">
      <c r="A19" s="360"/>
      <c r="B19" s="339"/>
      <c r="C19" s="339"/>
      <c r="D19" s="339"/>
      <c r="E19" s="339"/>
      <c r="F19" s="342"/>
      <c r="G19" s="345"/>
      <c r="H19" s="348"/>
      <c r="I19" s="351"/>
      <c r="J19" s="354"/>
      <c r="K19" s="357"/>
      <c r="L19" s="339"/>
      <c r="M19" s="339"/>
      <c r="N19" s="113" t="s">
        <v>346</v>
      </c>
      <c r="O19" s="342"/>
      <c r="P19" s="100">
        <v>11603.72</v>
      </c>
      <c r="Q19" s="101" t="s">
        <v>351</v>
      </c>
      <c r="R19" s="102"/>
      <c r="S19" s="100"/>
      <c r="T19" s="100"/>
      <c r="U19" s="348"/>
      <c r="V19" s="363"/>
      <c r="W19" s="366"/>
      <c r="X19" s="2">
        <v>56</v>
      </c>
    </row>
    <row r="20" spans="1:24" x14ac:dyDescent="0.25">
      <c r="A20" s="361"/>
      <c r="B20" s="340"/>
      <c r="C20" s="340"/>
      <c r="D20" s="340"/>
      <c r="E20" s="340"/>
      <c r="F20" s="343"/>
      <c r="G20" s="346"/>
      <c r="H20" s="349"/>
      <c r="I20" s="352"/>
      <c r="J20" s="355"/>
      <c r="K20" s="358"/>
      <c r="L20" s="340"/>
      <c r="M20" s="340"/>
      <c r="N20" s="114" t="s">
        <v>352</v>
      </c>
      <c r="O20" s="343"/>
      <c r="P20" s="108">
        <v>7847.12</v>
      </c>
      <c r="Q20" s="109" t="s">
        <v>347</v>
      </c>
      <c r="R20" s="110"/>
      <c r="S20" s="108"/>
      <c r="T20" s="108"/>
      <c r="U20" s="349"/>
      <c r="V20" s="364"/>
      <c r="W20" s="367"/>
      <c r="X20" s="2">
        <v>56</v>
      </c>
    </row>
    <row r="21" spans="1:24" s="85" customFormat="1" ht="2.4500000000000002" hidden="1" customHeight="1" x14ac:dyDescent="0.25">
      <c r="A21" s="294">
        <v>2</v>
      </c>
      <c r="B21" s="303" t="s">
        <v>56</v>
      </c>
      <c r="C21" s="303"/>
      <c r="D21" s="303"/>
      <c r="E21" s="303" t="s">
        <v>180</v>
      </c>
      <c r="F21" s="297" t="s">
        <v>170</v>
      </c>
      <c r="G21" s="312" t="s">
        <v>178</v>
      </c>
      <c r="H21" s="300">
        <v>460063</v>
      </c>
      <c r="I21" s="315">
        <f>IF(X21 = 58, H21 + SUM(S21:S55) - SUM(T21:T55) - SUM(P21:P55) - V21,0)</f>
        <v>4132.7500000001164</v>
      </c>
      <c r="J21" s="318">
        <v>2308119595</v>
      </c>
      <c r="K21" s="321" t="s">
        <v>146</v>
      </c>
      <c r="L21" s="303"/>
      <c r="M21" s="303" t="s">
        <v>167</v>
      </c>
      <c r="N21" s="146"/>
      <c r="O21" s="297" t="s">
        <v>179</v>
      </c>
      <c r="P21" s="139"/>
      <c r="Q21" s="138"/>
      <c r="R21" s="137"/>
      <c r="S21" s="139"/>
      <c r="T21" s="139"/>
      <c r="U21" s="300"/>
      <c r="V21" s="306"/>
      <c r="W21" s="309"/>
      <c r="X21" s="85">
        <v>58</v>
      </c>
    </row>
    <row r="22" spans="1:24" ht="61.15" customHeight="1" x14ac:dyDescent="0.25">
      <c r="A22" s="295"/>
      <c r="B22" s="304"/>
      <c r="C22" s="304"/>
      <c r="D22" s="304"/>
      <c r="E22" s="304"/>
      <c r="F22" s="298"/>
      <c r="G22" s="313"/>
      <c r="H22" s="301"/>
      <c r="I22" s="316"/>
      <c r="J22" s="319"/>
      <c r="K22" s="322"/>
      <c r="L22" s="304"/>
      <c r="M22" s="304"/>
      <c r="N22" s="147" t="s">
        <v>191</v>
      </c>
      <c r="O22" s="298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301"/>
      <c r="V22" s="307"/>
      <c r="W22" s="310"/>
      <c r="X22" s="2">
        <v>58</v>
      </c>
    </row>
    <row r="23" spans="1:24" x14ac:dyDescent="0.25">
      <c r="A23" s="295"/>
      <c r="B23" s="304"/>
      <c r="C23" s="304"/>
      <c r="D23" s="304"/>
      <c r="E23" s="304"/>
      <c r="F23" s="298"/>
      <c r="G23" s="313"/>
      <c r="H23" s="301"/>
      <c r="I23" s="316"/>
      <c r="J23" s="319"/>
      <c r="K23" s="322"/>
      <c r="L23" s="304"/>
      <c r="M23" s="304"/>
      <c r="N23" s="147" t="s">
        <v>191</v>
      </c>
      <c r="O23" s="298"/>
      <c r="P23" s="140">
        <v>27235.8</v>
      </c>
      <c r="Q23" s="141" t="s">
        <v>190</v>
      </c>
      <c r="R23" s="142"/>
      <c r="S23" s="140"/>
      <c r="T23" s="140"/>
      <c r="U23" s="301"/>
      <c r="V23" s="307"/>
      <c r="W23" s="310"/>
      <c r="X23" s="2">
        <v>58</v>
      </c>
    </row>
    <row r="24" spans="1:24" x14ac:dyDescent="0.25">
      <c r="A24" s="295"/>
      <c r="B24" s="304"/>
      <c r="C24" s="304"/>
      <c r="D24" s="304"/>
      <c r="E24" s="304"/>
      <c r="F24" s="298"/>
      <c r="G24" s="313"/>
      <c r="H24" s="301"/>
      <c r="I24" s="316"/>
      <c r="J24" s="319"/>
      <c r="K24" s="322"/>
      <c r="L24" s="304"/>
      <c r="M24" s="304"/>
      <c r="N24" s="147" t="s">
        <v>202</v>
      </c>
      <c r="O24" s="298"/>
      <c r="P24" s="140">
        <v>20426.86</v>
      </c>
      <c r="Q24" s="141" t="s">
        <v>203</v>
      </c>
      <c r="R24" s="142"/>
      <c r="S24" s="140"/>
      <c r="T24" s="140"/>
      <c r="U24" s="301"/>
      <c r="V24" s="307"/>
      <c r="W24" s="310"/>
      <c r="X24" s="2">
        <v>58</v>
      </c>
    </row>
    <row r="25" spans="1:24" x14ac:dyDescent="0.25">
      <c r="A25" s="295"/>
      <c r="B25" s="304"/>
      <c r="C25" s="304"/>
      <c r="D25" s="304"/>
      <c r="E25" s="304"/>
      <c r="F25" s="298"/>
      <c r="G25" s="313"/>
      <c r="H25" s="301"/>
      <c r="I25" s="316"/>
      <c r="J25" s="319"/>
      <c r="K25" s="322"/>
      <c r="L25" s="304"/>
      <c r="M25" s="304"/>
      <c r="N25" s="147" t="s">
        <v>204</v>
      </c>
      <c r="O25" s="298"/>
      <c r="P25" s="140">
        <v>38404.03</v>
      </c>
      <c r="Q25" s="141" t="s">
        <v>208</v>
      </c>
      <c r="R25" s="142"/>
      <c r="S25" s="140"/>
      <c r="T25" s="140"/>
      <c r="U25" s="301"/>
      <c r="V25" s="307"/>
      <c r="W25" s="310"/>
      <c r="X25" s="2">
        <v>58</v>
      </c>
    </row>
    <row r="26" spans="1:24" x14ac:dyDescent="0.25">
      <c r="A26" s="295"/>
      <c r="B26" s="304"/>
      <c r="C26" s="304"/>
      <c r="D26" s="304"/>
      <c r="E26" s="304"/>
      <c r="F26" s="298"/>
      <c r="G26" s="313"/>
      <c r="H26" s="301"/>
      <c r="I26" s="316"/>
      <c r="J26" s="319"/>
      <c r="K26" s="322"/>
      <c r="L26" s="304"/>
      <c r="M26" s="304"/>
      <c r="N26" s="147" t="s">
        <v>202</v>
      </c>
      <c r="O26" s="298"/>
      <c r="P26" s="140">
        <v>36412.379999999997</v>
      </c>
      <c r="Q26" s="141" t="s">
        <v>208</v>
      </c>
      <c r="R26" s="142"/>
      <c r="S26" s="140"/>
      <c r="T26" s="140"/>
      <c r="U26" s="301"/>
      <c r="V26" s="307"/>
      <c r="W26" s="310"/>
      <c r="X26" s="2">
        <v>58</v>
      </c>
    </row>
    <row r="27" spans="1:24" x14ac:dyDescent="0.25">
      <c r="A27" s="295"/>
      <c r="B27" s="304"/>
      <c r="C27" s="304"/>
      <c r="D27" s="304"/>
      <c r="E27" s="304"/>
      <c r="F27" s="298"/>
      <c r="G27" s="313"/>
      <c r="H27" s="301"/>
      <c r="I27" s="316"/>
      <c r="J27" s="319"/>
      <c r="K27" s="322"/>
      <c r="L27" s="304"/>
      <c r="M27" s="304"/>
      <c r="N27" s="147" t="s">
        <v>209</v>
      </c>
      <c r="O27" s="298"/>
      <c r="P27" s="140">
        <v>27309.29</v>
      </c>
      <c r="Q27" s="141" t="s">
        <v>209</v>
      </c>
      <c r="R27" s="142"/>
      <c r="S27" s="140"/>
      <c r="T27" s="140"/>
      <c r="U27" s="301"/>
      <c r="V27" s="307"/>
      <c r="W27" s="310"/>
      <c r="X27" s="2">
        <v>58</v>
      </c>
    </row>
    <row r="28" spans="1:24" x14ac:dyDescent="0.25">
      <c r="A28" s="295"/>
      <c r="B28" s="304"/>
      <c r="C28" s="304"/>
      <c r="D28" s="304"/>
      <c r="E28" s="304"/>
      <c r="F28" s="298"/>
      <c r="G28" s="313"/>
      <c r="H28" s="301"/>
      <c r="I28" s="316"/>
      <c r="J28" s="319"/>
      <c r="K28" s="322"/>
      <c r="L28" s="304"/>
      <c r="M28" s="304"/>
      <c r="N28" s="147" t="s">
        <v>210</v>
      </c>
      <c r="O28" s="298"/>
      <c r="P28" s="140">
        <v>6478.89</v>
      </c>
      <c r="Q28" s="141" t="s">
        <v>215</v>
      </c>
      <c r="R28" s="142"/>
      <c r="S28" s="140"/>
      <c r="T28" s="140"/>
      <c r="U28" s="301"/>
      <c r="V28" s="307"/>
      <c r="W28" s="310"/>
      <c r="X28" s="2">
        <v>58</v>
      </c>
    </row>
    <row r="29" spans="1:24" x14ac:dyDescent="0.25">
      <c r="A29" s="295"/>
      <c r="B29" s="304"/>
      <c r="C29" s="304"/>
      <c r="D29" s="304"/>
      <c r="E29" s="304"/>
      <c r="F29" s="298"/>
      <c r="G29" s="313"/>
      <c r="H29" s="301"/>
      <c r="I29" s="316"/>
      <c r="J29" s="319"/>
      <c r="K29" s="322"/>
      <c r="L29" s="304"/>
      <c r="M29" s="304"/>
      <c r="N29" s="147" t="s">
        <v>209</v>
      </c>
      <c r="O29" s="298"/>
      <c r="P29" s="140">
        <v>27893.33</v>
      </c>
      <c r="Q29" s="141" t="s">
        <v>215</v>
      </c>
      <c r="R29" s="142"/>
      <c r="S29" s="140"/>
      <c r="T29" s="140"/>
      <c r="U29" s="301"/>
      <c r="V29" s="307"/>
      <c r="W29" s="310"/>
      <c r="X29" s="2">
        <v>58</v>
      </c>
    </row>
    <row r="30" spans="1:24" x14ac:dyDescent="0.25">
      <c r="A30" s="295"/>
      <c r="B30" s="304"/>
      <c r="C30" s="304"/>
      <c r="D30" s="304"/>
      <c r="E30" s="304"/>
      <c r="F30" s="298"/>
      <c r="G30" s="313"/>
      <c r="H30" s="301"/>
      <c r="I30" s="316"/>
      <c r="J30" s="319"/>
      <c r="K30" s="322"/>
      <c r="L30" s="304"/>
      <c r="M30" s="304"/>
      <c r="N30" s="147" t="s">
        <v>219</v>
      </c>
      <c r="O30" s="298"/>
      <c r="P30" s="140">
        <v>20920</v>
      </c>
      <c r="Q30" s="141" t="s">
        <v>218</v>
      </c>
      <c r="R30" s="142"/>
      <c r="S30" s="140"/>
      <c r="T30" s="140"/>
      <c r="U30" s="301"/>
      <c r="V30" s="307"/>
      <c r="W30" s="310"/>
      <c r="X30" s="2">
        <v>58</v>
      </c>
    </row>
    <row r="31" spans="1:24" x14ac:dyDescent="0.25">
      <c r="A31" s="295"/>
      <c r="B31" s="304"/>
      <c r="C31" s="304"/>
      <c r="D31" s="304"/>
      <c r="E31" s="304"/>
      <c r="F31" s="298"/>
      <c r="G31" s="313"/>
      <c r="H31" s="301"/>
      <c r="I31" s="316"/>
      <c r="J31" s="319"/>
      <c r="K31" s="322"/>
      <c r="L31" s="304"/>
      <c r="M31" s="304"/>
      <c r="N31" s="147" t="s">
        <v>217</v>
      </c>
      <c r="O31" s="298"/>
      <c r="P31" s="140">
        <v>270</v>
      </c>
      <c r="Q31" s="141" t="s">
        <v>223</v>
      </c>
      <c r="R31" s="142"/>
      <c r="S31" s="140"/>
      <c r="T31" s="140"/>
      <c r="U31" s="301"/>
      <c r="V31" s="307"/>
      <c r="W31" s="310"/>
      <c r="X31" s="2">
        <v>58</v>
      </c>
    </row>
    <row r="32" spans="1:24" x14ac:dyDescent="0.25">
      <c r="A32" s="295"/>
      <c r="B32" s="304"/>
      <c r="C32" s="304"/>
      <c r="D32" s="304"/>
      <c r="E32" s="304"/>
      <c r="F32" s="298"/>
      <c r="G32" s="313"/>
      <c r="H32" s="301"/>
      <c r="I32" s="316"/>
      <c r="J32" s="319"/>
      <c r="K32" s="322"/>
      <c r="L32" s="304"/>
      <c r="M32" s="304"/>
      <c r="N32" s="147" t="s">
        <v>219</v>
      </c>
      <c r="O32" s="298"/>
      <c r="P32" s="140">
        <v>15341.44</v>
      </c>
      <c r="Q32" s="141" t="s">
        <v>223</v>
      </c>
      <c r="R32" s="142"/>
      <c r="S32" s="140"/>
      <c r="T32" s="140"/>
      <c r="U32" s="301"/>
      <c r="V32" s="307"/>
      <c r="W32" s="310"/>
      <c r="X32" s="2">
        <v>58</v>
      </c>
    </row>
    <row r="33" spans="1:24" x14ac:dyDescent="0.25">
      <c r="A33" s="295"/>
      <c r="B33" s="304"/>
      <c r="C33" s="304"/>
      <c r="D33" s="304"/>
      <c r="E33" s="304"/>
      <c r="F33" s="298"/>
      <c r="G33" s="313"/>
      <c r="H33" s="301"/>
      <c r="I33" s="316"/>
      <c r="J33" s="319"/>
      <c r="K33" s="322"/>
      <c r="L33" s="304"/>
      <c r="M33" s="304"/>
      <c r="N33" s="147" t="s">
        <v>226</v>
      </c>
      <c r="O33" s="298"/>
      <c r="P33" s="140">
        <v>11506.08</v>
      </c>
      <c r="Q33" s="141" t="s">
        <v>225</v>
      </c>
      <c r="R33" s="142"/>
      <c r="S33" s="140"/>
      <c r="T33" s="140"/>
      <c r="U33" s="301"/>
      <c r="V33" s="307"/>
      <c r="W33" s="310"/>
      <c r="X33" s="2">
        <v>58</v>
      </c>
    </row>
    <row r="34" spans="1:24" x14ac:dyDescent="0.25">
      <c r="A34" s="295"/>
      <c r="B34" s="304"/>
      <c r="C34" s="304"/>
      <c r="D34" s="304"/>
      <c r="E34" s="304"/>
      <c r="F34" s="298"/>
      <c r="G34" s="313"/>
      <c r="H34" s="301"/>
      <c r="I34" s="316"/>
      <c r="J34" s="319"/>
      <c r="K34" s="322"/>
      <c r="L34" s="304"/>
      <c r="M34" s="304"/>
      <c r="N34" s="147" t="s">
        <v>229</v>
      </c>
      <c r="O34" s="298"/>
      <c r="P34" s="140">
        <v>1168</v>
      </c>
      <c r="Q34" s="141" t="s">
        <v>231</v>
      </c>
      <c r="R34" s="142"/>
      <c r="S34" s="140"/>
      <c r="T34" s="140"/>
      <c r="U34" s="301"/>
      <c r="V34" s="307"/>
      <c r="W34" s="310"/>
      <c r="X34" s="2">
        <v>58</v>
      </c>
    </row>
    <row r="35" spans="1:24" x14ac:dyDescent="0.25">
      <c r="A35" s="295"/>
      <c r="B35" s="304"/>
      <c r="C35" s="304"/>
      <c r="D35" s="304"/>
      <c r="E35" s="304"/>
      <c r="F35" s="298"/>
      <c r="G35" s="313"/>
      <c r="H35" s="301"/>
      <c r="I35" s="316"/>
      <c r="J35" s="319"/>
      <c r="K35" s="322"/>
      <c r="L35" s="304"/>
      <c r="M35" s="304"/>
      <c r="N35" s="147" t="s">
        <v>226</v>
      </c>
      <c r="O35" s="298"/>
      <c r="P35" s="140">
        <v>23631.14</v>
      </c>
      <c r="Q35" s="141" t="s">
        <v>231</v>
      </c>
      <c r="R35" s="142"/>
      <c r="S35" s="140"/>
      <c r="T35" s="140"/>
      <c r="U35" s="301"/>
      <c r="V35" s="307"/>
      <c r="W35" s="310"/>
      <c r="X35" s="2">
        <v>58</v>
      </c>
    </row>
    <row r="36" spans="1:24" x14ac:dyDescent="0.25">
      <c r="A36" s="295"/>
      <c r="B36" s="304"/>
      <c r="C36" s="304"/>
      <c r="D36" s="304"/>
      <c r="E36" s="304"/>
      <c r="F36" s="298"/>
      <c r="G36" s="313"/>
      <c r="H36" s="301"/>
      <c r="I36" s="316"/>
      <c r="J36" s="319"/>
      <c r="K36" s="322"/>
      <c r="L36" s="304"/>
      <c r="M36" s="304"/>
      <c r="N36" s="147" t="s">
        <v>237</v>
      </c>
      <c r="O36" s="298"/>
      <c r="P36" s="140">
        <v>17925.849999999999</v>
      </c>
      <c r="Q36" s="141" t="s">
        <v>239</v>
      </c>
      <c r="R36" s="142"/>
      <c r="S36" s="140"/>
      <c r="T36" s="140"/>
      <c r="U36" s="301"/>
      <c r="V36" s="307"/>
      <c r="W36" s="310"/>
      <c r="X36" s="2">
        <v>58</v>
      </c>
    </row>
    <row r="37" spans="1:24" x14ac:dyDescent="0.25">
      <c r="A37" s="295"/>
      <c r="B37" s="304"/>
      <c r="C37" s="304"/>
      <c r="D37" s="304"/>
      <c r="E37" s="304"/>
      <c r="F37" s="298"/>
      <c r="G37" s="313"/>
      <c r="H37" s="301"/>
      <c r="I37" s="316"/>
      <c r="J37" s="319"/>
      <c r="K37" s="322"/>
      <c r="L37" s="304"/>
      <c r="M37" s="304"/>
      <c r="N37" s="147" t="s">
        <v>233</v>
      </c>
      <c r="O37" s="298"/>
      <c r="P37" s="140">
        <v>11711.04</v>
      </c>
      <c r="Q37" s="141" t="s">
        <v>241</v>
      </c>
      <c r="R37" s="142"/>
      <c r="S37" s="140"/>
      <c r="T37" s="140"/>
      <c r="U37" s="301"/>
      <c r="V37" s="307"/>
      <c r="W37" s="310"/>
      <c r="X37" s="2">
        <v>58</v>
      </c>
    </row>
    <row r="38" spans="1:24" x14ac:dyDescent="0.25">
      <c r="A38" s="295"/>
      <c r="B38" s="304"/>
      <c r="C38" s="304"/>
      <c r="D38" s="304"/>
      <c r="E38" s="304"/>
      <c r="F38" s="298"/>
      <c r="G38" s="313"/>
      <c r="H38" s="301"/>
      <c r="I38" s="316"/>
      <c r="J38" s="319"/>
      <c r="K38" s="322"/>
      <c r="L38" s="304"/>
      <c r="M38" s="304"/>
      <c r="N38" s="147" t="s">
        <v>237</v>
      </c>
      <c r="O38" s="298"/>
      <c r="P38" s="140">
        <v>20769.71</v>
      </c>
      <c r="Q38" s="141" t="s">
        <v>241</v>
      </c>
      <c r="R38" s="142"/>
      <c r="S38" s="140"/>
      <c r="T38" s="140"/>
      <c r="U38" s="301"/>
      <c r="V38" s="307"/>
      <c r="W38" s="310"/>
      <c r="X38" s="2">
        <v>58</v>
      </c>
    </row>
    <row r="39" spans="1:24" x14ac:dyDescent="0.25">
      <c r="A39" s="295"/>
      <c r="B39" s="304"/>
      <c r="C39" s="304"/>
      <c r="D39" s="304"/>
      <c r="E39" s="304"/>
      <c r="F39" s="298"/>
      <c r="G39" s="313"/>
      <c r="H39" s="301"/>
      <c r="I39" s="316"/>
      <c r="J39" s="319"/>
      <c r="K39" s="322"/>
      <c r="L39" s="304"/>
      <c r="M39" s="304"/>
      <c r="N39" s="147" t="s">
        <v>233</v>
      </c>
      <c r="O39" s="298"/>
      <c r="P39" s="140">
        <v>270</v>
      </c>
      <c r="Q39" s="141" t="s">
        <v>242</v>
      </c>
      <c r="R39" s="142"/>
      <c r="S39" s="140"/>
      <c r="T39" s="140"/>
      <c r="U39" s="301"/>
      <c r="V39" s="307"/>
      <c r="W39" s="310"/>
      <c r="X39" s="2">
        <v>58</v>
      </c>
    </row>
    <row r="40" spans="1:24" x14ac:dyDescent="0.25">
      <c r="A40" s="295"/>
      <c r="B40" s="304"/>
      <c r="C40" s="304"/>
      <c r="D40" s="304"/>
      <c r="E40" s="304"/>
      <c r="F40" s="298"/>
      <c r="G40" s="313"/>
      <c r="H40" s="301"/>
      <c r="I40" s="316"/>
      <c r="J40" s="319"/>
      <c r="K40" s="322"/>
      <c r="L40" s="304"/>
      <c r="M40" s="304"/>
      <c r="N40" s="147" t="s">
        <v>247</v>
      </c>
      <c r="O40" s="298"/>
      <c r="P40" s="140">
        <v>15577.28</v>
      </c>
      <c r="Q40" s="141" t="s">
        <v>246</v>
      </c>
      <c r="R40" s="142"/>
      <c r="S40" s="140"/>
      <c r="T40" s="140"/>
      <c r="U40" s="301"/>
      <c r="V40" s="307"/>
      <c r="W40" s="310"/>
      <c r="X40" s="2">
        <v>58</v>
      </c>
    </row>
    <row r="41" spans="1:24" x14ac:dyDescent="0.25">
      <c r="A41" s="295"/>
      <c r="B41" s="304"/>
      <c r="C41" s="304"/>
      <c r="D41" s="304"/>
      <c r="E41" s="304"/>
      <c r="F41" s="298"/>
      <c r="G41" s="313"/>
      <c r="H41" s="301"/>
      <c r="I41" s="316"/>
      <c r="J41" s="319"/>
      <c r="K41" s="322"/>
      <c r="L41" s="304"/>
      <c r="M41" s="304"/>
      <c r="N41" s="147" t="s">
        <v>247</v>
      </c>
      <c r="O41" s="298"/>
      <c r="P41" s="140">
        <v>14004.55</v>
      </c>
      <c r="Q41" s="141" t="s">
        <v>248</v>
      </c>
      <c r="R41" s="142"/>
      <c r="S41" s="140"/>
      <c r="T41" s="140"/>
      <c r="U41" s="301"/>
      <c r="V41" s="307"/>
      <c r="W41" s="310"/>
      <c r="X41" s="2">
        <v>58</v>
      </c>
    </row>
    <row r="42" spans="1:24" x14ac:dyDescent="0.25">
      <c r="A42" s="295"/>
      <c r="B42" s="304"/>
      <c r="C42" s="304"/>
      <c r="D42" s="304"/>
      <c r="E42" s="304"/>
      <c r="F42" s="298"/>
      <c r="G42" s="313"/>
      <c r="H42" s="301"/>
      <c r="I42" s="316"/>
      <c r="J42" s="319"/>
      <c r="K42" s="322"/>
      <c r="L42" s="304"/>
      <c r="M42" s="304"/>
      <c r="N42" s="147" t="s">
        <v>253</v>
      </c>
      <c r="O42" s="298"/>
      <c r="P42" s="140">
        <v>10503.42</v>
      </c>
      <c r="Q42" s="141" t="s">
        <v>251</v>
      </c>
      <c r="R42" s="142"/>
      <c r="S42" s="140"/>
      <c r="T42" s="140"/>
      <c r="U42" s="301"/>
      <c r="V42" s="307"/>
      <c r="W42" s="310"/>
      <c r="X42" s="2">
        <v>58</v>
      </c>
    </row>
    <row r="43" spans="1:24" x14ac:dyDescent="0.25">
      <c r="A43" s="295"/>
      <c r="B43" s="304"/>
      <c r="C43" s="304"/>
      <c r="D43" s="304"/>
      <c r="E43" s="304"/>
      <c r="F43" s="298"/>
      <c r="G43" s="313"/>
      <c r="H43" s="301"/>
      <c r="I43" s="316"/>
      <c r="J43" s="319"/>
      <c r="K43" s="322"/>
      <c r="L43" s="304"/>
      <c r="M43" s="304"/>
      <c r="N43" s="147" t="s">
        <v>253</v>
      </c>
      <c r="O43" s="298"/>
      <c r="P43" s="140">
        <v>7509.07</v>
      </c>
      <c r="Q43" s="141" t="s">
        <v>254</v>
      </c>
      <c r="R43" s="142"/>
      <c r="S43" s="140"/>
      <c r="T43" s="140"/>
      <c r="U43" s="301"/>
      <c r="V43" s="307"/>
      <c r="W43" s="310"/>
      <c r="X43" s="2">
        <v>58</v>
      </c>
    </row>
    <row r="44" spans="1:24" x14ac:dyDescent="0.25">
      <c r="A44" s="295"/>
      <c r="B44" s="304"/>
      <c r="C44" s="304"/>
      <c r="D44" s="304"/>
      <c r="E44" s="304"/>
      <c r="F44" s="298"/>
      <c r="G44" s="313"/>
      <c r="H44" s="301"/>
      <c r="I44" s="316"/>
      <c r="J44" s="319"/>
      <c r="K44" s="322"/>
      <c r="L44" s="304"/>
      <c r="M44" s="304"/>
      <c r="N44" s="147" t="s">
        <v>267</v>
      </c>
      <c r="O44" s="298"/>
      <c r="P44" s="140">
        <v>5631.8</v>
      </c>
      <c r="Q44" s="141" t="s">
        <v>267</v>
      </c>
      <c r="R44" s="142"/>
      <c r="S44" s="140"/>
      <c r="T44" s="140"/>
      <c r="U44" s="301"/>
      <c r="V44" s="307"/>
      <c r="W44" s="310"/>
      <c r="X44" s="2">
        <v>58</v>
      </c>
    </row>
    <row r="45" spans="1:24" x14ac:dyDescent="0.25">
      <c r="A45" s="295"/>
      <c r="B45" s="304"/>
      <c r="C45" s="304"/>
      <c r="D45" s="304"/>
      <c r="E45" s="304"/>
      <c r="F45" s="298"/>
      <c r="G45" s="313"/>
      <c r="H45" s="301"/>
      <c r="I45" s="316"/>
      <c r="J45" s="319"/>
      <c r="K45" s="322"/>
      <c r="L45" s="304"/>
      <c r="M45" s="304"/>
      <c r="N45" s="147" t="s">
        <v>267</v>
      </c>
      <c r="O45" s="298"/>
      <c r="P45" s="140">
        <v>8659.91</v>
      </c>
      <c r="Q45" s="141" t="s">
        <v>271</v>
      </c>
      <c r="R45" s="142"/>
      <c r="S45" s="140"/>
      <c r="T45" s="140"/>
      <c r="U45" s="301"/>
      <c r="V45" s="307"/>
      <c r="W45" s="310"/>
      <c r="X45" s="2">
        <v>58</v>
      </c>
    </row>
    <row r="46" spans="1:24" x14ac:dyDescent="0.25">
      <c r="A46" s="295"/>
      <c r="B46" s="304"/>
      <c r="C46" s="304"/>
      <c r="D46" s="304"/>
      <c r="E46" s="304"/>
      <c r="F46" s="298"/>
      <c r="G46" s="313"/>
      <c r="H46" s="301"/>
      <c r="I46" s="316"/>
      <c r="J46" s="319"/>
      <c r="K46" s="322"/>
      <c r="L46" s="304"/>
      <c r="M46" s="304"/>
      <c r="N46" s="147" t="s">
        <v>275</v>
      </c>
      <c r="O46" s="298"/>
      <c r="P46" s="140">
        <v>6494.93</v>
      </c>
      <c r="Q46" s="141" t="s">
        <v>274</v>
      </c>
      <c r="R46" s="142"/>
      <c r="S46" s="140"/>
      <c r="T46" s="140"/>
      <c r="U46" s="301"/>
      <c r="V46" s="307"/>
      <c r="W46" s="310"/>
      <c r="X46" s="2">
        <v>58</v>
      </c>
    </row>
    <row r="47" spans="1:24" x14ac:dyDescent="0.25">
      <c r="A47" s="295"/>
      <c r="B47" s="304"/>
      <c r="C47" s="304"/>
      <c r="D47" s="304"/>
      <c r="E47" s="304"/>
      <c r="F47" s="298"/>
      <c r="G47" s="313"/>
      <c r="H47" s="301"/>
      <c r="I47" s="316"/>
      <c r="J47" s="319"/>
      <c r="K47" s="322"/>
      <c r="L47" s="304"/>
      <c r="M47" s="304"/>
      <c r="N47" s="147" t="s">
        <v>276</v>
      </c>
      <c r="O47" s="298"/>
      <c r="P47" s="140">
        <v>24189.38</v>
      </c>
      <c r="Q47" s="141" t="s">
        <v>277</v>
      </c>
      <c r="R47" s="142"/>
      <c r="S47" s="140"/>
      <c r="T47" s="140"/>
      <c r="U47" s="301"/>
      <c r="V47" s="307"/>
      <c r="W47" s="310"/>
      <c r="X47" s="2">
        <v>58</v>
      </c>
    </row>
    <row r="48" spans="1:24" x14ac:dyDescent="0.25">
      <c r="A48" s="295"/>
      <c r="B48" s="304"/>
      <c r="C48" s="304"/>
      <c r="D48" s="304"/>
      <c r="E48" s="304"/>
      <c r="F48" s="298"/>
      <c r="G48" s="313"/>
      <c r="H48" s="301"/>
      <c r="I48" s="316"/>
      <c r="J48" s="319"/>
      <c r="K48" s="322"/>
      <c r="L48" s="304"/>
      <c r="M48" s="304"/>
      <c r="N48" s="147" t="s">
        <v>275</v>
      </c>
      <c r="O48" s="298"/>
      <c r="P48" s="140">
        <v>22474.68</v>
      </c>
      <c r="Q48" s="141" t="s">
        <v>277</v>
      </c>
      <c r="R48" s="142"/>
      <c r="S48" s="140"/>
      <c r="T48" s="140"/>
      <c r="U48" s="301"/>
      <c r="V48" s="307"/>
      <c r="W48" s="310"/>
      <c r="X48" s="2">
        <v>58</v>
      </c>
    </row>
    <row r="49" spans="1:24" x14ac:dyDescent="0.25">
      <c r="A49" s="295"/>
      <c r="B49" s="304"/>
      <c r="C49" s="304"/>
      <c r="D49" s="304"/>
      <c r="E49" s="304"/>
      <c r="F49" s="298"/>
      <c r="G49" s="313"/>
      <c r="H49" s="301"/>
      <c r="I49" s="316"/>
      <c r="J49" s="319"/>
      <c r="K49" s="322"/>
      <c r="L49" s="304"/>
      <c r="M49" s="304"/>
      <c r="N49" s="147" t="s">
        <v>290</v>
      </c>
      <c r="O49" s="298"/>
      <c r="P49" s="140">
        <v>16856.02</v>
      </c>
      <c r="Q49" s="141" t="s">
        <v>289</v>
      </c>
      <c r="R49" s="142"/>
      <c r="S49" s="140"/>
      <c r="T49" s="140"/>
      <c r="U49" s="301"/>
      <c r="V49" s="307"/>
      <c r="W49" s="310"/>
      <c r="X49" s="2">
        <v>58</v>
      </c>
    </row>
    <row r="50" spans="1:24" x14ac:dyDescent="0.25">
      <c r="A50" s="295"/>
      <c r="B50" s="304"/>
      <c r="C50" s="304"/>
      <c r="D50" s="304"/>
      <c r="E50" s="304"/>
      <c r="F50" s="298"/>
      <c r="G50" s="313"/>
      <c r="H50" s="301"/>
      <c r="I50" s="316"/>
      <c r="J50" s="319"/>
      <c r="K50" s="322"/>
      <c r="L50" s="304"/>
      <c r="M50" s="304"/>
      <c r="N50" s="147" t="s">
        <v>292</v>
      </c>
      <c r="O50" s="298"/>
      <c r="P50" s="140">
        <v>32691.9</v>
      </c>
      <c r="Q50" s="141" t="s">
        <v>291</v>
      </c>
      <c r="R50" s="142"/>
      <c r="S50" s="140"/>
      <c r="T50" s="140"/>
      <c r="U50" s="301"/>
      <c r="V50" s="307"/>
      <c r="W50" s="310"/>
      <c r="X50" s="2">
        <v>58</v>
      </c>
    </row>
    <row r="51" spans="1:24" x14ac:dyDescent="0.25">
      <c r="A51" s="295"/>
      <c r="B51" s="304"/>
      <c r="C51" s="304"/>
      <c r="D51" s="304"/>
      <c r="E51" s="304"/>
      <c r="F51" s="298"/>
      <c r="G51" s="313"/>
      <c r="H51" s="301"/>
      <c r="I51" s="316"/>
      <c r="J51" s="319"/>
      <c r="K51" s="322"/>
      <c r="L51" s="304"/>
      <c r="M51" s="304"/>
      <c r="N51" s="147" t="s">
        <v>290</v>
      </c>
      <c r="O51" s="298"/>
      <c r="P51" s="140">
        <v>27111.17</v>
      </c>
      <c r="Q51" s="141" t="s">
        <v>291</v>
      </c>
      <c r="R51" s="142"/>
      <c r="S51" s="140"/>
      <c r="T51" s="140"/>
      <c r="U51" s="301"/>
      <c r="V51" s="307"/>
      <c r="W51" s="310"/>
      <c r="X51" s="2">
        <v>58</v>
      </c>
    </row>
    <row r="52" spans="1:24" x14ac:dyDescent="0.25">
      <c r="A52" s="295"/>
      <c r="B52" s="304"/>
      <c r="C52" s="304"/>
      <c r="D52" s="304"/>
      <c r="E52" s="304"/>
      <c r="F52" s="298"/>
      <c r="G52" s="313"/>
      <c r="H52" s="301"/>
      <c r="I52" s="316"/>
      <c r="J52" s="319"/>
      <c r="K52" s="322"/>
      <c r="L52" s="304"/>
      <c r="M52" s="304"/>
      <c r="N52" s="147" t="s">
        <v>344</v>
      </c>
      <c r="O52" s="298"/>
      <c r="P52" s="140">
        <v>20333.38</v>
      </c>
      <c r="Q52" s="141" t="s">
        <v>344</v>
      </c>
      <c r="R52" s="142"/>
      <c r="S52" s="140"/>
      <c r="T52" s="140"/>
      <c r="U52" s="301"/>
      <c r="V52" s="307"/>
      <c r="W52" s="310"/>
      <c r="X52" s="2">
        <v>58</v>
      </c>
    </row>
    <row r="53" spans="1:24" x14ac:dyDescent="0.25">
      <c r="A53" s="295"/>
      <c r="B53" s="304"/>
      <c r="C53" s="304"/>
      <c r="D53" s="304"/>
      <c r="E53" s="304"/>
      <c r="F53" s="298"/>
      <c r="G53" s="313"/>
      <c r="H53" s="301"/>
      <c r="I53" s="316"/>
      <c r="J53" s="319"/>
      <c r="K53" s="322"/>
      <c r="L53" s="304"/>
      <c r="M53" s="304"/>
      <c r="N53" s="147" t="s">
        <v>292</v>
      </c>
      <c r="O53" s="298"/>
      <c r="P53" s="140">
        <v>21996.1</v>
      </c>
      <c r="Q53" s="141" t="s">
        <v>345</v>
      </c>
      <c r="R53" s="142"/>
      <c r="S53" s="140"/>
      <c r="T53" s="140"/>
      <c r="U53" s="301"/>
      <c r="V53" s="307"/>
      <c r="W53" s="310"/>
      <c r="X53" s="2">
        <v>58</v>
      </c>
    </row>
    <row r="54" spans="1:24" x14ac:dyDescent="0.25">
      <c r="A54" s="295"/>
      <c r="B54" s="304"/>
      <c r="C54" s="304"/>
      <c r="D54" s="304"/>
      <c r="E54" s="304"/>
      <c r="F54" s="298"/>
      <c r="G54" s="313"/>
      <c r="H54" s="301"/>
      <c r="I54" s="316"/>
      <c r="J54" s="319"/>
      <c r="K54" s="322"/>
      <c r="L54" s="304"/>
      <c r="M54" s="304"/>
      <c r="N54" s="147" t="s">
        <v>344</v>
      </c>
      <c r="O54" s="298"/>
      <c r="P54" s="140">
        <v>29026.75</v>
      </c>
      <c r="Q54" s="141" t="s">
        <v>345</v>
      </c>
      <c r="R54" s="142"/>
      <c r="S54" s="140"/>
      <c r="T54" s="140"/>
      <c r="U54" s="301"/>
      <c r="V54" s="307"/>
      <c r="W54" s="310"/>
      <c r="X54" s="2">
        <v>58</v>
      </c>
    </row>
    <row r="55" spans="1:24" x14ac:dyDescent="0.25">
      <c r="A55" s="296"/>
      <c r="B55" s="305"/>
      <c r="C55" s="305"/>
      <c r="D55" s="305"/>
      <c r="E55" s="305"/>
      <c r="F55" s="299"/>
      <c r="G55" s="314"/>
      <c r="H55" s="302"/>
      <c r="I55" s="317"/>
      <c r="J55" s="320"/>
      <c r="K55" s="323"/>
      <c r="L55" s="305"/>
      <c r="M55" s="305"/>
      <c r="N55" s="148" t="s">
        <v>384</v>
      </c>
      <c r="O55" s="299"/>
      <c r="P55" s="143">
        <v>8111.96</v>
      </c>
      <c r="Q55" s="144" t="s">
        <v>386</v>
      </c>
      <c r="R55" s="145"/>
      <c r="S55" s="143"/>
      <c r="T55" s="143"/>
      <c r="U55" s="302"/>
      <c r="V55" s="308"/>
      <c r="W55" s="311"/>
      <c r="X55" s="2">
        <v>58</v>
      </c>
    </row>
    <row r="56" spans="1:24" s="85" customFormat="1" ht="127.15" customHeight="1" x14ac:dyDescent="0.25">
      <c r="A56" s="268">
        <v>3</v>
      </c>
      <c r="B56" s="250" t="s">
        <v>56</v>
      </c>
      <c r="C56" s="250"/>
      <c r="D56" s="250"/>
      <c r="E56" s="250" t="s">
        <v>154</v>
      </c>
      <c r="F56" s="256" t="s">
        <v>181</v>
      </c>
      <c r="G56" s="327" t="s">
        <v>188</v>
      </c>
      <c r="H56" s="259">
        <v>114400</v>
      </c>
      <c r="I56" s="262">
        <f>IF(X56 = 61, H56 + SUM(S56:S79) - SUM(T56:T79) - SUM(P56:P79) - V56,0)</f>
        <v>0</v>
      </c>
      <c r="J56" s="330">
        <v>2353017179</v>
      </c>
      <c r="K56" s="333" t="s">
        <v>156</v>
      </c>
      <c r="L56" s="250"/>
      <c r="M56" s="250" t="s">
        <v>167</v>
      </c>
      <c r="N56" s="131" t="s">
        <v>204</v>
      </c>
      <c r="O56" s="256" t="s">
        <v>189</v>
      </c>
      <c r="P56" s="118">
        <v>4800</v>
      </c>
      <c r="Q56" s="119" t="s">
        <v>207</v>
      </c>
      <c r="R56" s="117"/>
      <c r="S56" s="118"/>
      <c r="T56" s="118"/>
      <c r="U56" s="259" t="s">
        <v>410</v>
      </c>
      <c r="V56" s="324">
        <v>7280</v>
      </c>
      <c r="W56" s="247"/>
      <c r="X56" s="85">
        <v>61</v>
      </c>
    </row>
    <row r="57" spans="1:24" x14ac:dyDescent="0.25">
      <c r="A57" s="269"/>
      <c r="B57" s="251"/>
      <c r="C57" s="251"/>
      <c r="D57" s="251"/>
      <c r="E57" s="251"/>
      <c r="F57" s="257"/>
      <c r="G57" s="328"/>
      <c r="H57" s="260"/>
      <c r="I57" s="263"/>
      <c r="J57" s="331"/>
      <c r="K57" s="334"/>
      <c r="L57" s="251"/>
      <c r="M57" s="251"/>
      <c r="N57" s="132" t="s">
        <v>204</v>
      </c>
      <c r="O57" s="257"/>
      <c r="P57" s="120">
        <v>5600</v>
      </c>
      <c r="Q57" s="121" t="s">
        <v>207</v>
      </c>
      <c r="R57" s="122"/>
      <c r="S57" s="120"/>
      <c r="T57" s="120"/>
      <c r="U57" s="260"/>
      <c r="V57" s="325"/>
      <c r="W57" s="248"/>
      <c r="X57" s="2">
        <v>61</v>
      </c>
    </row>
    <row r="58" spans="1:24" x14ac:dyDescent="0.25">
      <c r="A58" s="269"/>
      <c r="B58" s="251"/>
      <c r="C58" s="251"/>
      <c r="D58" s="251"/>
      <c r="E58" s="251"/>
      <c r="F58" s="257"/>
      <c r="G58" s="328"/>
      <c r="H58" s="260"/>
      <c r="I58" s="263"/>
      <c r="J58" s="331"/>
      <c r="K58" s="334"/>
      <c r="L58" s="251"/>
      <c r="M58" s="251"/>
      <c r="N58" s="132" t="s">
        <v>210</v>
      </c>
      <c r="O58" s="257"/>
      <c r="P58" s="120">
        <v>4560</v>
      </c>
      <c r="Q58" s="121" t="s">
        <v>214</v>
      </c>
      <c r="R58" s="122"/>
      <c r="S58" s="120"/>
      <c r="T58" s="120"/>
      <c r="U58" s="260"/>
      <c r="V58" s="325"/>
      <c r="W58" s="248"/>
      <c r="X58" s="2">
        <v>61</v>
      </c>
    </row>
    <row r="59" spans="1:24" x14ac:dyDescent="0.25">
      <c r="A59" s="269"/>
      <c r="B59" s="251"/>
      <c r="C59" s="251"/>
      <c r="D59" s="251"/>
      <c r="E59" s="251"/>
      <c r="F59" s="257"/>
      <c r="G59" s="328"/>
      <c r="H59" s="260"/>
      <c r="I59" s="263"/>
      <c r="J59" s="331"/>
      <c r="K59" s="334"/>
      <c r="L59" s="251"/>
      <c r="M59" s="251"/>
      <c r="N59" s="132" t="s">
        <v>210</v>
      </c>
      <c r="O59" s="257"/>
      <c r="P59" s="120">
        <v>5320</v>
      </c>
      <c r="Q59" s="121" t="s">
        <v>214</v>
      </c>
      <c r="R59" s="122"/>
      <c r="S59" s="120"/>
      <c r="T59" s="120"/>
      <c r="U59" s="260"/>
      <c r="V59" s="325"/>
      <c r="W59" s="248"/>
      <c r="X59" s="2">
        <v>61</v>
      </c>
    </row>
    <row r="60" spans="1:24" x14ac:dyDescent="0.25">
      <c r="A60" s="269"/>
      <c r="B60" s="251"/>
      <c r="C60" s="251"/>
      <c r="D60" s="251"/>
      <c r="E60" s="251"/>
      <c r="F60" s="257"/>
      <c r="G60" s="328"/>
      <c r="H60" s="260"/>
      <c r="I60" s="263"/>
      <c r="J60" s="331"/>
      <c r="K60" s="334"/>
      <c r="L60" s="251"/>
      <c r="M60" s="251"/>
      <c r="N60" s="132" t="s">
        <v>217</v>
      </c>
      <c r="O60" s="257"/>
      <c r="P60" s="120">
        <v>3840</v>
      </c>
      <c r="Q60" s="121" t="s">
        <v>221</v>
      </c>
      <c r="R60" s="122"/>
      <c r="S60" s="120"/>
      <c r="T60" s="120"/>
      <c r="U60" s="260"/>
      <c r="V60" s="325"/>
      <c r="W60" s="248"/>
      <c r="X60" s="2">
        <v>61</v>
      </c>
    </row>
    <row r="61" spans="1:24" x14ac:dyDescent="0.25">
      <c r="A61" s="269"/>
      <c r="B61" s="251"/>
      <c r="C61" s="251"/>
      <c r="D61" s="251"/>
      <c r="E61" s="251"/>
      <c r="F61" s="257"/>
      <c r="G61" s="328"/>
      <c r="H61" s="260"/>
      <c r="I61" s="263"/>
      <c r="J61" s="331"/>
      <c r="K61" s="334"/>
      <c r="L61" s="251"/>
      <c r="M61" s="251"/>
      <c r="N61" s="132" t="s">
        <v>217</v>
      </c>
      <c r="O61" s="257"/>
      <c r="P61" s="120">
        <v>4480</v>
      </c>
      <c r="Q61" s="121" t="s">
        <v>221</v>
      </c>
      <c r="R61" s="122"/>
      <c r="S61" s="120"/>
      <c r="T61" s="120"/>
      <c r="U61" s="260"/>
      <c r="V61" s="325"/>
      <c r="W61" s="248"/>
      <c r="X61" s="2">
        <v>61</v>
      </c>
    </row>
    <row r="62" spans="1:24" x14ac:dyDescent="0.25">
      <c r="A62" s="269"/>
      <c r="B62" s="251"/>
      <c r="C62" s="251"/>
      <c r="D62" s="251"/>
      <c r="E62" s="251"/>
      <c r="F62" s="257"/>
      <c r="G62" s="328"/>
      <c r="H62" s="260"/>
      <c r="I62" s="263"/>
      <c r="J62" s="331"/>
      <c r="K62" s="334"/>
      <c r="L62" s="251"/>
      <c r="M62" s="251"/>
      <c r="N62" s="132" t="s">
        <v>229</v>
      </c>
      <c r="O62" s="257"/>
      <c r="P62" s="120">
        <v>5640</v>
      </c>
      <c r="Q62" s="121" t="s">
        <v>230</v>
      </c>
      <c r="R62" s="122"/>
      <c r="S62" s="120"/>
      <c r="T62" s="120"/>
      <c r="U62" s="260"/>
      <c r="V62" s="325"/>
      <c r="W62" s="248"/>
      <c r="X62" s="2">
        <v>61</v>
      </c>
    </row>
    <row r="63" spans="1:24" x14ac:dyDescent="0.25">
      <c r="A63" s="269"/>
      <c r="B63" s="251"/>
      <c r="C63" s="251"/>
      <c r="D63" s="251"/>
      <c r="E63" s="251"/>
      <c r="F63" s="257"/>
      <c r="G63" s="328"/>
      <c r="H63" s="260"/>
      <c r="I63" s="263"/>
      <c r="J63" s="331"/>
      <c r="K63" s="334"/>
      <c r="L63" s="251"/>
      <c r="M63" s="251"/>
      <c r="N63" s="132" t="s">
        <v>229</v>
      </c>
      <c r="O63" s="257"/>
      <c r="P63" s="120">
        <v>6580</v>
      </c>
      <c r="Q63" s="121" t="s">
        <v>230</v>
      </c>
      <c r="R63" s="122"/>
      <c r="S63" s="120"/>
      <c r="T63" s="120"/>
      <c r="U63" s="260"/>
      <c r="V63" s="325"/>
      <c r="W63" s="248"/>
      <c r="X63" s="2">
        <v>61</v>
      </c>
    </row>
    <row r="64" spans="1:24" x14ac:dyDescent="0.25">
      <c r="A64" s="269"/>
      <c r="B64" s="251"/>
      <c r="C64" s="251"/>
      <c r="D64" s="251"/>
      <c r="E64" s="251"/>
      <c r="F64" s="257"/>
      <c r="G64" s="328"/>
      <c r="H64" s="260"/>
      <c r="I64" s="263"/>
      <c r="J64" s="331"/>
      <c r="K64" s="334"/>
      <c r="L64" s="251"/>
      <c r="M64" s="251"/>
      <c r="N64" s="132" t="s">
        <v>233</v>
      </c>
      <c r="O64" s="257"/>
      <c r="P64" s="120">
        <v>5400</v>
      </c>
      <c r="Q64" s="121" t="s">
        <v>240</v>
      </c>
      <c r="R64" s="122"/>
      <c r="S64" s="120"/>
      <c r="T64" s="120"/>
      <c r="U64" s="260"/>
      <c r="V64" s="325"/>
      <c r="W64" s="248"/>
      <c r="X64" s="2">
        <v>61</v>
      </c>
    </row>
    <row r="65" spans="1:24" x14ac:dyDescent="0.25">
      <c r="A65" s="269"/>
      <c r="B65" s="251"/>
      <c r="C65" s="251"/>
      <c r="D65" s="251"/>
      <c r="E65" s="251"/>
      <c r="F65" s="257"/>
      <c r="G65" s="328"/>
      <c r="H65" s="260"/>
      <c r="I65" s="263"/>
      <c r="J65" s="331"/>
      <c r="K65" s="334"/>
      <c r="L65" s="251"/>
      <c r="M65" s="251"/>
      <c r="N65" s="132" t="s">
        <v>233</v>
      </c>
      <c r="O65" s="257"/>
      <c r="P65" s="120">
        <v>6300</v>
      </c>
      <c r="Q65" s="121" t="s">
        <v>240</v>
      </c>
      <c r="R65" s="122"/>
      <c r="S65" s="120"/>
      <c r="T65" s="120"/>
      <c r="U65" s="260"/>
      <c r="V65" s="325"/>
      <c r="W65" s="248"/>
      <c r="X65" s="2">
        <v>61</v>
      </c>
    </row>
    <row r="66" spans="1:24" x14ac:dyDescent="0.25">
      <c r="A66" s="269"/>
      <c r="B66" s="251"/>
      <c r="C66" s="251"/>
      <c r="D66" s="251"/>
      <c r="E66" s="251"/>
      <c r="F66" s="257"/>
      <c r="G66" s="328"/>
      <c r="H66" s="260"/>
      <c r="I66" s="263"/>
      <c r="J66" s="331"/>
      <c r="K66" s="334"/>
      <c r="L66" s="251"/>
      <c r="M66" s="251"/>
      <c r="N66" s="132" t="s">
        <v>245</v>
      </c>
      <c r="O66" s="257"/>
      <c r="P66" s="120">
        <v>4200</v>
      </c>
      <c r="Q66" s="121" t="s">
        <v>246</v>
      </c>
      <c r="R66" s="122"/>
      <c r="S66" s="120"/>
      <c r="T66" s="120"/>
      <c r="U66" s="260"/>
      <c r="V66" s="325"/>
      <c r="W66" s="248"/>
      <c r="X66" s="2">
        <v>61</v>
      </c>
    </row>
    <row r="67" spans="1:24" x14ac:dyDescent="0.25">
      <c r="A67" s="269"/>
      <c r="B67" s="251"/>
      <c r="C67" s="251"/>
      <c r="D67" s="251"/>
      <c r="E67" s="251"/>
      <c r="F67" s="257"/>
      <c r="G67" s="328"/>
      <c r="H67" s="260"/>
      <c r="I67" s="263"/>
      <c r="J67" s="331"/>
      <c r="K67" s="334"/>
      <c r="L67" s="251"/>
      <c r="M67" s="251"/>
      <c r="N67" s="132" t="s">
        <v>245</v>
      </c>
      <c r="O67" s="257"/>
      <c r="P67" s="120">
        <v>4900</v>
      </c>
      <c r="Q67" s="121" t="s">
        <v>246</v>
      </c>
      <c r="R67" s="122"/>
      <c r="S67" s="120"/>
      <c r="T67" s="120"/>
      <c r="U67" s="260"/>
      <c r="V67" s="325"/>
      <c r="W67" s="248"/>
      <c r="X67" s="2">
        <v>61</v>
      </c>
    </row>
    <row r="68" spans="1:24" x14ac:dyDescent="0.25">
      <c r="A68" s="269"/>
      <c r="B68" s="251"/>
      <c r="C68" s="251"/>
      <c r="D68" s="251"/>
      <c r="E68" s="251"/>
      <c r="F68" s="257"/>
      <c r="G68" s="328"/>
      <c r="H68" s="260"/>
      <c r="I68" s="263"/>
      <c r="J68" s="331"/>
      <c r="K68" s="334"/>
      <c r="L68" s="251"/>
      <c r="M68" s="251"/>
      <c r="N68" s="132" t="s">
        <v>249</v>
      </c>
      <c r="O68" s="257"/>
      <c r="P68" s="120">
        <v>720</v>
      </c>
      <c r="Q68" s="121" t="s">
        <v>250</v>
      </c>
      <c r="R68" s="122"/>
      <c r="S68" s="120"/>
      <c r="T68" s="120"/>
      <c r="U68" s="260"/>
      <c r="V68" s="325"/>
      <c r="W68" s="248"/>
      <c r="X68" s="2">
        <v>61</v>
      </c>
    </row>
    <row r="69" spans="1:24" x14ac:dyDescent="0.25">
      <c r="A69" s="269"/>
      <c r="B69" s="251"/>
      <c r="C69" s="251"/>
      <c r="D69" s="251"/>
      <c r="E69" s="251"/>
      <c r="F69" s="257"/>
      <c r="G69" s="328"/>
      <c r="H69" s="260"/>
      <c r="I69" s="263"/>
      <c r="J69" s="331"/>
      <c r="K69" s="334"/>
      <c r="L69" s="251"/>
      <c r="M69" s="251"/>
      <c r="N69" s="132" t="s">
        <v>249</v>
      </c>
      <c r="O69" s="257"/>
      <c r="P69" s="120">
        <v>840</v>
      </c>
      <c r="Q69" s="121" t="s">
        <v>250</v>
      </c>
      <c r="R69" s="122"/>
      <c r="S69" s="120"/>
      <c r="T69" s="120"/>
      <c r="U69" s="260"/>
      <c r="V69" s="325"/>
      <c r="W69" s="248"/>
      <c r="X69" s="2">
        <v>61</v>
      </c>
    </row>
    <row r="70" spans="1:24" x14ac:dyDescent="0.25">
      <c r="A70" s="269"/>
      <c r="B70" s="251"/>
      <c r="C70" s="251"/>
      <c r="D70" s="251"/>
      <c r="E70" s="251"/>
      <c r="F70" s="257"/>
      <c r="G70" s="328"/>
      <c r="H70" s="260"/>
      <c r="I70" s="263"/>
      <c r="J70" s="331"/>
      <c r="K70" s="334"/>
      <c r="L70" s="251"/>
      <c r="M70" s="251"/>
      <c r="N70" s="132" t="s">
        <v>252</v>
      </c>
      <c r="O70" s="257"/>
      <c r="P70" s="120">
        <v>360</v>
      </c>
      <c r="Q70" s="121" t="s">
        <v>270</v>
      </c>
      <c r="R70" s="122"/>
      <c r="S70" s="120"/>
      <c r="T70" s="120"/>
      <c r="U70" s="260"/>
      <c r="V70" s="325"/>
      <c r="W70" s="248"/>
      <c r="X70" s="2">
        <v>61</v>
      </c>
    </row>
    <row r="71" spans="1:24" x14ac:dyDescent="0.25">
      <c r="A71" s="269"/>
      <c r="B71" s="251"/>
      <c r="C71" s="251"/>
      <c r="D71" s="251"/>
      <c r="E71" s="251"/>
      <c r="F71" s="257"/>
      <c r="G71" s="328"/>
      <c r="H71" s="260"/>
      <c r="I71" s="263"/>
      <c r="J71" s="331"/>
      <c r="K71" s="334"/>
      <c r="L71" s="251"/>
      <c r="M71" s="251"/>
      <c r="N71" s="132" t="s">
        <v>252</v>
      </c>
      <c r="O71" s="257"/>
      <c r="P71" s="120">
        <v>420</v>
      </c>
      <c r="Q71" s="121" t="s">
        <v>270</v>
      </c>
      <c r="R71" s="122"/>
      <c r="S71" s="120"/>
      <c r="T71" s="120"/>
      <c r="U71" s="260"/>
      <c r="V71" s="325"/>
      <c r="W71" s="248"/>
      <c r="X71" s="2">
        <v>61</v>
      </c>
    </row>
    <row r="72" spans="1:24" x14ac:dyDescent="0.25">
      <c r="A72" s="269"/>
      <c r="B72" s="251"/>
      <c r="C72" s="251"/>
      <c r="D72" s="251"/>
      <c r="E72" s="251"/>
      <c r="F72" s="257"/>
      <c r="G72" s="328"/>
      <c r="H72" s="260"/>
      <c r="I72" s="263"/>
      <c r="J72" s="331"/>
      <c r="K72" s="334"/>
      <c r="L72" s="251"/>
      <c r="M72" s="251"/>
      <c r="N72" s="132" t="s">
        <v>276</v>
      </c>
      <c r="O72" s="257"/>
      <c r="P72" s="120">
        <v>5040</v>
      </c>
      <c r="Q72" s="121" t="s">
        <v>278</v>
      </c>
      <c r="R72" s="122"/>
      <c r="S72" s="120"/>
      <c r="T72" s="120"/>
      <c r="U72" s="260"/>
      <c r="V72" s="325"/>
      <c r="W72" s="248"/>
      <c r="X72" s="2">
        <v>61</v>
      </c>
    </row>
    <row r="73" spans="1:24" x14ac:dyDescent="0.25">
      <c r="A73" s="269"/>
      <c r="B73" s="251"/>
      <c r="C73" s="251"/>
      <c r="D73" s="251"/>
      <c r="E73" s="251"/>
      <c r="F73" s="257"/>
      <c r="G73" s="328"/>
      <c r="H73" s="260"/>
      <c r="I73" s="263"/>
      <c r="J73" s="331"/>
      <c r="K73" s="334"/>
      <c r="L73" s="251"/>
      <c r="M73" s="251"/>
      <c r="N73" s="132" t="s">
        <v>276</v>
      </c>
      <c r="O73" s="257"/>
      <c r="P73" s="120">
        <v>5880</v>
      </c>
      <c r="Q73" s="121" t="s">
        <v>278</v>
      </c>
      <c r="R73" s="122"/>
      <c r="S73" s="120"/>
      <c r="T73" s="120"/>
      <c r="U73" s="260"/>
      <c r="V73" s="325"/>
      <c r="W73" s="248"/>
      <c r="X73" s="2">
        <v>61</v>
      </c>
    </row>
    <row r="74" spans="1:24" x14ac:dyDescent="0.25">
      <c r="A74" s="269"/>
      <c r="B74" s="251"/>
      <c r="C74" s="251"/>
      <c r="D74" s="251"/>
      <c r="E74" s="251"/>
      <c r="F74" s="257"/>
      <c r="G74" s="328"/>
      <c r="H74" s="260"/>
      <c r="I74" s="263"/>
      <c r="J74" s="331"/>
      <c r="K74" s="334"/>
      <c r="L74" s="251"/>
      <c r="M74" s="251"/>
      <c r="N74" s="132" t="s">
        <v>292</v>
      </c>
      <c r="O74" s="257"/>
      <c r="P74" s="120">
        <v>4800</v>
      </c>
      <c r="Q74" s="121" t="s">
        <v>297</v>
      </c>
      <c r="R74" s="122"/>
      <c r="S74" s="120"/>
      <c r="T74" s="120"/>
      <c r="U74" s="260"/>
      <c r="V74" s="325"/>
      <c r="W74" s="248"/>
      <c r="X74" s="2">
        <v>61</v>
      </c>
    </row>
    <row r="75" spans="1:24" x14ac:dyDescent="0.25">
      <c r="A75" s="269"/>
      <c r="B75" s="251"/>
      <c r="C75" s="251"/>
      <c r="D75" s="251"/>
      <c r="E75" s="251"/>
      <c r="F75" s="257"/>
      <c r="G75" s="328"/>
      <c r="H75" s="260"/>
      <c r="I75" s="263"/>
      <c r="J75" s="331"/>
      <c r="K75" s="334"/>
      <c r="L75" s="251"/>
      <c r="M75" s="251"/>
      <c r="N75" s="132" t="s">
        <v>292</v>
      </c>
      <c r="O75" s="257"/>
      <c r="P75" s="120">
        <v>5600</v>
      </c>
      <c r="Q75" s="121" t="s">
        <v>297</v>
      </c>
      <c r="R75" s="122"/>
      <c r="S75" s="120"/>
      <c r="T75" s="120"/>
      <c r="U75" s="260"/>
      <c r="V75" s="325"/>
      <c r="W75" s="248"/>
      <c r="X75" s="2">
        <v>61</v>
      </c>
    </row>
    <row r="76" spans="1:24" x14ac:dyDescent="0.25">
      <c r="A76" s="269"/>
      <c r="B76" s="251"/>
      <c r="C76" s="251"/>
      <c r="D76" s="251"/>
      <c r="E76" s="251"/>
      <c r="F76" s="257"/>
      <c r="G76" s="328"/>
      <c r="H76" s="260"/>
      <c r="I76" s="263"/>
      <c r="J76" s="331"/>
      <c r="K76" s="334"/>
      <c r="L76" s="251"/>
      <c r="M76" s="251"/>
      <c r="N76" s="132" t="s">
        <v>346</v>
      </c>
      <c r="O76" s="257"/>
      <c r="P76" s="120">
        <v>5040</v>
      </c>
      <c r="Q76" s="121" t="s">
        <v>351</v>
      </c>
      <c r="R76" s="122"/>
      <c r="S76" s="120"/>
      <c r="T76" s="120"/>
      <c r="U76" s="260"/>
      <c r="V76" s="325"/>
      <c r="W76" s="248"/>
      <c r="X76" s="2">
        <v>61</v>
      </c>
    </row>
    <row r="77" spans="1:24" x14ac:dyDescent="0.25">
      <c r="A77" s="269"/>
      <c r="B77" s="251"/>
      <c r="C77" s="251"/>
      <c r="D77" s="251"/>
      <c r="E77" s="251"/>
      <c r="F77" s="257"/>
      <c r="G77" s="328"/>
      <c r="H77" s="260"/>
      <c r="I77" s="263"/>
      <c r="J77" s="331"/>
      <c r="K77" s="334"/>
      <c r="L77" s="251"/>
      <c r="M77" s="251"/>
      <c r="N77" s="132" t="s">
        <v>346</v>
      </c>
      <c r="O77" s="257"/>
      <c r="P77" s="120">
        <v>5880</v>
      </c>
      <c r="Q77" s="121" t="s">
        <v>351</v>
      </c>
      <c r="R77" s="122"/>
      <c r="S77" s="120"/>
      <c r="T77" s="120"/>
      <c r="U77" s="260"/>
      <c r="V77" s="325"/>
      <c r="W77" s="248"/>
      <c r="X77" s="2">
        <v>61</v>
      </c>
    </row>
    <row r="78" spans="1:24" x14ac:dyDescent="0.25">
      <c r="A78" s="269"/>
      <c r="B78" s="251"/>
      <c r="C78" s="251"/>
      <c r="D78" s="251"/>
      <c r="E78" s="251"/>
      <c r="F78" s="257"/>
      <c r="G78" s="328"/>
      <c r="H78" s="260"/>
      <c r="I78" s="263"/>
      <c r="J78" s="331"/>
      <c r="K78" s="334"/>
      <c r="L78" s="251"/>
      <c r="M78" s="251"/>
      <c r="N78" s="132" t="s">
        <v>384</v>
      </c>
      <c r="O78" s="257"/>
      <c r="P78" s="120">
        <v>5040</v>
      </c>
      <c r="Q78" s="121" t="s">
        <v>385</v>
      </c>
      <c r="R78" s="122"/>
      <c r="S78" s="120"/>
      <c r="T78" s="120"/>
      <c r="U78" s="260"/>
      <c r="V78" s="325"/>
      <c r="W78" s="248"/>
      <c r="X78" s="2">
        <v>61</v>
      </c>
    </row>
    <row r="79" spans="1:24" x14ac:dyDescent="0.25">
      <c r="A79" s="270"/>
      <c r="B79" s="252"/>
      <c r="C79" s="252"/>
      <c r="D79" s="252"/>
      <c r="E79" s="252"/>
      <c r="F79" s="258"/>
      <c r="G79" s="329"/>
      <c r="H79" s="261"/>
      <c r="I79" s="264"/>
      <c r="J79" s="332"/>
      <c r="K79" s="335"/>
      <c r="L79" s="252"/>
      <c r="M79" s="252"/>
      <c r="N79" s="133" t="s">
        <v>384</v>
      </c>
      <c r="O79" s="258"/>
      <c r="P79" s="127">
        <v>5880</v>
      </c>
      <c r="Q79" s="128" t="s">
        <v>385</v>
      </c>
      <c r="R79" s="129"/>
      <c r="S79" s="127"/>
      <c r="T79" s="127"/>
      <c r="U79" s="261"/>
      <c r="V79" s="326"/>
      <c r="W79" s="249"/>
      <c r="X79" s="2">
        <v>61</v>
      </c>
    </row>
    <row r="80" spans="1:24" s="85" customFormat="1" ht="90" customHeight="1" x14ac:dyDescent="0.25">
      <c r="A80" s="268">
        <v>4</v>
      </c>
      <c r="B80" s="250" t="s">
        <v>56</v>
      </c>
      <c r="C80" s="250"/>
      <c r="D80" s="250"/>
      <c r="E80" s="250" t="s">
        <v>234</v>
      </c>
      <c r="F80" s="256" t="s">
        <v>235</v>
      </c>
      <c r="G80" s="327" t="s">
        <v>157</v>
      </c>
      <c r="H80" s="259">
        <v>598920</v>
      </c>
      <c r="I80" s="262">
        <f>IF(X80 = 80, H80 + SUM(S80:S86) - SUM(T80:T86) - SUM(P80:P86) - V80,0)</f>
        <v>0</v>
      </c>
      <c r="J80" s="330">
        <v>235300578903</v>
      </c>
      <c r="K80" s="333" t="s">
        <v>147</v>
      </c>
      <c r="L80" s="250"/>
      <c r="M80" s="250" t="s">
        <v>236</v>
      </c>
      <c r="N80" s="131" t="s">
        <v>245</v>
      </c>
      <c r="O80" s="256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259"/>
      <c r="V80" s="324"/>
      <c r="W80" s="247"/>
      <c r="X80" s="85">
        <v>80</v>
      </c>
    </row>
    <row r="81" spans="1:24" x14ac:dyDescent="0.25">
      <c r="A81" s="269"/>
      <c r="B81" s="251"/>
      <c r="C81" s="251"/>
      <c r="D81" s="251"/>
      <c r="E81" s="251"/>
      <c r="F81" s="257"/>
      <c r="G81" s="328"/>
      <c r="H81" s="260"/>
      <c r="I81" s="263"/>
      <c r="J81" s="331"/>
      <c r="K81" s="334"/>
      <c r="L81" s="251"/>
      <c r="M81" s="251"/>
      <c r="N81" s="132" t="s">
        <v>249</v>
      </c>
      <c r="O81" s="257"/>
      <c r="P81" s="120">
        <v>13447.5</v>
      </c>
      <c r="Q81" s="121" t="s">
        <v>255</v>
      </c>
      <c r="R81" s="122"/>
      <c r="S81" s="120"/>
      <c r="T81" s="120"/>
      <c r="U81" s="260"/>
      <c r="V81" s="325"/>
      <c r="W81" s="248"/>
      <c r="X81" s="2">
        <v>80</v>
      </c>
    </row>
    <row r="82" spans="1:24" x14ac:dyDescent="0.25">
      <c r="A82" s="269"/>
      <c r="B82" s="251"/>
      <c r="C82" s="251"/>
      <c r="D82" s="251"/>
      <c r="E82" s="251"/>
      <c r="F82" s="257"/>
      <c r="G82" s="328"/>
      <c r="H82" s="260"/>
      <c r="I82" s="263"/>
      <c r="J82" s="331"/>
      <c r="K82" s="334"/>
      <c r="L82" s="251"/>
      <c r="M82" s="251"/>
      <c r="N82" s="132" t="s">
        <v>252</v>
      </c>
      <c r="O82" s="257"/>
      <c r="P82" s="120">
        <v>10725</v>
      </c>
      <c r="Q82" s="121" t="s">
        <v>269</v>
      </c>
      <c r="R82" s="122"/>
      <c r="S82" s="120"/>
      <c r="T82" s="120"/>
      <c r="U82" s="260"/>
      <c r="V82" s="325"/>
      <c r="W82" s="248"/>
      <c r="X82" s="2">
        <v>80</v>
      </c>
    </row>
    <row r="83" spans="1:24" x14ac:dyDescent="0.25">
      <c r="A83" s="269"/>
      <c r="B83" s="251"/>
      <c r="C83" s="251"/>
      <c r="D83" s="251"/>
      <c r="E83" s="251"/>
      <c r="F83" s="257"/>
      <c r="G83" s="328"/>
      <c r="H83" s="260"/>
      <c r="I83" s="263"/>
      <c r="J83" s="331"/>
      <c r="K83" s="334"/>
      <c r="L83" s="251"/>
      <c r="M83" s="251"/>
      <c r="N83" s="132" t="s">
        <v>276</v>
      </c>
      <c r="O83" s="257"/>
      <c r="P83" s="120">
        <v>138875</v>
      </c>
      <c r="Q83" s="121" t="s">
        <v>278</v>
      </c>
      <c r="R83" s="122"/>
      <c r="S83" s="120"/>
      <c r="T83" s="120"/>
      <c r="U83" s="260"/>
      <c r="V83" s="325"/>
      <c r="W83" s="248"/>
      <c r="X83" s="2">
        <v>80</v>
      </c>
    </row>
    <row r="84" spans="1:24" x14ac:dyDescent="0.25">
      <c r="A84" s="269"/>
      <c r="B84" s="251"/>
      <c r="C84" s="251"/>
      <c r="D84" s="251"/>
      <c r="E84" s="251"/>
      <c r="F84" s="257"/>
      <c r="G84" s="328"/>
      <c r="H84" s="260"/>
      <c r="I84" s="263"/>
      <c r="J84" s="331"/>
      <c r="K84" s="334"/>
      <c r="L84" s="251"/>
      <c r="M84" s="251"/>
      <c r="N84" s="132" t="s">
        <v>292</v>
      </c>
      <c r="O84" s="257"/>
      <c r="P84" s="120">
        <v>146617.5</v>
      </c>
      <c r="Q84" s="121" t="s">
        <v>160</v>
      </c>
      <c r="R84" s="122"/>
      <c r="S84" s="120"/>
      <c r="T84" s="120"/>
      <c r="U84" s="260"/>
      <c r="V84" s="325"/>
      <c r="W84" s="248"/>
      <c r="X84" s="2">
        <v>80</v>
      </c>
    </row>
    <row r="85" spans="1:24" x14ac:dyDescent="0.25">
      <c r="A85" s="269"/>
      <c r="B85" s="251"/>
      <c r="C85" s="251"/>
      <c r="D85" s="251"/>
      <c r="E85" s="251"/>
      <c r="F85" s="257"/>
      <c r="G85" s="328"/>
      <c r="H85" s="260"/>
      <c r="I85" s="263"/>
      <c r="J85" s="331"/>
      <c r="K85" s="334"/>
      <c r="L85" s="251"/>
      <c r="M85" s="251"/>
      <c r="N85" s="132" t="s">
        <v>346</v>
      </c>
      <c r="O85" s="257"/>
      <c r="P85" s="120">
        <v>118784</v>
      </c>
      <c r="Q85" s="121" t="s">
        <v>353</v>
      </c>
      <c r="R85" s="122"/>
      <c r="S85" s="120"/>
      <c r="T85" s="120"/>
      <c r="U85" s="260"/>
      <c r="V85" s="325"/>
      <c r="W85" s="248"/>
      <c r="X85" s="2">
        <v>80</v>
      </c>
    </row>
    <row r="86" spans="1:24" x14ac:dyDescent="0.25">
      <c r="A86" s="270"/>
      <c r="B86" s="252"/>
      <c r="C86" s="252"/>
      <c r="D86" s="252"/>
      <c r="E86" s="252"/>
      <c r="F86" s="258"/>
      <c r="G86" s="329"/>
      <c r="H86" s="261"/>
      <c r="I86" s="264"/>
      <c r="J86" s="332"/>
      <c r="K86" s="335"/>
      <c r="L86" s="252"/>
      <c r="M86" s="252"/>
      <c r="N86" s="133" t="s">
        <v>357</v>
      </c>
      <c r="O86" s="258"/>
      <c r="P86" s="127">
        <v>77516.800000000003</v>
      </c>
      <c r="Q86" s="128" t="s">
        <v>385</v>
      </c>
      <c r="R86" s="129"/>
      <c r="S86" s="127"/>
      <c r="T86" s="127"/>
      <c r="U86" s="261"/>
      <c r="V86" s="326"/>
      <c r="W86" s="249"/>
      <c r="X86" s="2">
        <v>80</v>
      </c>
    </row>
    <row r="87" spans="1:24" s="85" customFormat="1" ht="73.900000000000006" customHeight="1" x14ac:dyDescent="0.25">
      <c r="A87" s="359">
        <v>5</v>
      </c>
      <c r="B87" s="338" t="s">
        <v>56</v>
      </c>
      <c r="C87" s="338"/>
      <c r="D87" s="338"/>
      <c r="E87" s="338" t="s">
        <v>201</v>
      </c>
      <c r="F87" s="341" t="s">
        <v>261</v>
      </c>
      <c r="G87" s="344" t="s">
        <v>262</v>
      </c>
      <c r="H87" s="347">
        <v>79040</v>
      </c>
      <c r="I87" s="350">
        <f>IF(X87 = 85, H87 + SUM(S87:S94) - SUM(T87:T94) - SUM(P87:P94) - V87,0)</f>
        <v>0</v>
      </c>
      <c r="J87" s="353">
        <v>2353020735</v>
      </c>
      <c r="K87" s="356" t="s">
        <v>196</v>
      </c>
      <c r="L87" s="338"/>
      <c r="M87" s="338" t="s">
        <v>263</v>
      </c>
      <c r="N87" s="112" t="s">
        <v>281</v>
      </c>
      <c r="O87" s="341" t="s">
        <v>197</v>
      </c>
      <c r="P87" s="99">
        <v>5562</v>
      </c>
      <c r="Q87" s="98" t="s">
        <v>277</v>
      </c>
      <c r="R87" s="97"/>
      <c r="S87" s="99"/>
      <c r="T87" s="99"/>
      <c r="U87" s="347" t="s">
        <v>392</v>
      </c>
      <c r="V87" s="362">
        <v>40585</v>
      </c>
      <c r="W87" s="365"/>
      <c r="X87" s="85">
        <v>85</v>
      </c>
    </row>
    <row r="88" spans="1:24" x14ac:dyDescent="0.25">
      <c r="A88" s="360"/>
      <c r="B88" s="339"/>
      <c r="C88" s="339"/>
      <c r="D88" s="339"/>
      <c r="E88" s="339"/>
      <c r="F88" s="342"/>
      <c r="G88" s="345"/>
      <c r="H88" s="348"/>
      <c r="I88" s="351"/>
      <c r="J88" s="354"/>
      <c r="K88" s="357"/>
      <c r="L88" s="339"/>
      <c r="M88" s="339"/>
      <c r="N88" s="113" t="s">
        <v>281</v>
      </c>
      <c r="O88" s="342"/>
      <c r="P88" s="100">
        <v>2750</v>
      </c>
      <c r="Q88" s="101" t="s">
        <v>277</v>
      </c>
      <c r="R88" s="102"/>
      <c r="S88" s="100"/>
      <c r="T88" s="100"/>
      <c r="U88" s="348"/>
      <c r="V88" s="363"/>
      <c r="W88" s="366"/>
      <c r="X88" s="2">
        <v>85</v>
      </c>
    </row>
    <row r="89" spans="1:24" x14ac:dyDescent="0.25">
      <c r="A89" s="360"/>
      <c r="B89" s="339"/>
      <c r="C89" s="339"/>
      <c r="D89" s="339"/>
      <c r="E89" s="339"/>
      <c r="F89" s="342"/>
      <c r="G89" s="345"/>
      <c r="H89" s="348"/>
      <c r="I89" s="351"/>
      <c r="J89" s="354"/>
      <c r="K89" s="357"/>
      <c r="L89" s="339"/>
      <c r="M89" s="339"/>
      <c r="N89" s="113" t="s">
        <v>294</v>
      </c>
      <c r="O89" s="342"/>
      <c r="P89" s="100">
        <v>8010</v>
      </c>
      <c r="Q89" s="101" t="s">
        <v>297</v>
      </c>
      <c r="R89" s="102"/>
      <c r="S89" s="100"/>
      <c r="T89" s="100"/>
      <c r="U89" s="348"/>
      <c r="V89" s="363"/>
      <c r="W89" s="366"/>
      <c r="X89" s="2">
        <v>85</v>
      </c>
    </row>
    <row r="90" spans="1:24" x14ac:dyDescent="0.25">
      <c r="A90" s="360"/>
      <c r="B90" s="339"/>
      <c r="C90" s="339"/>
      <c r="D90" s="339"/>
      <c r="E90" s="339"/>
      <c r="F90" s="342"/>
      <c r="G90" s="345"/>
      <c r="H90" s="348"/>
      <c r="I90" s="351"/>
      <c r="J90" s="354"/>
      <c r="K90" s="357"/>
      <c r="L90" s="339"/>
      <c r="M90" s="339"/>
      <c r="N90" s="113" t="s">
        <v>294</v>
      </c>
      <c r="O90" s="342"/>
      <c r="P90" s="100">
        <v>2660</v>
      </c>
      <c r="Q90" s="101" t="s">
        <v>297</v>
      </c>
      <c r="R90" s="102"/>
      <c r="S90" s="100"/>
      <c r="T90" s="100"/>
      <c r="U90" s="348"/>
      <c r="V90" s="363"/>
      <c r="W90" s="366"/>
      <c r="X90" s="2">
        <v>85</v>
      </c>
    </row>
    <row r="91" spans="1:24" x14ac:dyDescent="0.25">
      <c r="A91" s="360"/>
      <c r="B91" s="339"/>
      <c r="C91" s="339"/>
      <c r="D91" s="339"/>
      <c r="E91" s="339"/>
      <c r="F91" s="342"/>
      <c r="G91" s="345"/>
      <c r="H91" s="348"/>
      <c r="I91" s="351"/>
      <c r="J91" s="354"/>
      <c r="K91" s="357"/>
      <c r="L91" s="339"/>
      <c r="M91" s="339"/>
      <c r="N91" s="113" t="s">
        <v>346</v>
      </c>
      <c r="O91" s="342"/>
      <c r="P91" s="100">
        <v>6489</v>
      </c>
      <c r="Q91" s="101" t="s">
        <v>354</v>
      </c>
      <c r="R91" s="102"/>
      <c r="S91" s="100"/>
      <c r="T91" s="100"/>
      <c r="U91" s="348"/>
      <c r="V91" s="363"/>
      <c r="W91" s="366"/>
      <c r="X91" s="2">
        <v>85</v>
      </c>
    </row>
    <row r="92" spans="1:24" x14ac:dyDescent="0.25">
      <c r="A92" s="360"/>
      <c r="B92" s="339"/>
      <c r="C92" s="339"/>
      <c r="D92" s="339"/>
      <c r="E92" s="339"/>
      <c r="F92" s="342"/>
      <c r="G92" s="345"/>
      <c r="H92" s="348"/>
      <c r="I92" s="351"/>
      <c r="J92" s="354"/>
      <c r="K92" s="357"/>
      <c r="L92" s="339"/>
      <c r="M92" s="339"/>
      <c r="N92" s="113" t="s">
        <v>346</v>
      </c>
      <c r="O92" s="342"/>
      <c r="P92" s="100">
        <v>2600</v>
      </c>
      <c r="Q92" s="101" t="s">
        <v>354</v>
      </c>
      <c r="R92" s="102"/>
      <c r="S92" s="100"/>
      <c r="T92" s="100"/>
      <c r="U92" s="348"/>
      <c r="V92" s="363"/>
      <c r="W92" s="366"/>
      <c r="X92" s="2">
        <v>85</v>
      </c>
    </row>
    <row r="93" spans="1:24" x14ac:dyDescent="0.25">
      <c r="A93" s="360"/>
      <c r="B93" s="339"/>
      <c r="C93" s="339"/>
      <c r="D93" s="339"/>
      <c r="E93" s="339"/>
      <c r="F93" s="342"/>
      <c r="G93" s="345"/>
      <c r="H93" s="348"/>
      <c r="I93" s="351"/>
      <c r="J93" s="354"/>
      <c r="K93" s="357"/>
      <c r="L93" s="339"/>
      <c r="M93" s="339"/>
      <c r="N93" s="113" t="s">
        <v>357</v>
      </c>
      <c r="O93" s="342"/>
      <c r="P93" s="100">
        <v>7704</v>
      </c>
      <c r="Q93" s="101" t="s">
        <v>357</v>
      </c>
      <c r="R93" s="102"/>
      <c r="S93" s="100"/>
      <c r="T93" s="100"/>
      <c r="U93" s="348"/>
      <c r="V93" s="363"/>
      <c r="W93" s="366"/>
      <c r="X93" s="2">
        <v>85</v>
      </c>
    </row>
    <row r="94" spans="1:24" x14ac:dyDescent="0.25">
      <c r="A94" s="361"/>
      <c r="B94" s="340"/>
      <c r="C94" s="340"/>
      <c r="D94" s="340"/>
      <c r="E94" s="340"/>
      <c r="F94" s="343"/>
      <c r="G94" s="346"/>
      <c r="H94" s="349"/>
      <c r="I94" s="352"/>
      <c r="J94" s="355"/>
      <c r="K94" s="358"/>
      <c r="L94" s="340"/>
      <c r="M94" s="340"/>
      <c r="N94" s="114" t="s">
        <v>357</v>
      </c>
      <c r="O94" s="343"/>
      <c r="P94" s="108">
        <v>2680</v>
      </c>
      <c r="Q94" s="109" t="s">
        <v>357</v>
      </c>
      <c r="R94" s="110"/>
      <c r="S94" s="108"/>
      <c r="T94" s="108"/>
      <c r="U94" s="349"/>
      <c r="V94" s="364"/>
      <c r="W94" s="367"/>
      <c r="X94" s="2">
        <v>85</v>
      </c>
    </row>
    <row r="95" spans="1:24" s="85" customFormat="1" ht="62.45" customHeight="1" x14ac:dyDescent="0.25">
      <c r="A95" s="359">
        <v>6</v>
      </c>
      <c r="B95" s="338" t="s">
        <v>56</v>
      </c>
      <c r="C95" s="338"/>
      <c r="D95" s="338"/>
      <c r="E95" s="338" t="s">
        <v>264</v>
      </c>
      <c r="F95" s="341" t="s">
        <v>261</v>
      </c>
      <c r="G95" s="344" t="s">
        <v>266</v>
      </c>
      <c r="H95" s="347">
        <v>44525.599999999999</v>
      </c>
      <c r="I95" s="350">
        <f>IF(X95 = 86, H95 + SUM(S95:S103) - SUM(T95:T103) - SUM(P95:P103) - V95,0)</f>
        <v>-3.637978807091713E-12</v>
      </c>
      <c r="J95" s="353">
        <v>2353020735</v>
      </c>
      <c r="K95" s="356" t="s">
        <v>196</v>
      </c>
      <c r="L95" s="338"/>
      <c r="M95" s="338" t="s">
        <v>263</v>
      </c>
      <c r="N95" s="112" t="s">
        <v>281</v>
      </c>
      <c r="O95" s="341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347" t="s">
        <v>392</v>
      </c>
      <c r="V95" s="362">
        <v>19011.57</v>
      </c>
      <c r="W95" s="365"/>
      <c r="X95" s="85">
        <v>86</v>
      </c>
    </row>
    <row r="96" spans="1:24" x14ac:dyDescent="0.25">
      <c r="A96" s="360"/>
      <c r="B96" s="339"/>
      <c r="C96" s="339"/>
      <c r="D96" s="339"/>
      <c r="E96" s="339"/>
      <c r="F96" s="342"/>
      <c r="G96" s="345"/>
      <c r="H96" s="348"/>
      <c r="I96" s="351"/>
      <c r="J96" s="354"/>
      <c r="K96" s="357"/>
      <c r="L96" s="339"/>
      <c r="M96" s="339"/>
      <c r="N96" s="113" t="s">
        <v>281</v>
      </c>
      <c r="O96" s="342"/>
      <c r="P96" s="100">
        <v>3913.52</v>
      </c>
      <c r="Q96" s="101" t="s">
        <v>277</v>
      </c>
      <c r="R96" s="102"/>
      <c r="S96" s="100"/>
      <c r="T96" s="100"/>
      <c r="U96" s="348"/>
      <c r="V96" s="363"/>
      <c r="W96" s="366"/>
      <c r="X96" s="2">
        <v>86</v>
      </c>
    </row>
    <row r="97" spans="1:24" x14ac:dyDescent="0.25">
      <c r="A97" s="360"/>
      <c r="B97" s="339"/>
      <c r="C97" s="339"/>
      <c r="D97" s="339"/>
      <c r="E97" s="339"/>
      <c r="F97" s="342"/>
      <c r="G97" s="345"/>
      <c r="H97" s="348"/>
      <c r="I97" s="351"/>
      <c r="J97" s="354"/>
      <c r="K97" s="357"/>
      <c r="L97" s="339"/>
      <c r="M97" s="339"/>
      <c r="N97" s="113" t="s">
        <v>281</v>
      </c>
      <c r="O97" s="342"/>
      <c r="P97" s="100">
        <v>3459.33</v>
      </c>
      <c r="Q97" s="101" t="s">
        <v>277</v>
      </c>
      <c r="R97" s="102"/>
      <c r="S97" s="100"/>
      <c r="T97" s="100"/>
      <c r="U97" s="348"/>
      <c r="V97" s="363"/>
      <c r="W97" s="366"/>
      <c r="X97" s="2">
        <v>86</v>
      </c>
    </row>
    <row r="98" spans="1:24" x14ac:dyDescent="0.25">
      <c r="A98" s="360"/>
      <c r="B98" s="339"/>
      <c r="C98" s="339"/>
      <c r="D98" s="339"/>
      <c r="E98" s="339"/>
      <c r="F98" s="342"/>
      <c r="G98" s="345"/>
      <c r="H98" s="348"/>
      <c r="I98" s="351"/>
      <c r="J98" s="354"/>
      <c r="K98" s="357"/>
      <c r="L98" s="339"/>
      <c r="M98" s="339"/>
      <c r="N98" s="113" t="s">
        <v>294</v>
      </c>
      <c r="O98" s="342"/>
      <c r="P98" s="100">
        <v>2965.14</v>
      </c>
      <c r="Q98" s="101" t="s">
        <v>297</v>
      </c>
      <c r="R98" s="102"/>
      <c r="S98" s="100"/>
      <c r="T98" s="100"/>
      <c r="U98" s="348"/>
      <c r="V98" s="363"/>
      <c r="W98" s="366"/>
      <c r="X98" s="2">
        <v>86</v>
      </c>
    </row>
    <row r="99" spans="1:24" x14ac:dyDescent="0.25">
      <c r="A99" s="360"/>
      <c r="B99" s="339"/>
      <c r="C99" s="339"/>
      <c r="D99" s="339"/>
      <c r="E99" s="339"/>
      <c r="F99" s="342"/>
      <c r="G99" s="345"/>
      <c r="H99" s="348"/>
      <c r="I99" s="351"/>
      <c r="J99" s="354"/>
      <c r="K99" s="357"/>
      <c r="L99" s="339"/>
      <c r="M99" s="339"/>
      <c r="N99" s="113" t="s">
        <v>294</v>
      </c>
      <c r="O99" s="342"/>
      <c r="P99" s="100">
        <v>3091.85</v>
      </c>
      <c r="Q99" s="101" t="s">
        <v>297</v>
      </c>
      <c r="R99" s="102"/>
      <c r="S99" s="100"/>
      <c r="T99" s="100"/>
      <c r="U99" s="348"/>
      <c r="V99" s="363"/>
      <c r="W99" s="366"/>
      <c r="X99" s="2">
        <v>86</v>
      </c>
    </row>
    <row r="100" spans="1:24" x14ac:dyDescent="0.25">
      <c r="A100" s="360"/>
      <c r="B100" s="339"/>
      <c r="C100" s="339"/>
      <c r="D100" s="339"/>
      <c r="E100" s="339"/>
      <c r="F100" s="342"/>
      <c r="G100" s="345"/>
      <c r="H100" s="348"/>
      <c r="I100" s="351"/>
      <c r="J100" s="354"/>
      <c r="K100" s="357"/>
      <c r="L100" s="339"/>
      <c r="M100" s="339"/>
      <c r="N100" s="113" t="s">
        <v>294</v>
      </c>
      <c r="O100" s="342"/>
      <c r="P100" s="100">
        <v>3778.93</v>
      </c>
      <c r="Q100" s="101" t="s">
        <v>297</v>
      </c>
      <c r="R100" s="102"/>
      <c r="S100" s="100"/>
      <c r="T100" s="100"/>
      <c r="U100" s="348"/>
      <c r="V100" s="363"/>
      <c r="W100" s="366"/>
      <c r="X100" s="2">
        <v>86</v>
      </c>
    </row>
    <row r="101" spans="1:24" x14ac:dyDescent="0.25">
      <c r="A101" s="360"/>
      <c r="B101" s="339"/>
      <c r="C101" s="339"/>
      <c r="D101" s="339"/>
      <c r="E101" s="339"/>
      <c r="F101" s="342"/>
      <c r="G101" s="345"/>
      <c r="H101" s="348"/>
      <c r="I101" s="351"/>
      <c r="J101" s="354"/>
      <c r="K101" s="357"/>
      <c r="L101" s="339"/>
      <c r="M101" s="339"/>
      <c r="N101" s="113" t="s">
        <v>346</v>
      </c>
      <c r="O101" s="342"/>
      <c r="P101" s="100">
        <v>2548.98</v>
      </c>
      <c r="Q101" s="101" t="s">
        <v>354</v>
      </c>
      <c r="R101" s="102"/>
      <c r="S101" s="100"/>
      <c r="T101" s="100"/>
      <c r="U101" s="348"/>
      <c r="V101" s="363"/>
      <c r="W101" s="366"/>
      <c r="X101" s="2">
        <v>86</v>
      </c>
    </row>
    <row r="102" spans="1:24" x14ac:dyDescent="0.25">
      <c r="A102" s="360"/>
      <c r="B102" s="339"/>
      <c r="C102" s="339"/>
      <c r="D102" s="339"/>
      <c r="E102" s="339"/>
      <c r="F102" s="342"/>
      <c r="G102" s="345"/>
      <c r="H102" s="348"/>
      <c r="I102" s="351"/>
      <c r="J102" s="354"/>
      <c r="K102" s="357"/>
      <c r="L102" s="339"/>
      <c r="M102" s="339"/>
      <c r="N102" s="113" t="s">
        <v>359</v>
      </c>
      <c r="O102" s="342"/>
      <c r="P102" s="100">
        <v>3490.03</v>
      </c>
      <c r="Q102" s="101" t="s">
        <v>354</v>
      </c>
      <c r="R102" s="102"/>
      <c r="S102" s="100"/>
      <c r="T102" s="100"/>
      <c r="U102" s="348"/>
      <c r="V102" s="363"/>
      <c r="W102" s="366"/>
      <c r="X102" s="2">
        <v>86</v>
      </c>
    </row>
    <row r="103" spans="1:24" x14ac:dyDescent="0.25">
      <c r="A103" s="361"/>
      <c r="B103" s="340"/>
      <c r="C103" s="340"/>
      <c r="D103" s="340"/>
      <c r="E103" s="340"/>
      <c r="F103" s="343"/>
      <c r="G103" s="346"/>
      <c r="H103" s="349"/>
      <c r="I103" s="352"/>
      <c r="J103" s="355"/>
      <c r="K103" s="358"/>
      <c r="L103" s="340"/>
      <c r="M103" s="340"/>
      <c r="N103" s="114" t="s">
        <v>346</v>
      </c>
      <c r="O103" s="343"/>
      <c r="P103" s="108">
        <v>2855.47</v>
      </c>
      <c r="Q103" s="109" t="s">
        <v>354</v>
      </c>
      <c r="R103" s="110"/>
      <c r="S103" s="108"/>
      <c r="T103" s="108"/>
      <c r="U103" s="349"/>
      <c r="V103" s="364"/>
      <c r="W103" s="367"/>
      <c r="X103" s="2">
        <v>86</v>
      </c>
    </row>
    <row r="104" spans="1:24" s="85" customFormat="1" ht="65.45" customHeight="1" x14ac:dyDescent="0.25">
      <c r="A104" s="359">
        <v>7</v>
      </c>
      <c r="B104" s="338" t="s">
        <v>56</v>
      </c>
      <c r="C104" s="338"/>
      <c r="D104" s="338"/>
      <c r="E104" s="338" t="s">
        <v>195</v>
      </c>
      <c r="F104" s="341" t="s">
        <v>261</v>
      </c>
      <c r="G104" s="344" t="s">
        <v>265</v>
      </c>
      <c r="H104" s="347">
        <v>16675.2</v>
      </c>
      <c r="I104" s="350">
        <f>IF(X104 = 87, H104 + SUM(S104:S118) - SUM(T104:T118) - SUM(P104:P118) - V104,0)</f>
        <v>-1.8189894035458565E-12</v>
      </c>
      <c r="J104" s="353">
        <v>2353020735</v>
      </c>
      <c r="K104" s="356" t="s">
        <v>196</v>
      </c>
      <c r="L104" s="338"/>
      <c r="M104" s="338" t="s">
        <v>263</v>
      </c>
      <c r="N104" s="112" t="s">
        <v>281</v>
      </c>
      <c r="O104" s="341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347" t="s">
        <v>392</v>
      </c>
      <c r="V104" s="362">
        <v>8382.44</v>
      </c>
      <c r="W104" s="365"/>
      <c r="X104" s="85">
        <v>87</v>
      </c>
    </row>
    <row r="105" spans="1:24" x14ac:dyDescent="0.25">
      <c r="A105" s="360"/>
      <c r="B105" s="339"/>
      <c r="C105" s="339"/>
      <c r="D105" s="339"/>
      <c r="E105" s="339"/>
      <c r="F105" s="342"/>
      <c r="G105" s="345"/>
      <c r="H105" s="348"/>
      <c r="I105" s="351"/>
      <c r="J105" s="354"/>
      <c r="K105" s="357"/>
      <c r="L105" s="339"/>
      <c r="M105" s="339"/>
      <c r="N105" s="113" t="s">
        <v>281</v>
      </c>
      <c r="O105" s="342"/>
      <c r="P105" s="100">
        <v>234.09</v>
      </c>
      <c r="Q105" s="101" t="s">
        <v>277</v>
      </c>
      <c r="R105" s="102"/>
      <c r="S105" s="100"/>
      <c r="T105" s="100"/>
      <c r="U105" s="348"/>
      <c r="V105" s="363"/>
      <c r="W105" s="366"/>
      <c r="X105" s="2">
        <v>87</v>
      </c>
    </row>
    <row r="106" spans="1:24" x14ac:dyDescent="0.25">
      <c r="A106" s="360"/>
      <c r="B106" s="339"/>
      <c r="C106" s="339"/>
      <c r="D106" s="339"/>
      <c r="E106" s="339"/>
      <c r="F106" s="342"/>
      <c r="G106" s="345"/>
      <c r="H106" s="348"/>
      <c r="I106" s="351"/>
      <c r="J106" s="354"/>
      <c r="K106" s="357"/>
      <c r="L106" s="339"/>
      <c r="M106" s="339"/>
      <c r="N106" s="113" t="s">
        <v>281</v>
      </c>
      <c r="O106" s="342"/>
      <c r="P106" s="100">
        <v>55.58</v>
      </c>
      <c r="Q106" s="101" t="s">
        <v>277</v>
      </c>
      <c r="R106" s="102"/>
      <c r="S106" s="100"/>
      <c r="T106" s="100"/>
      <c r="U106" s="348"/>
      <c r="V106" s="363"/>
      <c r="W106" s="366"/>
      <c r="X106" s="2">
        <v>87</v>
      </c>
    </row>
    <row r="107" spans="1:24" x14ac:dyDescent="0.25">
      <c r="A107" s="360"/>
      <c r="B107" s="339"/>
      <c r="C107" s="339"/>
      <c r="D107" s="339"/>
      <c r="E107" s="339"/>
      <c r="F107" s="342"/>
      <c r="G107" s="345"/>
      <c r="H107" s="348"/>
      <c r="I107" s="351"/>
      <c r="J107" s="354"/>
      <c r="K107" s="357"/>
      <c r="L107" s="339"/>
      <c r="M107" s="339"/>
      <c r="N107" s="113" t="s">
        <v>281</v>
      </c>
      <c r="O107" s="342"/>
      <c r="P107" s="100">
        <v>870.7</v>
      </c>
      <c r="Q107" s="101" t="s">
        <v>277</v>
      </c>
      <c r="R107" s="102"/>
      <c r="S107" s="100"/>
      <c r="T107" s="100"/>
      <c r="U107" s="348"/>
      <c r="V107" s="363"/>
      <c r="W107" s="366"/>
      <c r="X107" s="2">
        <v>87</v>
      </c>
    </row>
    <row r="108" spans="1:24" x14ac:dyDescent="0.25">
      <c r="A108" s="360"/>
      <c r="B108" s="339"/>
      <c r="C108" s="339"/>
      <c r="D108" s="339"/>
      <c r="E108" s="339"/>
      <c r="F108" s="342"/>
      <c r="G108" s="345"/>
      <c r="H108" s="348"/>
      <c r="I108" s="351"/>
      <c r="J108" s="354"/>
      <c r="K108" s="357"/>
      <c r="L108" s="339"/>
      <c r="M108" s="339"/>
      <c r="N108" s="113" t="s">
        <v>281</v>
      </c>
      <c r="O108" s="342"/>
      <c r="P108" s="100">
        <v>234.09</v>
      </c>
      <c r="Q108" s="101" t="s">
        <v>277</v>
      </c>
      <c r="R108" s="102"/>
      <c r="S108" s="100"/>
      <c r="T108" s="100"/>
      <c r="U108" s="348"/>
      <c r="V108" s="363"/>
      <c r="W108" s="366"/>
      <c r="X108" s="2">
        <v>87</v>
      </c>
    </row>
    <row r="109" spans="1:24" x14ac:dyDescent="0.25">
      <c r="A109" s="360"/>
      <c r="B109" s="339"/>
      <c r="C109" s="339"/>
      <c r="D109" s="339"/>
      <c r="E109" s="339"/>
      <c r="F109" s="342"/>
      <c r="G109" s="345"/>
      <c r="H109" s="348"/>
      <c r="I109" s="351"/>
      <c r="J109" s="354"/>
      <c r="K109" s="357"/>
      <c r="L109" s="339"/>
      <c r="M109" s="339"/>
      <c r="N109" s="113" t="s">
        <v>294</v>
      </c>
      <c r="O109" s="342"/>
      <c r="P109" s="100">
        <v>416.16</v>
      </c>
      <c r="Q109" s="101" t="s">
        <v>297</v>
      </c>
      <c r="R109" s="102"/>
      <c r="S109" s="100"/>
      <c r="T109" s="100"/>
      <c r="U109" s="348"/>
      <c r="V109" s="363"/>
      <c r="W109" s="366"/>
      <c r="X109" s="2">
        <v>87</v>
      </c>
    </row>
    <row r="110" spans="1:24" x14ac:dyDescent="0.25">
      <c r="A110" s="360"/>
      <c r="B110" s="339"/>
      <c r="C110" s="339"/>
      <c r="D110" s="339"/>
      <c r="E110" s="339"/>
      <c r="F110" s="342"/>
      <c r="G110" s="345"/>
      <c r="H110" s="348"/>
      <c r="I110" s="351"/>
      <c r="J110" s="354"/>
      <c r="K110" s="357"/>
      <c r="L110" s="339"/>
      <c r="M110" s="339"/>
      <c r="N110" s="113" t="s">
        <v>294</v>
      </c>
      <c r="O110" s="342"/>
      <c r="P110" s="100">
        <v>416.16</v>
      </c>
      <c r="Q110" s="101" t="s">
        <v>297</v>
      </c>
      <c r="R110" s="102"/>
      <c r="S110" s="100"/>
      <c r="T110" s="100"/>
      <c r="U110" s="348"/>
      <c r="V110" s="363"/>
      <c r="W110" s="366"/>
      <c r="X110" s="2">
        <v>87</v>
      </c>
    </row>
    <row r="111" spans="1:24" x14ac:dyDescent="0.25">
      <c r="A111" s="360"/>
      <c r="B111" s="339"/>
      <c r="C111" s="339"/>
      <c r="D111" s="339"/>
      <c r="E111" s="339"/>
      <c r="F111" s="342"/>
      <c r="G111" s="345"/>
      <c r="H111" s="348"/>
      <c r="I111" s="351"/>
      <c r="J111" s="354"/>
      <c r="K111" s="357"/>
      <c r="L111" s="339"/>
      <c r="M111" s="339"/>
      <c r="N111" s="113" t="s">
        <v>294</v>
      </c>
      <c r="O111" s="342"/>
      <c r="P111" s="100">
        <v>964.32</v>
      </c>
      <c r="Q111" s="101" t="s">
        <v>297</v>
      </c>
      <c r="R111" s="102"/>
      <c r="S111" s="100"/>
      <c r="T111" s="100"/>
      <c r="U111" s="348"/>
      <c r="V111" s="363"/>
      <c r="W111" s="366"/>
      <c r="X111" s="2">
        <v>87</v>
      </c>
    </row>
    <row r="112" spans="1:24" x14ac:dyDescent="0.25">
      <c r="A112" s="360"/>
      <c r="B112" s="339"/>
      <c r="C112" s="339"/>
      <c r="D112" s="339"/>
      <c r="E112" s="339"/>
      <c r="F112" s="342"/>
      <c r="G112" s="345"/>
      <c r="H112" s="348"/>
      <c r="I112" s="351"/>
      <c r="J112" s="354"/>
      <c r="K112" s="357"/>
      <c r="L112" s="339"/>
      <c r="M112" s="339"/>
      <c r="N112" s="113" t="s">
        <v>294</v>
      </c>
      <c r="O112" s="342"/>
      <c r="P112" s="100">
        <v>1547.91</v>
      </c>
      <c r="Q112" s="101" t="s">
        <v>297</v>
      </c>
      <c r="R112" s="102"/>
      <c r="S112" s="100"/>
      <c r="T112" s="100"/>
      <c r="U112" s="348"/>
      <c r="V112" s="363"/>
      <c r="W112" s="366"/>
      <c r="X112" s="2">
        <v>87</v>
      </c>
    </row>
    <row r="113" spans="1:24" x14ac:dyDescent="0.25">
      <c r="A113" s="360"/>
      <c r="B113" s="339"/>
      <c r="C113" s="339"/>
      <c r="D113" s="339"/>
      <c r="E113" s="339"/>
      <c r="F113" s="342"/>
      <c r="G113" s="345"/>
      <c r="H113" s="348"/>
      <c r="I113" s="351"/>
      <c r="J113" s="354"/>
      <c r="K113" s="357"/>
      <c r="L113" s="339"/>
      <c r="M113" s="339"/>
      <c r="N113" s="113" t="s">
        <v>294</v>
      </c>
      <c r="O113" s="342"/>
      <c r="P113" s="100">
        <v>98.81</v>
      </c>
      <c r="Q113" s="101" t="s">
        <v>297</v>
      </c>
      <c r="R113" s="102"/>
      <c r="S113" s="100"/>
      <c r="T113" s="100"/>
      <c r="U113" s="348"/>
      <c r="V113" s="363"/>
      <c r="W113" s="366"/>
      <c r="X113" s="2">
        <v>87</v>
      </c>
    </row>
    <row r="114" spans="1:24" x14ac:dyDescent="0.25">
      <c r="A114" s="360"/>
      <c r="B114" s="339"/>
      <c r="C114" s="339"/>
      <c r="D114" s="339"/>
      <c r="E114" s="339"/>
      <c r="F114" s="342"/>
      <c r="G114" s="345"/>
      <c r="H114" s="348"/>
      <c r="I114" s="351"/>
      <c r="J114" s="354"/>
      <c r="K114" s="357"/>
      <c r="L114" s="339"/>
      <c r="M114" s="339"/>
      <c r="N114" s="113" t="s">
        <v>346</v>
      </c>
      <c r="O114" s="342"/>
      <c r="P114" s="100">
        <v>416.16</v>
      </c>
      <c r="Q114" s="101" t="s">
        <v>354</v>
      </c>
      <c r="R114" s="102"/>
      <c r="S114" s="100"/>
      <c r="T114" s="100"/>
      <c r="U114" s="348"/>
      <c r="V114" s="363"/>
      <c r="W114" s="366"/>
      <c r="X114" s="2">
        <v>87</v>
      </c>
    </row>
    <row r="115" spans="1:24" x14ac:dyDescent="0.25">
      <c r="A115" s="360"/>
      <c r="B115" s="339"/>
      <c r="C115" s="339"/>
      <c r="D115" s="339"/>
      <c r="E115" s="339"/>
      <c r="F115" s="342"/>
      <c r="G115" s="345"/>
      <c r="H115" s="348"/>
      <c r="I115" s="351"/>
      <c r="J115" s="354"/>
      <c r="K115" s="357"/>
      <c r="L115" s="339"/>
      <c r="M115" s="339"/>
      <c r="N115" s="113" t="s">
        <v>346</v>
      </c>
      <c r="O115" s="342"/>
      <c r="P115" s="100">
        <v>416.16</v>
      </c>
      <c r="Q115" s="101" t="s">
        <v>354</v>
      </c>
      <c r="R115" s="102"/>
      <c r="S115" s="100"/>
      <c r="T115" s="100"/>
      <c r="U115" s="348"/>
      <c r="V115" s="363"/>
      <c r="W115" s="366"/>
      <c r="X115" s="2">
        <v>87</v>
      </c>
    </row>
    <row r="116" spans="1:24" x14ac:dyDescent="0.25">
      <c r="A116" s="360"/>
      <c r="B116" s="339"/>
      <c r="C116" s="339"/>
      <c r="D116" s="339"/>
      <c r="E116" s="339"/>
      <c r="F116" s="342"/>
      <c r="G116" s="345"/>
      <c r="H116" s="348"/>
      <c r="I116" s="351"/>
      <c r="J116" s="354"/>
      <c r="K116" s="357"/>
      <c r="L116" s="339"/>
      <c r="M116" s="339"/>
      <c r="N116" s="113" t="s">
        <v>346</v>
      </c>
      <c r="O116" s="342"/>
      <c r="P116" s="100">
        <v>1547.91</v>
      </c>
      <c r="Q116" s="101" t="s">
        <v>354</v>
      </c>
      <c r="R116" s="102"/>
      <c r="S116" s="100"/>
      <c r="T116" s="100"/>
      <c r="U116" s="348"/>
      <c r="V116" s="363"/>
      <c r="W116" s="366"/>
      <c r="X116" s="2">
        <v>87</v>
      </c>
    </row>
    <row r="117" spans="1:24" x14ac:dyDescent="0.25">
      <c r="A117" s="360"/>
      <c r="B117" s="339"/>
      <c r="C117" s="339"/>
      <c r="D117" s="339"/>
      <c r="E117" s="339"/>
      <c r="F117" s="342"/>
      <c r="G117" s="345"/>
      <c r="H117" s="348"/>
      <c r="I117" s="351"/>
      <c r="J117" s="354"/>
      <c r="K117" s="357"/>
      <c r="L117" s="339"/>
      <c r="M117" s="339"/>
      <c r="N117" s="113" t="s">
        <v>346</v>
      </c>
      <c r="O117" s="342"/>
      <c r="P117" s="100">
        <v>98.81</v>
      </c>
      <c r="Q117" s="101" t="s">
        <v>354</v>
      </c>
      <c r="R117" s="102"/>
      <c r="S117" s="100"/>
      <c r="T117" s="100"/>
      <c r="U117" s="348"/>
      <c r="V117" s="363"/>
      <c r="W117" s="366"/>
      <c r="X117" s="2">
        <v>87</v>
      </c>
    </row>
    <row r="118" spans="1:24" x14ac:dyDescent="0.25">
      <c r="A118" s="361"/>
      <c r="B118" s="340"/>
      <c r="C118" s="340"/>
      <c r="D118" s="340"/>
      <c r="E118" s="340"/>
      <c r="F118" s="343"/>
      <c r="G118" s="346"/>
      <c r="H118" s="349"/>
      <c r="I118" s="352"/>
      <c r="J118" s="355"/>
      <c r="K118" s="358"/>
      <c r="L118" s="340"/>
      <c r="M118" s="340"/>
      <c r="N118" s="114" t="s">
        <v>346</v>
      </c>
      <c r="O118" s="343"/>
      <c r="P118" s="108">
        <v>1036</v>
      </c>
      <c r="Q118" s="109" t="s">
        <v>354</v>
      </c>
      <c r="R118" s="110"/>
      <c r="S118" s="108"/>
      <c r="T118" s="108"/>
      <c r="U118" s="349"/>
      <c r="V118" s="364"/>
      <c r="W118" s="367"/>
      <c r="X118" s="2">
        <v>87</v>
      </c>
    </row>
    <row r="119" spans="1:24" s="85" customFormat="1" ht="62.45" customHeight="1" x14ac:dyDescent="0.25">
      <c r="A119" s="359">
        <v>8</v>
      </c>
      <c r="B119" s="338" t="s">
        <v>56</v>
      </c>
      <c r="C119" s="338"/>
      <c r="D119" s="338"/>
      <c r="E119" s="338" t="s">
        <v>192</v>
      </c>
      <c r="F119" s="341" t="s">
        <v>301</v>
      </c>
      <c r="G119" s="344" t="s">
        <v>302</v>
      </c>
      <c r="H119" s="347">
        <v>235305</v>
      </c>
      <c r="I119" s="350">
        <f>IF(X119 = 92, H119 + SUM(S119:S122) - SUM(T119:T122) - SUM(P119:P122) - V119,0)</f>
        <v>0</v>
      </c>
      <c r="J119" s="353">
        <v>2353020735</v>
      </c>
      <c r="K119" s="356" t="s">
        <v>196</v>
      </c>
      <c r="L119" s="338"/>
      <c r="M119" s="338" t="s">
        <v>304</v>
      </c>
      <c r="N119" s="112" t="s">
        <v>355</v>
      </c>
      <c r="O119" s="341" t="s">
        <v>197</v>
      </c>
      <c r="P119" s="99">
        <v>89410.74</v>
      </c>
      <c r="Q119" s="98" t="s">
        <v>347</v>
      </c>
      <c r="R119" s="97"/>
      <c r="S119" s="99"/>
      <c r="T119" s="99"/>
      <c r="U119" s="347" t="s">
        <v>392</v>
      </c>
      <c r="V119" s="362">
        <v>47891</v>
      </c>
      <c r="W119" s="365"/>
      <c r="X119" s="85">
        <v>92</v>
      </c>
    </row>
    <row r="120" spans="1:24" x14ac:dyDescent="0.25">
      <c r="A120" s="360"/>
      <c r="B120" s="339"/>
      <c r="C120" s="339"/>
      <c r="D120" s="339"/>
      <c r="E120" s="339"/>
      <c r="F120" s="342"/>
      <c r="G120" s="345"/>
      <c r="H120" s="348"/>
      <c r="I120" s="351"/>
      <c r="J120" s="354"/>
      <c r="K120" s="357"/>
      <c r="L120" s="339"/>
      <c r="M120" s="339"/>
      <c r="N120" s="113" t="s">
        <v>355</v>
      </c>
      <c r="O120" s="342"/>
      <c r="P120" s="100">
        <v>5707.26</v>
      </c>
      <c r="Q120" s="101" t="s">
        <v>347</v>
      </c>
      <c r="R120" s="102"/>
      <c r="S120" s="100"/>
      <c r="T120" s="100"/>
      <c r="U120" s="348"/>
      <c r="V120" s="363"/>
      <c r="W120" s="366"/>
      <c r="X120" s="2">
        <v>92</v>
      </c>
    </row>
    <row r="121" spans="1:24" x14ac:dyDescent="0.25">
      <c r="A121" s="360"/>
      <c r="B121" s="339"/>
      <c r="C121" s="339"/>
      <c r="D121" s="339"/>
      <c r="E121" s="339"/>
      <c r="F121" s="342"/>
      <c r="G121" s="345"/>
      <c r="H121" s="348"/>
      <c r="I121" s="351"/>
      <c r="J121" s="354"/>
      <c r="K121" s="357"/>
      <c r="L121" s="339"/>
      <c r="M121" s="339"/>
      <c r="N121" s="113" t="s">
        <v>357</v>
      </c>
      <c r="O121" s="342"/>
      <c r="P121" s="100">
        <v>86758.06</v>
      </c>
      <c r="Q121" s="101" t="s">
        <v>357</v>
      </c>
      <c r="R121" s="102"/>
      <c r="S121" s="100"/>
      <c r="T121" s="100"/>
      <c r="U121" s="348"/>
      <c r="V121" s="363"/>
      <c r="W121" s="366"/>
      <c r="X121" s="2">
        <v>92</v>
      </c>
    </row>
    <row r="122" spans="1:24" x14ac:dyDescent="0.25">
      <c r="A122" s="361"/>
      <c r="B122" s="340"/>
      <c r="C122" s="340"/>
      <c r="D122" s="340"/>
      <c r="E122" s="340"/>
      <c r="F122" s="343"/>
      <c r="G122" s="346"/>
      <c r="H122" s="349"/>
      <c r="I122" s="352"/>
      <c r="J122" s="355"/>
      <c r="K122" s="358"/>
      <c r="L122" s="340"/>
      <c r="M122" s="340"/>
      <c r="N122" s="114" t="s">
        <v>357</v>
      </c>
      <c r="O122" s="343"/>
      <c r="P122" s="108">
        <v>5537.94</v>
      </c>
      <c r="Q122" s="109" t="s">
        <v>357</v>
      </c>
      <c r="R122" s="110"/>
      <c r="S122" s="108"/>
      <c r="T122" s="108"/>
      <c r="U122" s="349"/>
      <c r="V122" s="364"/>
      <c r="W122" s="367"/>
      <c r="X122" s="2">
        <v>92</v>
      </c>
    </row>
    <row r="123" spans="1:24" s="85" customFormat="1" ht="67.150000000000006" customHeight="1" x14ac:dyDescent="0.25">
      <c r="A123" s="359">
        <v>9</v>
      </c>
      <c r="B123" s="338" t="s">
        <v>56</v>
      </c>
      <c r="C123" s="338"/>
      <c r="D123" s="338"/>
      <c r="E123" s="338" t="s">
        <v>200</v>
      </c>
      <c r="F123" s="341" t="s">
        <v>301</v>
      </c>
      <c r="G123" s="344" t="s">
        <v>303</v>
      </c>
      <c r="H123" s="347">
        <v>76545</v>
      </c>
      <c r="I123" s="350">
        <f>IF(X123 = 93, H123 + SUM(S123:S124) - SUM(T123:T124) - SUM(P123:P124) - V123,0)</f>
        <v>0</v>
      </c>
      <c r="J123" s="353">
        <v>2353020735</v>
      </c>
      <c r="K123" s="356" t="s">
        <v>196</v>
      </c>
      <c r="L123" s="338"/>
      <c r="M123" s="338" t="s">
        <v>304</v>
      </c>
      <c r="N123" s="112" t="s">
        <v>355</v>
      </c>
      <c r="O123" s="341" t="s">
        <v>197</v>
      </c>
      <c r="P123" s="99">
        <v>30942</v>
      </c>
      <c r="Q123" s="98" t="s">
        <v>347</v>
      </c>
      <c r="R123" s="97"/>
      <c r="S123" s="99"/>
      <c r="T123" s="99"/>
      <c r="U123" s="347" t="s">
        <v>392</v>
      </c>
      <c r="V123" s="362">
        <v>15579</v>
      </c>
      <c r="W123" s="365"/>
      <c r="X123" s="85">
        <v>93</v>
      </c>
    </row>
    <row r="124" spans="1:24" x14ac:dyDescent="0.25">
      <c r="A124" s="361"/>
      <c r="B124" s="340"/>
      <c r="C124" s="340"/>
      <c r="D124" s="340"/>
      <c r="E124" s="340"/>
      <c r="F124" s="343"/>
      <c r="G124" s="346"/>
      <c r="H124" s="349"/>
      <c r="I124" s="352"/>
      <c r="J124" s="355"/>
      <c r="K124" s="358"/>
      <c r="L124" s="340"/>
      <c r="M124" s="340"/>
      <c r="N124" s="114" t="s">
        <v>357</v>
      </c>
      <c r="O124" s="343"/>
      <c r="P124" s="108">
        <v>30024</v>
      </c>
      <c r="Q124" s="109" t="s">
        <v>357</v>
      </c>
      <c r="R124" s="110"/>
      <c r="S124" s="108"/>
      <c r="T124" s="108"/>
      <c r="U124" s="349"/>
      <c r="V124" s="364"/>
      <c r="W124" s="367"/>
      <c r="X124" s="2">
        <v>93</v>
      </c>
    </row>
    <row r="125" spans="1:24" s="85" customFormat="1" ht="72.599999999999994" customHeight="1" x14ac:dyDescent="0.25">
      <c r="A125" s="276">
        <v>10</v>
      </c>
      <c r="B125" s="282" t="s">
        <v>56</v>
      </c>
      <c r="C125" s="282"/>
      <c r="D125" s="282"/>
      <c r="E125" s="282" t="s">
        <v>180</v>
      </c>
      <c r="F125" s="278" t="s">
        <v>309</v>
      </c>
      <c r="G125" s="288" t="s">
        <v>310</v>
      </c>
      <c r="H125" s="280">
        <v>464158.73</v>
      </c>
      <c r="I125" s="290">
        <f>IF(X125 = 101, H125 + SUM(S125:S132) - SUM(T125:T132) - SUM(P125:P132) - V125,0)</f>
        <v>272237.92999999993</v>
      </c>
      <c r="J125" s="376">
        <v>2308119595</v>
      </c>
      <c r="K125" s="379" t="s">
        <v>146</v>
      </c>
      <c r="L125" s="282"/>
      <c r="M125" s="282" t="s">
        <v>307</v>
      </c>
      <c r="N125" s="177" t="s">
        <v>387</v>
      </c>
      <c r="O125" s="278" t="s">
        <v>179</v>
      </c>
      <c r="P125" s="170">
        <v>25380.19</v>
      </c>
      <c r="Q125" s="169" t="s">
        <v>386</v>
      </c>
      <c r="R125" s="168"/>
      <c r="S125" s="170"/>
      <c r="T125" s="170"/>
      <c r="U125" s="280"/>
      <c r="V125" s="371"/>
      <c r="W125" s="286"/>
      <c r="X125" s="85">
        <v>101</v>
      </c>
    </row>
    <row r="126" spans="1:24" x14ac:dyDescent="0.25">
      <c r="A126" s="368"/>
      <c r="B126" s="293"/>
      <c r="C126" s="293"/>
      <c r="D126" s="293"/>
      <c r="E126" s="293"/>
      <c r="F126" s="369"/>
      <c r="G126" s="374"/>
      <c r="H126" s="370"/>
      <c r="I126" s="375"/>
      <c r="J126" s="377"/>
      <c r="K126" s="380"/>
      <c r="L126" s="293"/>
      <c r="M126" s="293"/>
      <c r="N126" s="178" t="s">
        <v>387</v>
      </c>
      <c r="O126" s="369"/>
      <c r="P126" s="171">
        <v>21770.06</v>
      </c>
      <c r="Q126" s="172" t="s">
        <v>386</v>
      </c>
      <c r="R126" s="173"/>
      <c r="S126" s="171"/>
      <c r="T126" s="171"/>
      <c r="U126" s="370"/>
      <c r="V126" s="372"/>
      <c r="W126" s="292"/>
      <c r="X126" s="2">
        <v>101</v>
      </c>
    </row>
    <row r="127" spans="1:24" x14ac:dyDescent="0.25">
      <c r="A127" s="368"/>
      <c r="B127" s="293"/>
      <c r="C127" s="293"/>
      <c r="D127" s="293"/>
      <c r="E127" s="293"/>
      <c r="F127" s="369"/>
      <c r="G127" s="374"/>
      <c r="H127" s="370"/>
      <c r="I127" s="375"/>
      <c r="J127" s="377"/>
      <c r="K127" s="380"/>
      <c r="L127" s="293"/>
      <c r="M127" s="293"/>
      <c r="N127" s="178" t="s">
        <v>403</v>
      </c>
      <c r="O127" s="369"/>
      <c r="P127" s="171">
        <v>19035.14</v>
      </c>
      <c r="Q127" s="172" t="s">
        <v>399</v>
      </c>
      <c r="R127" s="173"/>
      <c r="S127" s="171"/>
      <c r="T127" s="171"/>
      <c r="U127" s="370"/>
      <c r="V127" s="372"/>
      <c r="W127" s="292"/>
      <c r="X127" s="2">
        <v>101</v>
      </c>
    </row>
    <row r="128" spans="1:24" x14ac:dyDescent="0.25">
      <c r="A128" s="368"/>
      <c r="B128" s="293"/>
      <c r="C128" s="293"/>
      <c r="D128" s="293"/>
      <c r="E128" s="293"/>
      <c r="F128" s="369"/>
      <c r="G128" s="374"/>
      <c r="H128" s="370"/>
      <c r="I128" s="375"/>
      <c r="J128" s="377"/>
      <c r="K128" s="380"/>
      <c r="L128" s="293"/>
      <c r="M128" s="293"/>
      <c r="N128" s="178" t="s">
        <v>394</v>
      </c>
      <c r="O128" s="369"/>
      <c r="P128" s="171">
        <v>22441.72</v>
      </c>
      <c r="Q128" s="172" t="s">
        <v>409</v>
      </c>
      <c r="R128" s="173"/>
      <c r="S128" s="171"/>
      <c r="T128" s="171"/>
      <c r="U128" s="370"/>
      <c r="V128" s="372"/>
      <c r="W128" s="292"/>
      <c r="X128" s="2">
        <v>101</v>
      </c>
    </row>
    <row r="129" spans="1:24" x14ac:dyDescent="0.25">
      <c r="A129" s="368"/>
      <c r="B129" s="293"/>
      <c r="C129" s="293"/>
      <c r="D129" s="293"/>
      <c r="E129" s="293"/>
      <c r="F129" s="369"/>
      <c r="G129" s="374"/>
      <c r="H129" s="370"/>
      <c r="I129" s="375"/>
      <c r="J129" s="377"/>
      <c r="K129" s="380"/>
      <c r="L129" s="293"/>
      <c r="M129" s="293"/>
      <c r="N129" s="178" t="s">
        <v>403</v>
      </c>
      <c r="O129" s="369"/>
      <c r="P129" s="171">
        <v>30637.63</v>
      </c>
      <c r="Q129" s="172" t="s">
        <v>409</v>
      </c>
      <c r="R129" s="173"/>
      <c r="S129" s="171"/>
      <c r="T129" s="171"/>
      <c r="U129" s="370"/>
      <c r="V129" s="372"/>
      <c r="W129" s="292"/>
      <c r="X129" s="2">
        <v>101</v>
      </c>
    </row>
    <row r="130" spans="1:24" x14ac:dyDescent="0.25">
      <c r="A130" s="368"/>
      <c r="B130" s="293"/>
      <c r="C130" s="293"/>
      <c r="D130" s="293"/>
      <c r="E130" s="293"/>
      <c r="F130" s="369"/>
      <c r="G130" s="374"/>
      <c r="H130" s="370"/>
      <c r="I130" s="375"/>
      <c r="J130" s="377"/>
      <c r="K130" s="380"/>
      <c r="L130" s="293"/>
      <c r="M130" s="293"/>
      <c r="N130" s="178" t="s">
        <v>450</v>
      </c>
      <c r="O130" s="369"/>
      <c r="P130" s="171">
        <v>22984.78</v>
      </c>
      <c r="Q130" s="172" t="s">
        <v>449</v>
      </c>
      <c r="R130" s="173"/>
      <c r="S130" s="171"/>
      <c r="T130" s="171"/>
      <c r="U130" s="370"/>
      <c r="V130" s="372"/>
      <c r="W130" s="292"/>
      <c r="X130" s="2">
        <v>101</v>
      </c>
    </row>
    <row r="131" spans="1:24" x14ac:dyDescent="0.25">
      <c r="A131" s="368"/>
      <c r="B131" s="293"/>
      <c r="C131" s="293"/>
      <c r="D131" s="293"/>
      <c r="E131" s="293"/>
      <c r="F131" s="369"/>
      <c r="G131" s="374"/>
      <c r="H131" s="370"/>
      <c r="I131" s="375"/>
      <c r="J131" s="377"/>
      <c r="K131" s="380"/>
      <c r="L131" s="293"/>
      <c r="M131" s="293"/>
      <c r="N131" s="178" t="s">
        <v>452</v>
      </c>
      <c r="O131" s="369"/>
      <c r="P131" s="171">
        <v>19352.66</v>
      </c>
      <c r="Q131" s="172" t="s">
        <v>451</v>
      </c>
      <c r="R131" s="173"/>
      <c r="S131" s="171"/>
      <c r="T131" s="171"/>
      <c r="U131" s="370"/>
      <c r="V131" s="372"/>
      <c r="W131" s="292"/>
      <c r="X131" s="2">
        <v>101</v>
      </c>
    </row>
    <row r="132" spans="1:24" x14ac:dyDescent="0.25">
      <c r="A132" s="277"/>
      <c r="B132" s="283"/>
      <c r="C132" s="283"/>
      <c r="D132" s="283"/>
      <c r="E132" s="283"/>
      <c r="F132" s="279"/>
      <c r="G132" s="289"/>
      <c r="H132" s="281"/>
      <c r="I132" s="291"/>
      <c r="J132" s="378"/>
      <c r="K132" s="381"/>
      <c r="L132" s="283"/>
      <c r="M132" s="283"/>
      <c r="N132" s="179" t="s">
        <v>450</v>
      </c>
      <c r="O132" s="279"/>
      <c r="P132" s="174">
        <v>30318.62</v>
      </c>
      <c r="Q132" s="175" t="s">
        <v>451</v>
      </c>
      <c r="R132" s="176"/>
      <c r="S132" s="174"/>
      <c r="T132" s="174"/>
      <c r="U132" s="281"/>
      <c r="V132" s="373"/>
      <c r="W132" s="287"/>
      <c r="X132" s="2">
        <v>101</v>
      </c>
    </row>
    <row r="133" spans="1:24" s="85" customFormat="1" ht="63" customHeight="1" x14ac:dyDescent="0.25">
      <c r="A133" s="276">
        <v>11</v>
      </c>
      <c r="B133" s="282" t="s">
        <v>56</v>
      </c>
      <c r="C133" s="282"/>
      <c r="D133" s="282"/>
      <c r="E133" s="282" t="s">
        <v>169</v>
      </c>
      <c r="F133" s="278" t="s">
        <v>309</v>
      </c>
      <c r="G133" s="288" t="s">
        <v>171</v>
      </c>
      <c r="H133" s="280">
        <v>22628.22</v>
      </c>
      <c r="I133" s="290">
        <f>IF(X133 = 102, H133 + SUM(S133:S134) - SUM(T133:T134) - SUM(P133:P134) - V133,0)</f>
        <v>15085.480000000001</v>
      </c>
      <c r="J133" s="376">
        <v>2308131994</v>
      </c>
      <c r="K133" s="379" t="s">
        <v>327</v>
      </c>
      <c r="L133" s="282"/>
      <c r="M133" s="282" t="s">
        <v>328</v>
      </c>
      <c r="N133" s="177" t="s">
        <v>394</v>
      </c>
      <c r="O133" s="278" t="s">
        <v>174</v>
      </c>
      <c r="P133" s="170">
        <v>3771.37</v>
      </c>
      <c r="Q133" s="169" t="s">
        <v>407</v>
      </c>
      <c r="R133" s="168"/>
      <c r="S133" s="170"/>
      <c r="T133" s="170"/>
      <c r="U133" s="280"/>
      <c r="V133" s="371"/>
      <c r="W133" s="286"/>
      <c r="X133" s="85">
        <v>102</v>
      </c>
    </row>
    <row r="134" spans="1:24" x14ac:dyDescent="0.25">
      <c r="A134" s="277"/>
      <c r="B134" s="283"/>
      <c r="C134" s="283"/>
      <c r="D134" s="283"/>
      <c r="E134" s="283"/>
      <c r="F134" s="279"/>
      <c r="G134" s="289"/>
      <c r="H134" s="281"/>
      <c r="I134" s="291"/>
      <c r="J134" s="378"/>
      <c r="K134" s="381"/>
      <c r="L134" s="283"/>
      <c r="M134" s="283"/>
      <c r="N134" s="179" t="s">
        <v>452</v>
      </c>
      <c r="O134" s="279"/>
      <c r="P134" s="174">
        <v>3771.37</v>
      </c>
      <c r="Q134" s="175" t="s">
        <v>456</v>
      </c>
      <c r="R134" s="176"/>
      <c r="S134" s="174"/>
      <c r="T134" s="174"/>
      <c r="U134" s="281"/>
      <c r="V134" s="373"/>
      <c r="W134" s="287"/>
      <c r="X134" s="2">
        <v>102</v>
      </c>
    </row>
    <row r="135" spans="1:24" s="85" customFormat="1" ht="60.6" customHeight="1" x14ac:dyDescent="0.25">
      <c r="A135" s="276">
        <v>12</v>
      </c>
      <c r="B135" s="282" t="s">
        <v>56</v>
      </c>
      <c r="C135" s="282"/>
      <c r="D135" s="282"/>
      <c r="E135" s="282" t="s">
        <v>192</v>
      </c>
      <c r="F135" s="278" t="s">
        <v>309</v>
      </c>
      <c r="G135" s="288" t="s">
        <v>172</v>
      </c>
      <c r="H135" s="280">
        <v>38404.160000000003</v>
      </c>
      <c r="I135" s="290">
        <f>IF(X135 = 103, H135 + SUM(S135:S136) - SUM(T135:T136) - SUM(P135:P136) - V135,0)</f>
        <v>9979.2200000000048</v>
      </c>
      <c r="J135" s="376">
        <v>2369002347</v>
      </c>
      <c r="K135" s="379" t="s">
        <v>173</v>
      </c>
      <c r="L135" s="282"/>
      <c r="M135" s="282" t="s">
        <v>307</v>
      </c>
      <c r="N135" s="177" t="s">
        <v>394</v>
      </c>
      <c r="O135" s="278" t="s">
        <v>329</v>
      </c>
      <c r="P135" s="170">
        <v>16111.64</v>
      </c>
      <c r="Q135" s="169" t="s">
        <v>408</v>
      </c>
      <c r="R135" s="168"/>
      <c r="S135" s="170"/>
      <c r="T135" s="170"/>
      <c r="U135" s="280"/>
      <c r="V135" s="371"/>
      <c r="W135" s="286"/>
      <c r="X135" s="85">
        <v>103</v>
      </c>
    </row>
    <row r="136" spans="1:24" x14ac:dyDescent="0.25">
      <c r="A136" s="277"/>
      <c r="B136" s="283"/>
      <c r="C136" s="283"/>
      <c r="D136" s="283"/>
      <c r="E136" s="283"/>
      <c r="F136" s="279"/>
      <c r="G136" s="289"/>
      <c r="H136" s="281"/>
      <c r="I136" s="291"/>
      <c r="J136" s="378"/>
      <c r="K136" s="381"/>
      <c r="L136" s="283"/>
      <c r="M136" s="283"/>
      <c r="N136" s="179" t="s">
        <v>452</v>
      </c>
      <c r="O136" s="279"/>
      <c r="P136" s="174">
        <v>12313.3</v>
      </c>
      <c r="Q136" s="175" t="s">
        <v>456</v>
      </c>
      <c r="R136" s="176"/>
      <c r="S136" s="174"/>
      <c r="T136" s="174"/>
      <c r="U136" s="281"/>
      <c r="V136" s="373"/>
      <c r="W136" s="287"/>
      <c r="X136" s="2">
        <v>103</v>
      </c>
    </row>
    <row r="137" spans="1:24" s="85" customFormat="1" ht="81" customHeight="1" x14ac:dyDescent="0.25">
      <c r="A137" s="276">
        <v>13</v>
      </c>
      <c r="B137" s="282" t="s">
        <v>56</v>
      </c>
      <c r="C137" s="282"/>
      <c r="D137" s="282"/>
      <c r="E137" s="282" t="s">
        <v>330</v>
      </c>
      <c r="F137" s="278" t="s">
        <v>331</v>
      </c>
      <c r="G137" s="288" t="s">
        <v>332</v>
      </c>
      <c r="H137" s="280">
        <v>256000</v>
      </c>
      <c r="I137" s="290">
        <f>IF(X137 = 104, H137 + SUM(S137:S138) - SUM(T137:T138) - SUM(P137:P138) - V137,0)</f>
        <v>0</v>
      </c>
      <c r="J137" s="376">
        <v>235300578903</v>
      </c>
      <c r="K137" s="379" t="s">
        <v>147</v>
      </c>
      <c r="L137" s="282"/>
      <c r="M137" s="282" t="s">
        <v>333</v>
      </c>
      <c r="N137" s="177" t="s">
        <v>394</v>
      </c>
      <c r="O137" s="278" t="s">
        <v>199</v>
      </c>
      <c r="P137" s="170">
        <v>88832</v>
      </c>
      <c r="Q137" s="169" t="s">
        <v>407</v>
      </c>
      <c r="R137" s="168"/>
      <c r="S137" s="170"/>
      <c r="T137" s="170"/>
      <c r="U137" s="280" t="s">
        <v>471</v>
      </c>
      <c r="V137" s="371">
        <v>71168</v>
      </c>
      <c r="W137" s="286"/>
      <c r="X137" s="85">
        <v>104</v>
      </c>
    </row>
    <row r="138" spans="1:24" x14ac:dyDescent="0.25">
      <c r="A138" s="277"/>
      <c r="B138" s="283"/>
      <c r="C138" s="283"/>
      <c r="D138" s="283"/>
      <c r="E138" s="283"/>
      <c r="F138" s="279"/>
      <c r="G138" s="289"/>
      <c r="H138" s="281"/>
      <c r="I138" s="291"/>
      <c r="J138" s="378"/>
      <c r="K138" s="381"/>
      <c r="L138" s="283"/>
      <c r="M138" s="283"/>
      <c r="N138" s="179" t="s">
        <v>452</v>
      </c>
      <c r="O138" s="279"/>
      <c r="P138" s="174">
        <v>96000</v>
      </c>
      <c r="Q138" s="175" t="s">
        <v>453</v>
      </c>
      <c r="R138" s="176"/>
      <c r="S138" s="174"/>
      <c r="T138" s="174"/>
      <c r="U138" s="281"/>
      <c r="V138" s="373"/>
      <c r="W138" s="287"/>
      <c r="X138" s="2">
        <v>104</v>
      </c>
    </row>
    <row r="139" spans="1:24" s="85" customFormat="1" ht="58.15" customHeight="1" x14ac:dyDescent="0.25">
      <c r="A139" s="87">
        <v>14</v>
      </c>
      <c r="B139" s="88" t="s">
        <v>56</v>
      </c>
      <c r="C139" s="88"/>
      <c r="D139" s="88"/>
      <c r="E139" s="88" t="s">
        <v>334</v>
      </c>
      <c r="F139" s="95" t="s">
        <v>331</v>
      </c>
      <c r="G139" s="89" t="s">
        <v>177</v>
      </c>
      <c r="H139" s="90">
        <v>31676.400000000001</v>
      </c>
      <c r="I139" s="91">
        <f>IF(X139 = 105, H139 + SUM(S139:S139) - SUM(T139:T139) - SUM(P139:P139) - V139,0)</f>
        <v>31676.400000000001</v>
      </c>
      <c r="J139" s="92">
        <v>2353018870</v>
      </c>
      <c r="K139" s="93" t="s">
        <v>155</v>
      </c>
      <c r="L139" s="88"/>
      <c r="M139" s="88" t="s">
        <v>307</v>
      </c>
      <c r="N139" s="95"/>
      <c r="O139" s="95" t="s">
        <v>197</v>
      </c>
      <c r="P139" s="90"/>
      <c r="Q139" s="89"/>
      <c r="R139" s="88"/>
      <c r="S139" s="90"/>
      <c r="T139" s="90"/>
      <c r="U139" s="90"/>
      <c r="V139" s="94"/>
      <c r="W139" s="86"/>
      <c r="X139" s="85">
        <v>105</v>
      </c>
    </row>
    <row r="140" spans="1:24" s="85" customFormat="1" ht="0.6" customHeight="1" x14ac:dyDescent="0.25">
      <c r="A140" s="87">
        <v>15</v>
      </c>
      <c r="B140" s="88"/>
      <c r="C140" s="88"/>
      <c r="D140" s="88"/>
      <c r="E140" s="88"/>
      <c r="F140" s="95"/>
      <c r="G140" s="89"/>
      <c r="H140" s="90"/>
      <c r="I140" s="91">
        <f>IF(X140 = 106, H140 + SUM(S140:S140) - SUM(T140:T140) - SUM(P140:P140) - V140,0)</f>
        <v>0</v>
      </c>
      <c r="J140" s="92"/>
      <c r="K140" s="93"/>
      <c r="L140" s="88"/>
      <c r="M140" s="88"/>
      <c r="N140" s="95"/>
      <c r="O140" s="95"/>
      <c r="P140" s="90"/>
      <c r="Q140" s="89"/>
      <c r="R140" s="88"/>
      <c r="S140" s="90"/>
      <c r="T140" s="90"/>
      <c r="U140" s="90"/>
      <c r="V140" s="94"/>
      <c r="W140" s="86"/>
      <c r="X140" s="85">
        <v>106</v>
      </c>
    </row>
    <row r="141" spans="1:24" s="85" customFormat="1" ht="54" customHeight="1" x14ac:dyDescent="0.25">
      <c r="A141" s="276">
        <v>16</v>
      </c>
      <c r="B141" s="282" t="s">
        <v>360</v>
      </c>
      <c r="C141" s="282"/>
      <c r="D141" s="282"/>
      <c r="E141" s="282" t="s">
        <v>198</v>
      </c>
      <c r="F141" s="278" t="s">
        <v>331</v>
      </c>
      <c r="G141" s="288" t="s">
        <v>362</v>
      </c>
      <c r="H141" s="280">
        <v>166685.48000000001</v>
      </c>
      <c r="I141" s="290">
        <f>IF(X141 = 107, H141 + SUM(S141:S152) - SUM(T141:T152) - SUM(P141:P152) - V141,0)</f>
        <v>110059.88</v>
      </c>
      <c r="J141" s="376">
        <v>2353020735</v>
      </c>
      <c r="K141" s="379" t="s">
        <v>196</v>
      </c>
      <c r="L141" s="282"/>
      <c r="M141" s="282" t="s">
        <v>320</v>
      </c>
      <c r="N141" s="177" t="s">
        <v>394</v>
      </c>
      <c r="O141" s="278" t="s">
        <v>197</v>
      </c>
      <c r="P141" s="170">
        <v>7111.8</v>
      </c>
      <c r="Q141" s="169" t="s">
        <v>393</v>
      </c>
      <c r="R141" s="168"/>
      <c r="S141" s="170"/>
      <c r="T141" s="170"/>
      <c r="U141" s="280"/>
      <c r="V141" s="371"/>
      <c r="W141" s="286"/>
      <c r="X141" s="85">
        <v>107</v>
      </c>
    </row>
    <row r="142" spans="1:24" x14ac:dyDescent="0.25">
      <c r="A142" s="368"/>
      <c r="B142" s="293"/>
      <c r="C142" s="293"/>
      <c r="D142" s="293"/>
      <c r="E142" s="293"/>
      <c r="F142" s="369"/>
      <c r="G142" s="374"/>
      <c r="H142" s="370"/>
      <c r="I142" s="375"/>
      <c r="J142" s="377"/>
      <c r="K142" s="380"/>
      <c r="L142" s="293"/>
      <c r="M142" s="293"/>
      <c r="N142" s="178" t="s">
        <v>394</v>
      </c>
      <c r="O142" s="369"/>
      <c r="P142" s="171">
        <v>5818</v>
      </c>
      <c r="Q142" s="172" t="s">
        <v>393</v>
      </c>
      <c r="R142" s="173"/>
      <c r="S142" s="171"/>
      <c r="T142" s="171"/>
      <c r="U142" s="370"/>
      <c r="V142" s="372"/>
      <c r="W142" s="292"/>
      <c r="X142" s="2">
        <v>107</v>
      </c>
    </row>
    <row r="143" spans="1:24" x14ac:dyDescent="0.25">
      <c r="A143" s="368"/>
      <c r="B143" s="293"/>
      <c r="C143" s="293"/>
      <c r="D143" s="293"/>
      <c r="E143" s="293"/>
      <c r="F143" s="369"/>
      <c r="G143" s="374"/>
      <c r="H143" s="370"/>
      <c r="I143" s="375"/>
      <c r="J143" s="377"/>
      <c r="K143" s="380"/>
      <c r="L143" s="293"/>
      <c r="M143" s="293"/>
      <c r="N143" s="178" t="s">
        <v>394</v>
      </c>
      <c r="O143" s="369"/>
      <c r="P143" s="171">
        <v>4140</v>
      </c>
      <c r="Q143" s="172" t="s">
        <v>393</v>
      </c>
      <c r="R143" s="173"/>
      <c r="S143" s="171"/>
      <c r="T143" s="171"/>
      <c r="U143" s="370"/>
      <c r="V143" s="372"/>
      <c r="W143" s="292"/>
      <c r="X143" s="2">
        <v>107</v>
      </c>
    </row>
    <row r="144" spans="1:24" x14ac:dyDescent="0.25">
      <c r="A144" s="368"/>
      <c r="B144" s="293"/>
      <c r="C144" s="293"/>
      <c r="D144" s="293"/>
      <c r="E144" s="293"/>
      <c r="F144" s="369"/>
      <c r="G144" s="374"/>
      <c r="H144" s="370"/>
      <c r="I144" s="375"/>
      <c r="J144" s="377"/>
      <c r="K144" s="380"/>
      <c r="L144" s="293"/>
      <c r="M144" s="293"/>
      <c r="N144" s="178" t="s">
        <v>394</v>
      </c>
      <c r="O144" s="369"/>
      <c r="P144" s="171">
        <v>2670</v>
      </c>
      <c r="Q144" s="172" t="s">
        <v>396</v>
      </c>
      <c r="R144" s="173"/>
      <c r="S144" s="171"/>
      <c r="T144" s="171"/>
      <c r="U144" s="370"/>
      <c r="V144" s="372"/>
      <c r="W144" s="292"/>
      <c r="X144" s="2">
        <v>107</v>
      </c>
    </row>
    <row r="145" spans="1:24" x14ac:dyDescent="0.25">
      <c r="A145" s="368"/>
      <c r="B145" s="293"/>
      <c r="C145" s="293"/>
      <c r="D145" s="293"/>
      <c r="E145" s="293"/>
      <c r="F145" s="369"/>
      <c r="G145" s="374"/>
      <c r="H145" s="370"/>
      <c r="I145" s="375"/>
      <c r="J145" s="377"/>
      <c r="K145" s="380"/>
      <c r="L145" s="293"/>
      <c r="M145" s="293"/>
      <c r="N145" s="178" t="s">
        <v>394</v>
      </c>
      <c r="O145" s="369"/>
      <c r="P145" s="171">
        <v>4611.07</v>
      </c>
      <c r="Q145" s="172" t="s">
        <v>396</v>
      </c>
      <c r="R145" s="173"/>
      <c r="S145" s="171"/>
      <c r="T145" s="171"/>
      <c r="U145" s="370"/>
      <c r="V145" s="372"/>
      <c r="W145" s="292"/>
      <c r="X145" s="2">
        <v>107</v>
      </c>
    </row>
    <row r="146" spans="1:24" x14ac:dyDescent="0.25">
      <c r="A146" s="368"/>
      <c r="B146" s="293"/>
      <c r="C146" s="293"/>
      <c r="D146" s="293"/>
      <c r="E146" s="293"/>
      <c r="F146" s="369"/>
      <c r="G146" s="374"/>
      <c r="H146" s="370"/>
      <c r="I146" s="375"/>
      <c r="J146" s="377"/>
      <c r="K146" s="380"/>
      <c r="L146" s="293"/>
      <c r="M146" s="293"/>
      <c r="N146" s="178" t="s">
        <v>394</v>
      </c>
      <c r="O146" s="369"/>
      <c r="P146" s="171">
        <v>3772.73</v>
      </c>
      <c r="Q146" s="172" t="s">
        <v>396</v>
      </c>
      <c r="R146" s="173"/>
      <c r="S146" s="171"/>
      <c r="T146" s="171"/>
      <c r="U146" s="370"/>
      <c r="V146" s="372"/>
      <c r="W146" s="292"/>
      <c r="X146" s="2">
        <v>107</v>
      </c>
    </row>
    <row r="147" spans="1:24" x14ac:dyDescent="0.25">
      <c r="A147" s="368"/>
      <c r="B147" s="293"/>
      <c r="C147" s="293"/>
      <c r="D147" s="293"/>
      <c r="E147" s="293"/>
      <c r="F147" s="369"/>
      <c r="G147" s="374"/>
      <c r="H147" s="370"/>
      <c r="I147" s="375"/>
      <c r="J147" s="377"/>
      <c r="K147" s="380"/>
      <c r="L147" s="293"/>
      <c r="M147" s="293"/>
      <c r="N147" s="178" t="s">
        <v>452</v>
      </c>
      <c r="O147" s="369"/>
      <c r="P147" s="171">
        <v>5397.15</v>
      </c>
      <c r="Q147" s="172" t="s">
        <v>457</v>
      </c>
      <c r="R147" s="173"/>
      <c r="S147" s="171"/>
      <c r="T147" s="171"/>
      <c r="U147" s="370"/>
      <c r="V147" s="372"/>
      <c r="W147" s="292"/>
      <c r="X147" s="2">
        <v>107</v>
      </c>
    </row>
    <row r="148" spans="1:24" x14ac:dyDescent="0.25">
      <c r="A148" s="368"/>
      <c r="B148" s="293"/>
      <c r="C148" s="293"/>
      <c r="D148" s="293"/>
      <c r="E148" s="293"/>
      <c r="F148" s="369"/>
      <c r="G148" s="374"/>
      <c r="H148" s="370"/>
      <c r="I148" s="375"/>
      <c r="J148" s="377"/>
      <c r="K148" s="380"/>
      <c r="L148" s="293"/>
      <c r="M148" s="293"/>
      <c r="N148" s="178" t="s">
        <v>452</v>
      </c>
      <c r="O148" s="369"/>
      <c r="P148" s="171">
        <v>3840</v>
      </c>
      <c r="Q148" s="172" t="s">
        <v>457</v>
      </c>
      <c r="R148" s="173"/>
      <c r="S148" s="171"/>
      <c r="T148" s="171"/>
      <c r="U148" s="370"/>
      <c r="V148" s="372"/>
      <c r="W148" s="292"/>
      <c r="X148" s="2">
        <v>107</v>
      </c>
    </row>
    <row r="149" spans="1:24" x14ac:dyDescent="0.25">
      <c r="A149" s="368"/>
      <c r="B149" s="293"/>
      <c r="C149" s="293"/>
      <c r="D149" s="293"/>
      <c r="E149" s="293"/>
      <c r="F149" s="369"/>
      <c r="G149" s="374"/>
      <c r="H149" s="370"/>
      <c r="I149" s="375"/>
      <c r="J149" s="377"/>
      <c r="K149" s="380"/>
      <c r="L149" s="293"/>
      <c r="M149" s="293"/>
      <c r="N149" s="178" t="s">
        <v>452</v>
      </c>
      <c r="O149" s="369"/>
      <c r="P149" s="171">
        <v>5284.6</v>
      </c>
      <c r="Q149" s="172" t="s">
        <v>457</v>
      </c>
      <c r="R149" s="173"/>
      <c r="S149" s="171"/>
      <c r="T149" s="171"/>
      <c r="U149" s="370"/>
      <c r="V149" s="372"/>
      <c r="W149" s="292"/>
      <c r="X149" s="2">
        <v>107</v>
      </c>
    </row>
    <row r="150" spans="1:24" x14ac:dyDescent="0.25">
      <c r="A150" s="368"/>
      <c r="B150" s="293"/>
      <c r="C150" s="293"/>
      <c r="D150" s="293"/>
      <c r="E150" s="293"/>
      <c r="F150" s="369"/>
      <c r="G150" s="374"/>
      <c r="H150" s="370"/>
      <c r="I150" s="375"/>
      <c r="J150" s="377"/>
      <c r="K150" s="380"/>
      <c r="L150" s="293"/>
      <c r="M150" s="293"/>
      <c r="N150" s="178" t="s">
        <v>452</v>
      </c>
      <c r="O150" s="369"/>
      <c r="P150" s="171">
        <v>4323.8</v>
      </c>
      <c r="Q150" s="172" t="s">
        <v>457</v>
      </c>
      <c r="R150" s="173"/>
      <c r="S150" s="171"/>
      <c r="T150" s="171"/>
      <c r="U150" s="370"/>
      <c r="V150" s="372"/>
      <c r="W150" s="292"/>
      <c r="X150" s="2">
        <v>107</v>
      </c>
    </row>
    <row r="151" spans="1:24" x14ac:dyDescent="0.25">
      <c r="A151" s="368"/>
      <c r="B151" s="293"/>
      <c r="C151" s="293"/>
      <c r="D151" s="293"/>
      <c r="E151" s="293"/>
      <c r="F151" s="369"/>
      <c r="G151" s="374"/>
      <c r="H151" s="370"/>
      <c r="I151" s="375"/>
      <c r="J151" s="377"/>
      <c r="K151" s="380"/>
      <c r="L151" s="293"/>
      <c r="M151" s="293"/>
      <c r="N151" s="178" t="s">
        <v>452</v>
      </c>
      <c r="O151" s="369"/>
      <c r="P151" s="171">
        <v>3060</v>
      </c>
      <c r="Q151" s="172" t="s">
        <v>457</v>
      </c>
      <c r="R151" s="173"/>
      <c r="S151" s="171"/>
      <c r="T151" s="171"/>
      <c r="U151" s="370"/>
      <c r="V151" s="372"/>
      <c r="W151" s="292"/>
      <c r="X151" s="2">
        <v>107</v>
      </c>
    </row>
    <row r="152" spans="1:24" x14ac:dyDescent="0.25">
      <c r="A152" s="277"/>
      <c r="B152" s="283"/>
      <c r="C152" s="283"/>
      <c r="D152" s="283"/>
      <c r="E152" s="283"/>
      <c r="F152" s="279"/>
      <c r="G152" s="289"/>
      <c r="H152" s="281"/>
      <c r="I152" s="291"/>
      <c r="J152" s="378"/>
      <c r="K152" s="381"/>
      <c r="L152" s="283"/>
      <c r="M152" s="283"/>
      <c r="N152" s="179" t="s">
        <v>452</v>
      </c>
      <c r="O152" s="279"/>
      <c r="P152" s="174">
        <v>6596.45</v>
      </c>
      <c r="Q152" s="175" t="s">
        <v>468</v>
      </c>
      <c r="R152" s="176"/>
      <c r="S152" s="174"/>
      <c r="T152" s="174"/>
      <c r="U152" s="281"/>
      <c r="V152" s="373"/>
      <c r="W152" s="287"/>
      <c r="X152" s="2">
        <v>107</v>
      </c>
    </row>
    <row r="153" spans="1:24" s="85" customFormat="1" ht="54" customHeight="1" x14ac:dyDescent="0.25">
      <c r="A153" s="276">
        <v>17</v>
      </c>
      <c r="B153" s="282" t="s">
        <v>56</v>
      </c>
      <c r="C153" s="282"/>
      <c r="D153" s="282"/>
      <c r="E153" s="282" t="s">
        <v>195</v>
      </c>
      <c r="F153" s="278" t="s">
        <v>331</v>
      </c>
      <c r="G153" s="288" t="s">
        <v>363</v>
      </c>
      <c r="H153" s="280">
        <v>50150.29</v>
      </c>
      <c r="I153" s="290">
        <f>IF(X153 = 108, H153 + SUM(S153:S160) - SUM(T153:T160) - SUM(P153:P160) - V153,0)</f>
        <v>39254.69</v>
      </c>
      <c r="J153" s="376">
        <v>2353020735</v>
      </c>
      <c r="K153" s="379" t="s">
        <v>196</v>
      </c>
      <c r="L153" s="282"/>
      <c r="M153" s="282" t="s">
        <v>320</v>
      </c>
      <c r="N153" s="177" t="s">
        <v>394</v>
      </c>
      <c r="O153" s="278" t="s">
        <v>197</v>
      </c>
      <c r="P153" s="170">
        <v>960</v>
      </c>
      <c r="Q153" s="169" t="s">
        <v>395</v>
      </c>
      <c r="R153" s="168"/>
      <c r="S153" s="170"/>
      <c r="T153" s="170"/>
      <c r="U153" s="280"/>
      <c r="V153" s="371"/>
      <c r="W153" s="286"/>
      <c r="X153" s="85">
        <v>108</v>
      </c>
    </row>
    <row r="154" spans="1:24" x14ac:dyDescent="0.25">
      <c r="A154" s="368"/>
      <c r="B154" s="293"/>
      <c r="C154" s="293"/>
      <c r="D154" s="293"/>
      <c r="E154" s="293"/>
      <c r="F154" s="369"/>
      <c r="G154" s="374"/>
      <c r="H154" s="370"/>
      <c r="I154" s="375"/>
      <c r="J154" s="377"/>
      <c r="K154" s="380"/>
      <c r="L154" s="293"/>
      <c r="M154" s="293"/>
      <c r="N154" s="178" t="s">
        <v>394</v>
      </c>
      <c r="O154" s="369"/>
      <c r="P154" s="171">
        <v>2998.4</v>
      </c>
      <c r="Q154" s="172" t="s">
        <v>395</v>
      </c>
      <c r="R154" s="173"/>
      <c r="S154" s="171"/>
      <c r="T154" s="171"/>
      <c r="U154" s="370"/>
      <c r="V154" s="372"/>
      <c r="W154" s="292"/>
      <c r="X154" s="2">
        <v>108</v>
      </c>
    </row>
    <row r="155" spans="1:24" x14ac:dyDescent="0.25">
      <c r="A155" s="368"/>
      <c r="B155" s="293"/>
      <c r="C155" s="293"/>
      <c r="D155" s="293"/>
      <c r="E155" s="293"/>
      <c r="F155" s="369"/>
      <c r="G155" s="374"/>
      <c r="H155" s="370"/>
      <c r="I155" s="375"/>
      <c r="J155" s="377"/>
      <c r="K155" s="380"/>
      <c r="L155" s="293"/>
      <c r="M155" s="293"/>
      <c r="N155" s="178" t="s">
        <v>394</v>
      </c>
      <c r="O155" s="369"/>
      <c r="P155" s="171">
        <v>270</v>
      </c>
      <c r="Q155" s="172" t="s">
        <v>396</v>
      </c>
      <c r="R155" s="173"/>
      <c r="S155" s="171"/>
      <c r="T155" s="171"/>
      <c r="U155" s="370"/>
      <c r="V155" s="372"/>
      <c r="W155" s="292"/>
      <c r="X155" s="2">
        <v>108</v>
      </c>
    </row>
    <row r="156" spans="1:24" x14ac:dyDescent="0.25">
      <c r="A156" s="368"/>
      <c r="B156" s="293"/>
      <c r="C156" s="293"/>
      <c r="D156" s="293"/>
      <c r="E156" s="293"/>
      <c r="F156" s="369"/>
      <c r="G156" s="374"/>
      <c r="H156" s="370"/>
      <c r="I156" s="375"/>
      <c r="J156" s="377"/>
      <c r="K156" s="380"/>
      <c r="L156" s="293"/>
      <c r="M156" s="293"/>
      <c r="N156" s="178" t="s">
        <v>394</v>
      </c>
      <c r="O156" s="369"/>
      <c r="P156" s="171">
        <v>847.8</v>
      </c>
      <c r="Q156" s="172" t="s">
        <v>396</v>
      </c>
      <c r="R156" s="173"/>
      <c r="S156" s="171"/>
      <c r="T156" s="171"/>
      <c r="U156" s="370"/>
      <c r="V156" s="372"/>
      <c r="W156" s="292"/>
      <c r="X156" s="2">
        <v>108</v>
      </c>
    </row>
    <row r="157" spans="1:24" x14ac:dyDescent="0.25">
      <c r="A157" s="368"/>
      <c r="B157" s="293"/>
      <c r="C157" s="293"/>
      <c r="D157" s="293"/>
      <c r="E157" s="293"/>
      <c r="F157" s="369"/>
      <c r="G157" s="374"/>
      <c r="H157" s="370"/>
      <c r="I157" s="375"/>
      <c r="J157" s="377"/>
      <c r="K157" s="380"/>
      <c r="L157" s="293"/>
      <c r="M157" s="293"/>
      <c r="N157" s="178" t="s">
        <v>452</v>
      </c>
      <c r="O157" s="369"/>
      <c r="P157" s="171">
        <v>1080</v>
      </c>
      <c r="Q157" s="172" t="s">
        <v>457</v>
      </c>
      <c r="R157" s="173"/>
      <c r="S157" s="171"/>
      <c r="T157" s="171"/>
      <c r="U157" s="370"/>
      <c r="V157" s="372"/>
      <c r="W157" s="292"/>
      <c r="X157" s="2">
        <v>108</v>
      </c>
    </row>
    <row r="158" spans="1:24" x14ac:dyDescent="0.25">
      <c r="A158" s="368"/>
      <c r="B158" s="293"/>
      <c r="C158" s="293"/>
      <c r="D158" s="293"/>
      <c r="E158" s="293"/>
      <c r="F158" s="369"/>
      <c r="G158" s="374"/>
      <c r="H158" s="370"/>
      <c r="I158" s="375"/>
      <c r="J158" s="377"/>
      <c r="K158" s="380"/>
      <c r="L158" s="293"/>
      <c r="M158" s="293"/>
      <c r="N158" s="178" t="s">
        <v>452</v>
      </c>
      <c r="O158" s="369"/>
      <c r="P158" s="171">
        <v>3373.2</v>
      </c>
      <c r="Q158" s="172" t="s">
        <v>457</v>
      </c>
      <c r="R158" s="173"/>
      <c r="S158" s="171"/>
      <c r="T158" s="171"/>
      <c r="U158" s="370"/>
      <c r="V158" s="372"/>
      <c r="W158" s="292"/>
      <c r="X158" s="2">
        <v>108</v>
      </c>
    </row>
    <row r="159" spans="1:24" x14ac:dyDescent="0.25">
      <c r="A159" s="368"/>
      <c r="B159" s="293"/>
      <c r="C159" s="293"/>
      <c r="D159" s="293"/>
      <c r="E159" s="293"/>
      <c r="F159" s="369"/>
      <c r="G159" s="374"/>
      <c r="H159" s="370"/>
      <c r="I159" s="375"/>
      <c r="J159" s="377"/>
      <c r="K159" s="380"/>
      <c r="L159" s="293"/>
      <c r="M159" s="293"/>
      <c r="N159" s="178" t="s">
        <v>452</v>
      </c>
      <c r="O159" s="369"/>
      <c r="P159" s="171">
        <v>1036.2</v>
      </c>
      <c r="Q159" s="172" t="s">
        <v>457</v>
      </c>
      <c r="R159" s="173"/>
      <c r="S159" s="171"/>
      <c r="T159" s="171"/>
      <c r="U159" s="370"/>
      <c r="V159" s="372"/>
      <c r="W159" s="292"/>
      <c r="X159" s="2">
        <v>108</v>
      </c>
    </row>
    <row r="160" spans="1:24" x14ac:dyDescent="0.25">
      <c r="A160" s="277"/>
      <c r="B160" s="283"/>
      <c r="C160" s="283"/>
      <c r="D160" s="283"/>
      <c r="E160" s="283"/>
      <c r="F160" s="279"/>
      <c r="G160" s="289"/>
      <c r="H160" s="281"/>
      <c r="I160" s="291"/>
      <c r="J160" s="378"/>
      <c r="K160" s="381"/>
      <c r="L160" s="283"/>
      <c r="M160" s="283"/>
      <c r="N160" s="179" t="s">
        <v>452</v>
      </c>
      <c r="O160" s="279"/>
      <c r="P160" s="174">
        <v>330</v>
      </c>
      <c r="Q160" s="175" t="s">
        <v>457</v>
      </c>
      <c r="R160" s="176"/>
      <c r="S160" s="174"/>
      <c r="T160" s="174"/>
      <c r="U160" s="281"/>
      <c r="V160" s="373"/>
      <c r="W160" s="287"/>
      <c r="X160" s="2">
        <v>108</v>
      </c>
    </row>
    <row r="161" spans="1:24" s="85" customFormat="1" ht="63" customHeight="1" x14ac:dyDescent="0.25">
      <c r="A161" s="276">
        <v>18</v>
      </c>
      <c r="B161" s="282" t="s">
        <v>56</v>
      </c>
      <c r="C161" s="282"/>
      <c r="D161" s="282"/>
      <c r="E161" s="282" t="s">
        <v>364</v>
      </c>
      <c r="F161" s="278" t="s">
        <v>331</v>
      </c>
      <c r="G161" s="288" t="s">
        <v>365</v>
      </c>
      <c r="H161" s="280">
        <v>70148.52</v>
      </c>
      <c r="I161" s="290">
        <f>IF(X161 = 109, H161 + SUM(S161:S164) - SUM(T161:T164) - SUM(P161:P164) - V161,0)</f>
        <v>43826.520000000004</v>
      </c>
      <c r="J161" s="376">
        <v>2353020735</v>
      </c>
      <c r="K161" s="379" t="s">
        <v>196</v>
      </c>
      <c r="L161" s="282"/>
      <c r="M161" s="282" t="s">
        <v>320</v>
      </c>
      <c r="N161" s="177" t="s">
        <v>394</v>
      </c>
      <c r="O161" s="278" t="s">
        <v>197</v>
      </c>
      <c r="P161" s="170">
        <v>3180</v>
      </c>
      <c r="Q161" s="169" t="s">
        <v>395</v>
      </c>
      <c r="R161" s="168"/>
      <c r="S161" s="170"/>
      <c r="T161" s="170"/>
      <c r="U161" s="280"/>
      <c r="V161" s="371"/>
      <c r="W161" s="286"/>
      <c r="X161" s="85">
        <v>109</v>
      </c>
    </row>
    <row r="162" spans="1:24" x14ac:dyDescent="0.25">
      <c r="A162" s="368"/>
      <c r="B162" s="293"/>
      <c r="C162" s="293"/>
      <c r="D162" s="293"/>
      <c r="E162" s="293"/>
      <c r="F162" s="369"/>
      <c r="G162" s="374"/>
      <c r="H162" s="370"/>
      <c r="I162" s="375"/>
      <c r="J162" s="377"/>
      <c r="K162" s="380"/>
      <c r="L162" s="293"/>
      <c r="M162" s="293"/>
      <c r="N162" s="178" t="s">
        <v>394</v>
      </c>
      <c r="O162" s="369"/>
      <c r="P162" s="171">
        <v>9858</v>
      </c>
      <c r="Q162" s="172" t="s">
        <v>395</v>
      </c>
      <c r="R162" s="173"/>
      <c r="S162" s="171"/>
      <c r="T162" s="171"/>
      <c r="U162" s="370"/>
      <c r="V162" s="372"/>
      <c r="W162" s="292"/>
      <c r="X162" s="2">
        <v>109</v>
      </c>
    </row>
    <row r="163" spans="1:24" x14ac:dyDescent="0.25">
      <c r="A163" s="368"/>
      <c r="B163" s="293"/>
      <c r="C163" s="293"/>
      <c r="D163" s="293"/>
      <c r="E163" s="293"/>
      <c r="F163" s="369"/>
      <c r="G163" s="374"/>
      <c r="H163" s="370"/>
      <c r="I163" s="375"/>
      <c r="J163" s="377"/>
      <c r="K163" s="380"/>
      <c r="L163" s="293"/>
      <c r="M163" s="293"/>
      <c r="N163" s="178" t="s">
        <v>452</v>
      </c>
      <c r="O163" s="369"/>
      <c r="P163" s="171">
        <v>3240</v>
      </c>
      <c r="Q163" s="172" t="s">
        <v>467</v>
      </c>
      <c r="R163" s="173"/>
      <c r="S163" s="171"/>
      <c r="T163" s="171"/>
      <c r="U163" s="370"/>
      <c r="V163" s="372"/>
      <c r="W163" s="292"/>
      <c r="X163" s="2">
        <v>109</v>
      </c>
    </row>
    <row r="164" spans="1:24" x14ac:dyDescent="0.25">
      <c r="A164" s="277"/>
      <c r="B164" s="283"/>
      <c r="C164" s="283"/>
      <c r="D164" s="283"/>
      <c r="E164" s="283"/>
      <c r="F164" s="279"/>
      <c r="G164" s="289"/>
      <c r="H164" s="281"/>
      <c r="I164" s="291"/>
      <c r="J164" s="378"/>
      <c r="K164" s="381"/>
      <c r="L164" s="283"/>
      <c r="M164" s="283"/>
      <c r="N164" s="179" t="s">
        <v>452</v>
      </c>
      <c r="O164" s="279"/>
      <c r="P164" s="174">
        <v>10044</v>
      </c>
      <c r="Q164" s="175" t="s">
        <v>467</v>
      </c>
      <c r="R164" s="176"/>
      <c r="S164" s="174"/>
      <c r="T164" s="174"/>
      <c r="U164" s="281"/>
      <c r="V164" s="373"/>
      <c r="W164" s="287"/>
      <c r="X164" s="2">
        <v>109</v>
      </c>
    </row>
    <row r="165" spans="1:24" s="85" customFormat="1" ht="78.599999999999994" customHeight="1" x14ac:dyDescent="0.25">
      <c r="A165" s="276">
        <v>19</v>
      </c>
      <c r="B165" s="282" t="s">
        <v>56</v>
      </c>
      <c r="C165" s="282"/>
      <c r="D165" s="282"/>
      <c r="E165" s="282" t="s">
        <v>343</v>
      </c>
      <c r="F165" s="278" t="s">
        <v>339</v>
      </c>
      <c r="G165" s="288" t="s">
        <v>188</v>
      </c>
      <c r="H165" s="280">
        <v>81000</v>
      </c>
      <c r="I165" s="290">
        <f>IF(X165 = 110, H165 + SUM(S165:S168) - SUM(T165:T168) - SUM(P165:P168) - V165,0)</f>
        <v>60980</v>
      </c>
      <c r="J165" s="376">
        <v>2353016552</v>
      </c>
      <c r="K165" s="379" t="s">
        <v>342</v>
      </c>
      <c r="L165" s="282"/>
      <c r="M165" s="282" t="s">
        <v>307</v>
      </c>
      <c r="N165" s="177" t="s">
        <v>394</v>
      </c>
      <c r="O165" s="278" t="s">
        <v>189</v>
      </c>
      <c r="P165" s="170">
        <v>3960</v>
      </c>
      <c r="Q165" s="169" t="s">
        <v>407</v>
      </c>
      <c r="R165" s="168"/>
      <c r="S165" s="170"/>
      <c r="T165" s="170"/>
      <c r="U165" s="280"/>
      <c r="V165" s="371"/>
      <c r="W165" s="286"/>
      <c r="X165" s="85">
        <v>110</v>
      </c>
    </row>
    <row r="166" spans="1:24" x14ac:dyDescent="0.25">
      <c r="A166" s="368"/>
      <c r="B166" s="293"/>
      <c r="C166" s="293"/>
      <c r="D166" s="293"/>
      <c r="E166" s="293"/>
      <c r="F166" s="369"/>
      <c r="G166" s="374"/>
      <c r="H166" s="370"/>
      <c r="I166" s="375"/>
      <c r="J166" s="377"/>
      <c r="K166" s="380"/>
      <c r="L166" s="293"/>
      <c r="M166" s="293"/>
      <c r="N166" s="178" t="s">
        <v>394</v>
      </c>
      <c r="O166" s="369"/>
      <c r="P166" s="171">
        <v>4620</v>
      </c>
      <c r="Q166" s="172" t="s">
        <v>407</v>
      </c>
      <c r="R166" s="173"/>
      <c r="S166" s="171"/>
      <c r="T166" s="171"/>
      <c r="U166" s="370"/>
      <c r="V166" s="372"/>
      <c r="W166" s="292"/>
      <c r="X166" s="2">
        <v>110</v>
      </c>
    </row>
    <row r="167" spans="1:24" x14ac:dyDescent="0.25">
      <c r="A167" s="368"/>
      <c r="B167" s="293"/>
      <c r="C167" s="293"/>
      <c r="D167" s="293"/>
      <c r="E167" s="293"/>
      <c r="F167" s="369"/>
      <c r="G167" s="374"/>
      <c r="H167" s="370"/>
      <c r="I167" s="375"/>
      <c r="J167" s="377"/>
      <c r="K167" s="380"/>
      <c r="L167" s="293"/>
      <c r="M167" s="293"/>
      <c r="N167" s="178" t="s">
        <v>452</v>
      </c>
      <c r="O167" s="369"/>
      <c r="P167" s="171">
        <v>5280</v>
      </c>
      <c r="Q167" s="172" t="s">
        <v>453</v>
      </c>
      <c r="R167" s="173"/>
      <c r="S167" s="171"/>
      <c r="T167" s="171"/>
      <c r="U167" s="370"/>
      <c r="V167" s="372"/>
      <c r="W167" s="292"/>
      <c r="X167" s="2">
        <v>110</v>
      </c>
    </row>
    <row r="168" spans="1:24" x14ac:dyDescent="0.25">
      <c r="A168" s="277"/>
      <c r="B168" s="283"/>
      <c r="C168" s="283"/>
      <c r="D168" s="283"/>
      <c r="E168" s="283"/>
      <c r="F168" s="279"/>
      <c r="G168" s="289"/>
      <c r="H168" s="281"/>
      <c r="I168" s="291"/>
      <c r="J168" s="378"/>
      <c r="K168" s="381"/>
      <c r="L168" s="283"/>
      <c r="M168" s="283"/>
      <c r="N168" s="179" t="s">
        <v>452</v>
      </c>
      <c r="O168" s="279"/>
      <c r="P168" s="174">
        <v>6160</v>
      </c>
      <c r="Q168" s="175" t="s">
        <v>453</v>
      </c>
      <c r="R168" s="176"/>
      <c r="S168" s="174"/>
      <c r="T168" s="174"/>
      <c r="U168" s="281"/>
      <c r="V168" s="373"/>
      <c r="W168" s="287"/>
      <c r="X168" s="2">
        <v>110</v>
      </c>
    </row>
    <row r="169" spans="1:24" s="85" customFormat="1" ht="77.45" customHeight="1" x14ac:dyDescent="0.25">
      <c r="A169" s="276">
        <v>20</v>
      </c>
      <c r="B169" s="282" t="s">
        <v>56</v>
      </c>
      <c r="C169" s="282"/>
      <c r="D169" s="282"/>
      <c r="E169" s="282" t="s">
        <v>366</v>
      </c>
      <c r="F169" s="278" t="s">
        <v>339</v>
      </c>
      <c r="G169" s="288" t="s">
        <v>367</v>
      </c>
      <c r="H169" s="280">
        <v>27406.080000000002</v>
      </c>
      <c r="I169" s="290">
        <f>IF(X169 = 111, H169 + SUM(S169:S170) - SUM(T169:T170) - SUM(P169:P170) - V169,0)</f>
        <v>22838.400000000001</v>
      </c>
      <c r="J169" s="376">
        <v>2310163739</v>
      </c>
      <c r="K169" s="379" t="s">
        <v>150</v>
      </c>
      <c r="L169" s="282"/>
      <c r="M169" s="282" t="s">
        <v>307</v>
      </c>
      <c r="N169" s="177" t="s">
        <v>394</v>
      </c>
      <c r="O169" s="278" t="s">
        <v>368</v>
      </c>
      <c r="P169" s="170">
        <v>2283.84</v>
      </c>
      <c r="Q169" s="169" t="s">
        <v>456</v>
      </c>
      <c r="R169" s="168"/>
      <c r="S169" s="170"/>
      <c r="T169" s="170"/>
      <c r="U169" s="280"/>
      <c r="V169" s="371"/>
      <c r="W169" s="286"/>
      <c r="X169" s="85">
        <v>111</v>
      </c>
    </row>
    <row r="170" spans="1:24" x14ac:dyDescent="0.25">
      <c r="A170" s="277"/>
      <c r="B170" s="283"/>
      <c r="C170" s="283"/>
      <c r="D170" s="283"/>
      <c r="E170" s="283"/>
      <c r="F170" s="279"/>
      <c r="G170" s="289"/>
      <c r="H170" s="281"/>
      <c r="I170" s="291"/>
      <c r="J170" s="378"/>
      <c r="K170" s="381"/>
      <c r="L170" s="283"/>
      <c r="M170" s="283"/>
      <c r="N170" s="179" t="s">
        <v>452</v>
      </c>
      <c r="O170" s="279"/>
      <c r="P170" s="174">
        <v>2283.84</v>
      </c>
      <c r="Q170" s="175" t="s">
        <v>456</v>
      </c>
      <c r="R170" s="176"/>
      <c r="S170" s="174"/>
      <c r="T170" s="174"/>
      <c r="U170" s="281"/>
      <c r="V170" s="373"/>
      <c r="W170" s="287"/>
      <c r="X170" s="2">
        <v>111</v>
      </c>
    </row>
    <row r="171" spans="1:24" s="85" customFormat="1" ht="54" customHeight="1" x14ac:dyDescent="0.25">
      <c r="A171" s="276">
        <v>21</v>
      </c>
      <c r="B171" s="282" t="s">
        <v>56</v>
      </c>
      <c r="C171" s="282"/>
      <c r="D171" s="282"/>
      <c r="E171" s="282" t="s">
        <v>201</v>
      </c>
      <c r="F171" s="278" t="s">
        <v>388</v>
      </c>
      <c r="G171" s="288" t="s">
        <v>361</v>
      </c>
      <c r="H171" s="280">
        <v>48651.199999999997</v>
      </c>
      <c r="I171" s="290">
        <f>IF(X171 = 112, H171 + SUM(S171:S174) - SUM(T171:T174) - SUM(P171:P174) - V171,0)</f>
        <v>32482</v>
      </c>
      <c r="J171" s="376">
        <v>2353020735</v>
      </c>
      <c r="K171" s="379" t="s">
        <v>196</v>
      </c>
      <c r="L171" s="282"/>
      <c r="M171" s="282" t="s">
        <v>320</v>
      </c>
      <c r="N171" s="177" t="s">
        <v>394</v>
      </c>
      <c r="O171" s="278" t="s">
        <v>197</v>
      </c>
      <c r="P171" s="170">
        <v>5517</v>
      </c>
      <c r="Q171" s="169" t="s">
        <v>396</v>
      </c>
      <c r="R171" s="168"/>
      <c r="S171" s="170"/>
      <c r="T171" s="170"/>
      <c r="U171" s="280"/>
      <c r="V171" s="371"/>
      <c r="W171" s="286"/>
      <c r="X171" s="85">
        <v>112</v>
      </c>
    </row>
    <row r="172" spans="1:24" x14ac:dyDescent="0.25">
      <c r="A172" s="368"/>
      <c r="B172" s="293"/>
      <c r="C172" s="293"/>
      <c r="D172" s="293"/>
      <c r="E172" s="293"/>
      <c r="F172" s="369"/>
      <c r="G172" s="374"/>
      <c r="H172" s="370"/>
      <c r="I172" s="375"/>
      <c r="J172" s="377"/>
      <c r="K172" s="380"/>
      <c r="L172" s="293"/>
      <c r="M172" s="293"/>
      <c r="N172" s="178" t="s">
        <v>394</v>
      </c>
      <c r="O172" s="369"/>
      <c r="P172" s="171">
        <v>2204.8000000000002</v>
      </c>
      <c r="Q172" s="172" t="s">
        <v>396</v>
      </c>
      <c r="R172" s="173"/>
      <c r="S172" s="171"/>
      <c r="T172" s="171"/>
      <c r="U172" s="370"/>
      <c r="V172" s="372"/>
      <c r="W172" s="292"/>
      <c r="X172" s="2">
        <v>112</v>
      </c>
    </row>
    <row r="173" spans="1:24" x14ac:dyDescent="0.25">
      <c r="A173" s="368"/>
      <c r="B173" s="293"/>
      <c r="C173" s="293"/>
      <c r="D173" s="293"/>
      <c r="E173" s="293"/>
      <c r="F173" s="369"/>
      <c r="G173" s="374"/>
      <c r="H173" s="370"/>
      <c r="I173" s="375"/>
      <c r="J173" s="377"/>
      <c r="K173" s="380"/>
      <c r="L173" s="293"/>
      <c r="M173" s="293"/>
      <c r="N173" s="178" t="s">
        <v>452</v>
      </c>
      <c r="O173" s="369"/>
      <c r="P173" s="171">
        <v>6201</v>
      </c>
      <c r="Q173" s="172" t="s">
        <v>467</v>
      </c>
      <c r="R173" s="173"/>
      <c r="S173" s="171"/>
      <c r="T173" s="171"/>
      <c r="U173" s="370"/>
      <c r="V173" s="372"/>
      <c r="W173" s="292"/>
      <c r="X173" s="2">
        <v>112</v>
      </c>
    </row>
    <row r="174" spans="1:24" x14ac:dyDescent="0.25">
      <c r="A174" s="277"/>
      <c r="B174" s="283"/>
      <c r="C174" s="283"/>
      <c r="D174" s="283"/>
      <c r="E174" s="283"/>
      <c r="F174" s="279"/>
      <c r="G174" s="289"/>
      <c r="H174" s="281"/>
      <c r="I174" s="291"/>
      <c r="J174" s="378"/>
      <c r="K174" s="381"/>
      <c r="L174" s="283"/>
      <c r="M174" s="283"/>
      <c r="N174" s="179" t="s">
        <v>452</v>
      </c>
      <c r="O174" s="279"/>
      <c r="P174" s="174">
        <v>2246.4</v>
      </c>
      <c r="Q174" s="175" t="s">
        <v>467</v>
      </c>
      <c r="R174" s="176"/>
      <c r="S174" s="174"/>
      <c r="T174" s="174"/>
      <c r="U174" s="281"/>
      <c r="V174" s="373"/>
      <c r="W174" s="287"/>
      <c r="X174" s="2">
        <v>112</v>
      </c>
    </row>
    <row r="175" spans="1:24" s="85" customFormat="1" ht="77.45" customHeight="1" x14ac:dyDescent="0.25">
      <c r="A175" s="150">
        <v>22</v>
      </c>
      <c r="B175" s="151" t="s">
        <v>56</v>
      </c>
      <c r="C175" s="151"/>
      <c r="D175" s="151"/>
      <c r="E175" s="151" t="s">
        <v>330</v>
      </c>
      <c r="F175" s="158" t="s">
        <v>301</v>
      </c>
      <c r="G175" s="152" t="s">
        <v>332</v>
      </c>
      <c r="H175" s="153">
        <v>56371.199999999997</v>
      </c>
      <c r="I175" s="154">
        <f>IF(X175 = 113, H175 + SUM(S175:S175) - SUM(T175:T175) - SUM(P175:P175) - V175,0)</f>
        <v>0</v>
      </c>
      <c r="J175" s="155">
        <v>235300578903</v>
      </c>
      <c r="K175" s="156" t="s">
        <v>147</v>
      </c>
      <c r="L175" s="151"/>
      <c r="M175" s="151" t="s">
        <v>412</v>
      </c>
      <c r="N175" s="158" t="s">
        <v>413</v>
      </c>
      <c r="O175" s="158" t="s">
        <v>199</v>
      </c>
      <c r="P175" s="153">
        <v>56371.199999999997</v>
      </c>
      <c r="Q175" s="152" t="s">
        <v>385</v>
      </c>
      <c r="R175" s="151"/>
      <c r="S175" s="153"/>
      <c r="T175" s="153"/>
      <c r="U175" s="153"/>
      <c r="V175" s="157"/>
      <c r="W175" s="149"/>
      <c r="X175" s="85">
        <v>113</v>
      </c>
    </row>
    <row r="176" spans="1:24" s="85" customFormat="1" ht="93.6" customHeight="1" x14ac:dyDescent="0.25">
      <c r="A176" s="150">
        <v>23</v>
      </c>
      <c r="B176" s="151" t="s">
        <v>56</v>
      </c>
      <c r="C176" s="151"/>
      <c r="D176" s="151"/>
      <c r="E176" s="151" t="s">
        <v>416</v>
      </c>
      <c r="F176" s="158" t="s">
        <v>417</v>
      </c>
      <c r="G176" s="152" t="s">
        <v>418</v>
      </c>
      <c r="H176" s="153">
        <v>9500</v>
      </c>
      <c r="I176" s="154">
        <f>IF(X176 = 114, H176 + SUM(S176:S176) - SUM(T176:T176) - SUM(P176:P176) - V176,0)</f>
        <v>0</v>
      </c>
      <c r="J176" s="155">
        <v>2353015365</v>
      </c>
      <c r="K176" s="156" t="s">
        <v>419</v>
      </c>
      <c r="L176" s="151"/>
      <c r="M176" s="151" t="s">
        <v>420</v>
      </c>
      <c r="N176" s="158" t="s">
        <v>460</v>
      </c>
      <c r="O176" s="158" t="s">
        <v>447</v>
      </c>
      <c r="P176" s="153">
        <v>9500</v>
      </c>
      <c r="Q176" s="152" t="s">
        <v>458</v>
      </c>
      <c r="R176" s="151"/>
      <c r="S176" s="153"/>
      <c r="T176" s="153"/>
      <c r="U176" s="153"/>
      <c r="V176" s="157"/>
      <c r="W176" s="149"/>
      <c r="X176" s="85">
        <v>114</v>
      </c>
    </row>
    <row r="177" spans="1:24" s="85" customFormat="1" ht="76.150000000000006" customHeight="1" x14ac:dyDescent="0.25">
      <c r="A177" s="150">
        <v>24</v>
      </c>
      <c r="B177" s="151" t="s">
        <v>56</v>
      </c>
      <c r="C177" s="151"/>
      <c r="D177" s="151"/>
      <c r="E177" s="151" t="s">
        <v>431</v>
      </c>
      <c r="F177" s="158" t="s">
        <v>432</v>
      </c>
      <c r="G177" s="152" t="s">
        <v>332</v>
      </c>
      <c r="H177" s="153">
        <v>532480</v>
      </c>
      <c r="I177" s="154">
        <f>IF(X177 = 117, H177 + SUM(S177:S177) - SUM(T177:T177) - SUM(P177:P177) - V177,0)</f>
        <v>532480</v>
      </c>
      <c r="J177" s="155">
        <v>235300578903</v>
      </c>
      <c r="K177" s="156" t="s">
        <v>147</v>
      </c>
      <c r="L177" s="151"/>
      <c r="M177" s="151" t="s">
        <v>433</v>
      </c>
      <c r="N177" s="158"/>
      <c r="O177" s="158" t="s">
        <v>199</v>
      </c>
      <c r="P177" s="153"/>
      <c r="Q177" s="152"/>
      <c r="R177" s="151"/>
      <c r="S177" s="153"/>
      <c r="T177" s="153"/>
      <c r="U177" s="153"/>
      <c r="V177" s="157"/>
      <c r="W177" s="149"/>
      <c r="X177" s="85">
        <v>117</v>
      </c>
    </row>
    <row r="178" spans="1:24" s="85" customFormat="1" ht="112.5" x14ac:dyDescent="0.25">
      <c r="A178" s="150">
        <v>25</v>
      </c>
      <c r="B178" s="151" t="s">
        <v>56</v>
      </c>
      <c r="C178" s="151"/>
      <c r="D178" s="151" t="s">
        <v>434</v>
      </c>
      <c r="E178" s="151" t="s">
        <v>57</v>
      </c>
      <c r="F178" s="158" t="s">
        <v>435</v>
      </c>
      <c r="G178" s="152" t="s">
        <v>436</v>
      </c>
      <c r="H178" s="153">
        <v>72125</v>
      </c>
      <c r="I178" s="154">
        <f>IF(X178 = 118, H178 + SUM(S178:S178) - SUM(T178:T178) - SUM(P178:P178) - V178,0)</f>
        <v>0</v>
      </c>
      <c r="J178" s="155">
        <v>2636040789</v>
      </c>
      <c r="K178" s="156" t="s">
        <v>437</v>
      </c>
      <c r="L178" s="151"/>
      <c r="M178" s="151" t="s">
        <v>438</v>
      </c>
      <c r="N178" s="158" t="s">
        <v>455</v>
      </c>
      <c r="O178" s="158" t="s">
        <v>439</v>
      </c>
      <c r="P178" s="153">
        <v>72125</v>
      </c>
      <c r="Q178" s="152" t="s">
        <v>457</v>
      </c>
      <c r="R178" s="151"/>
      <c r="S178" s="153"/>
      <c r="T178" s="153"/>
      <c r="U178" s="153"/>
      <c r="V178" s="157"/>
      <c r="W178" s="149"/>
      <c r="X178" s="85">
        <v>118</v>
      </c>
    </row>
    <row r="179" spans="1:24" x14ac:dyDescent="0.25">
      <c r="X179" s="2">
        <v>119</v>
      </c>
    </row>
  </sheetData>
  <sheetProtection algorithmName="SHA-512" hashValue="NUtD85WKATUybAsBV20CnL1HJMc8R78fE9YplHKVxQGzk6TXg1KW+kCOmcutTNeDIARdfONhCcgjyuIYY6yNHQ==" saltValue="65dlu9NsKla2o7sYZaGl6w==" spinCount="100000" sheet="1" objects="1" scenarios="1" formatCells="0" formatColumns="0" formatRows="0"/>
  <mergeCells count="326">
    <mergeCell ref="U141:U152"/>
    <mergeCell ref="V141:V152"/>
    <mergeCell ref="C141:C152"/>
    <mergeCell ref="W141:W152"/>
    <mergeCell ref="D141:D152"/>
    <mergeCell ref="E141:E152"/>
    <mergeCell ref="F141:F152"/>
    <mergeCell ref="G141:G152"/>
    <mergeCell ref="H141:H152"/>
    <mergeCell ref="I141:I152"/>
    <mergeCell ref="A141:A152"/>
    <mergeCell ref="B141:B152"/>
    <mergeCell ref="J141:J152"/>
    <mergeCell ref="K141:K152"/>
    <mergeCell ref="L141:L152"/>
    <mergeCell ref="L153:L160"/>
    <mergeCell ref="M153:M160"/>
    <mergeCell ref="A153:A160"/>
    <mergeCell ref="O153:O160"/>
    <mergeCell ref="M141:M152"/>
    <mergeCell ref="O141:O152"/>
    <mergeCell ref="U153:U160"/>
    <mergeCell ref="B153:B160"/>
    <mergeCell ref="V153:V160"/>
    <mergeCell ref="C153:C160"/>
    <mergeCell ref="W153:W160"/>
    <mergeCell ref="D153:D160"/>
    <mergeCell ref="E153:E160"/>
    <mergeCell ref="F153:F160"/>
    <mergeCell ref="G153:G160"/>
    <mergeCell ref="H153:H160"/>
    <mergeCell ref="I153:I160"/>
    <mergeCell ref="J153:J160"/>
    <mergeCell ref="K153:K160"/>
    <mergeCell ref="A171:A174"/>
    <mergeCell ref="O171:O174"/>
    <mergeCell ref="U171:U174"/>
    <mergeCell ref="B171:B174"/>
    <mergeCell ref="V171:V174"/>
    <mergeCell ref="C171:C174"/>
    <mergeCell ref="W171:W174"/>
    <mergeCell ref="D171:D174"/>
    <mergeCell ref="E171:E174"/>
    <mergeCell ref="F171:F174"/>
    <mergeCell ref="G171:G174"/>
    <mergeCell ref="H171:H174"/>
    <mergeCell ref="I171:I174"/>
    <mergeCell ref="J171:J174"/>
    <mergeCell ref="K171:K174"/>
    <mergeCell ref="L171:L174"/>
    <mergeCell ref="M171:M174"/>
    <mergeCell ref="A133:A134"/>
    <mergeCell ref="O133:O134"/>
    <mergeCell ref="U133:U134"/>
    <mergeCell ref="B133:B134"/>
    <mergeCell ref="V133:V134"/>
    <mergeCell ref="C133:C134"/>
    <mergeCell ref="W133:W134"/>
    <mergeCell ref="D133:D134"/>
    <mergeCell ref="E133:E134"/>
    <mergeCell ref="F133:F134"/>
    <mergeCell ref="G133:G134"/>
    <mergeCell ref="H133:H134"/>
    <mergeCell ref="I133:I134"/>
    <mergeCell ref="J133:J134"/>
    <mergeCell ref="K133:K134"/>
    <mergeCell ref="L133:L134"/>
    <mergeCell ref="M133:M134"/>
    <mergeCell ref="A169:A170"/>
    <mergeCell ref="O169:O170"/>
    <mergeCell ref="U169:U170"/>
    <mergeCell ref="B169:B170"/>
    <mergeCell ref="V169:V170"/>
    <mergeCell ref="C169:C170"/>
    <mergeCell ref="W169:W170"/>
    <mergeCell ref="D169:D170"/>
    <mergeCell ref="E169:E170"/>
    <mergeCell ref="F169:F170"/>
    <mergeCell ref="G169:G170"/>
    <mergeCell ref="H169:H170"/>
    <mergeCell ref="I169:I170"/>
    <mergeCell ref="J169:J170"/>
    <mergeCell ref="K169:K170"/>
    <mergeCell ref="L169:L170"/>
    <mergeCell ref="M169:M170"/>
    <mergeCell ref="A135:A136"/>
    <mergeCell ref="O135:O136"/>
    <mergeCell ref="U135:U136"/>
    <mergeCell ref="B135:B136"/>
    <mergeCell ref="V135:V136"/>
    <mergeCell ref="C135:C136"/>
    <mergeCell ref="W135:W136"/>
    <mergeCell ref="D135:D136"/>
    <mergeCell ref="E135:E136"/>
    <mergeCell ref="F135:F136"/>
    <mergeCell ref="G135:G136"/>
    <mergeCell ref="H135:H136"/>
    <mergeCell ref="I135:I136"/>
    <mergeCell ref="J135:J136"/>
    <mergeCell ref="K135:K136"/>
    <mergeCell ref="L135:L136"/>
    <mergeCell ref="M135:M136"/>
    <mergeCell ref="A165:A168"/>
    <mergeCell ref="O165:O168"/>
    <mergeCell ref="U165:U168"/>
    <mergeCell ref="B165:B168"/>
    <mergeCell ref="V165:V168"/>
    <mergeCell ref="C165:C168"/>
    <mergeCell ref="W165:W168"/>
    <mergeCell ref="D165:D168"/>
    <mergeCell ref="E165:E168"/>
    <mergeCell ref="F165:F168"/>
    <mergeCell ref="G165:G168"/>
    <mergeCell ref="H165:H168"/>
    <mergeCell ref="I165:I168"/>
    <mergeCell ref="J165:J168"/>
    <mergeCell ref="K165:K168"/>
    <mergeCell ref="L165:L168"/>
    <mergeCell ref="M165:M168"/>
    <mergeCell ref="A161:A164"/>
    <mergeCell ref="O161:O164"/>
    <mergeCell ref="U161:U164"/>
    <mergeCell ref="B161:B164"/>
    <mergeCell ref="V161:V164"/>
    <mergeCell ref="C161:C164"/>
    <mergeCell ref="D161:D164"/>
    <mergeCell ref="E161:E164"/>
    <mergeCell ref="F161:F164"/>
    <mergeCell ref="G161:G164"/>
    <mergeCell ref="H161:H164"/>
    <mergeCell ref="I161:I164"/>
    <mergeCell ref="J161:J164"/>
    <mergeCell ref="K161:K164"/>
    <mergeCell ref="L161:L164"/>
    <mergeCell ref="A137:A138"/>
    <mergeCell ref="O137:O138"/>
    <mergeCell ref="U137:U138"/>
    <mergeCell ref="B137:B138"/>
    <mergeCell ref="V137:V138"/>
    <mergeCell ref="C137:C138"/>
    <mergeCell ref="W137:W138"/>
    <mergeCell ref="D137:D138"/>
    <mergeCell ref="E137:E138"/>
    <mergeCell ref="F137:F138"/>
    <mergeCell ref="G137:G138"/>
    <mergeCell ref="H137:H138"/>
    <mergeCell ref="I137:I138"/>
    <mergeCell ref="J137:J138"/>
    <mergeCell ref="K137:K138"/>
    <mergeCell ref="L137:L138"/>
    <mergeCell ref="M137:M138"/>
    <mergeCell ref="W125:W132"/>
    <mergeCell ref="D125:D132"/>
    <mergeCell ref="E125:E132"/>
    <mergeCell ref="F125:F132"/>
    <mergeCell ref="G125:G132"/>
    <mergeCell ref="H125:H132"/>
    <mergeCell ref="I125:I132"/>
    <mergeCell ref="J125:J132"/>
    <mergeCell ref="K125:K132"/>
    <mergeCell ref="L125:L132"/>
    <mergeCell ref="M125:M132"/>
    <mergeCell ref="A125:A132"/>
    <mergeCell ref="O125:O132"/>
    <mergeCell ref="U125:U132"/>
    <mergeCell ref="B125:B132"/>
    <mergeCell ref="V125:V132"/>
    <mergeCell ref="C125:C132"/>
    <mergeCell ref="A123:A124"/>
    <mergeCell ref="O123:O124"/>
    <mergeCell ref="U123:U124"/>
    <mergeCell ref="B123:B124"/>
    <mergeCell ref="V123:V124"/>
    <mergeCell ref="C123:C124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A87:A94"/>
    <mergeCell ref="O87:O94"/>
    <mergeCell ref="U87:U94"/>
    <mergeCell ref="B87:B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C80:C86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W161:W164"/>
    <mergeCell ref="M161:M164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80:A86"/>
    <mergeCell ref="O80:O86"/>
    <mergeCell ref="U80:U86"/>
    <mergeCell ref="B80:B86"/>
    <mergeCell ref="V80:V86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2"/>
  <sheetViews>
    <sheetView showGridLines="0" zoomScale="50" zoomScaleNormal="50" workbookViewId="0">
      <pane ySplit="8" topLeftCell="A18" activePane="bottomLeft" state="frozen"/>
      <selection pane="bottomLeft" activeCell="H21" sqref="H21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336" t="s">
        <v>24</v>
      </c>
      <c r="F2" s="337"/>
      <c r="G2" s="80">
        <f>SUM(G9:G9999)</f>
        <v>3473850.7600000002</v>
      </c>
      <c r="L2" s="382" t="s">
        <v>137</v>
      </c>
      <c r="M2" s="383"/>
      <c r="N2" s="69">
        <f>SUM(N9:N9999)</f>
        <v>1809735.06</v>
      </c>
      <c r="P2" s="68"/>
      <c r="Q2" s="272" t="s">
        <v>45</v>
      </c>
      <c r="R2" s="273"/>
      <c r="S2" s="274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268">
        <v>1</v>
      </c>
      <c r="B9" s="250"/>
      <c r="C9" s="250"/>
      <c r="D9" s="250" t="s">
        <v>158</v>
      </c>
      <c r="E9" s="256">
        <v>44925</v>
      </c>
      <c r="F9" s="327" t="s">
        <v>159</v>
      </c>
      <c r="G9" s="259">
        <v>1097939</v>
      </c>
      <c r="H9" s="262">
        <f>IF(V9 = 4, G9 + SUM(Q9:Q16) - SUM(R9:R16) - SUM(N9:N16) - T9,0)</f>
        <v>-76309.659999999916</v>
      </c>
      <c r="I9" s="384">
        <v>2312054894</v>
      </c>
      <c r="J9" s="250" t="s">
        <v>148</v>
      </c>
      <c r="K9" s="250" t="s">
        <v>175</v>
      </c>
      <c r="L9" s="131" t="s">
        <v>204</v>
      </c>
      <c r="M9" s="250" t="s">
        <v>176</v>
      </c>
      <c r="N9" s="118">
        <v>383959.73</v>
      </c>
      <c r="O9" s="131" t="s">
        <v>211</v>
      </c>
      <c r="P9" s="119"/>
      <c r="Q9" s="118"/>
      <c r="R9" s="118"/>
      <c r="S9" s="327"/>
      <c r="T9" s="259"/>
      <c r="U9" s="247"/>
      <c r="V9" s="85">
        <v>4</v>
      </c>
    </row>
    <row r="10" spans="1:22" x14ac:dyDescent="0.25">
      <c r="A10" s="269"/>
      <c r="B10" s="251"/>
      <c r="C10" s="251"/>
      <c r="D10" s="251"/>
      <c r="E10" s="257"/>
      <c r="F10" s="328"/>
      <c r="G10" s="260"/>
      <c r="H10" s="263"/>
      <c r="I10" s="385"/>
      <c r="J10" s="251"/>
      <c r="K10" s="251"/>
      <c r="L10" s="132" t="s">
        <v>210</v>
      </c>
      <c r="M10" s="251"/>
      <c r="N10" s="120">
        <v>76695.94</v>
      </c>
      <c r="O10" s="132" t="s">
        <v>216</v>
      </c>
      <c r="P10" s="121"/>
      <c r="Q10" s="120"/>
      <c r="R10" s="120"/>
      <c r="S10" s="328"/>
      <c r="T10" s="260"/>
      <c r="U10" s="248"/>
      <c r="V10" s="2">
        <v>4</v>
      </c>
    </row>
    <row r="11" spans="1:22" x14ac:dyDescent="0.25">
      <c r="A11" s="269"/>
      <c r="B11" s="251"/>
      <c r="C11" s="251"/>
      <c r="D11" s="251"/>
      <c r="E11" s="257"/>
      <c r="F11" s="328"/>
      <c r="G11" s="260"/>
      <c r="H11" s="263"/>
      <c r="I11" s="385"/>
      <c r="J11" s="251"/>
      <c r="K11" s="251"/>
      <c r="L11" s="132" t="s">
        <v>210</v>
      </c>
      <c r="M11" s="251"/>
      <c r="N11" s="120">
        <v>160000</v>
      </c>
      <c r="O11" s="132" t="s">
        <v>218</v>
      </c>
      <c r="P11" s="121"/>
      <c r="Q11" s="120"/>
      <c r="R11" s="120"/>
      <c r="S11" s="328"/>
      <c r="T11" s="260"/>
      <c r="U11" s="248"/>
      <c r="V11" s="2">
        <v>4</v>
      </c>
    </row>
    <row r="12" spans="1:22" x14ac:dyDescent="0.25">
      <c r="A12" s="269"/>
      <c r="B12" s="251"/>
      <c r="C12" s="251"/>
      <c r="D12" s="251"/>
      <c r="E12" s="257"/>
      <c r="F12" s="328"/>
      <c r="G12" s="260"/>
      <c r="H12" s="263"/>
      <c r="I12" s="385"/>
      <c r="J12" s="251"/>
      <c r="K12" s="251"/>
      <c r="L12" s="132" t="s">
        <v>217</v>
      </c>
      <c r="M12" s="251"/>
      <c r="N12" s="120">
        <v>134512.32999999999</v>
      </c>
      <c r="O12" s="132" t="s">
        <v>224</v>
      </c>
      <c r="P12" s="121"/>
      <c r="Q12" s="120"/>
      <c r="R12" s="120"/>
      <c r="S12" s="328"/>
      <c r="T12" s="260"/>
      <c r="U12" s="248"/>
      <c r="V12" s="2">
        <v>4</v>
      </c>
    </row>
    <row r="13" spans="1:22" x14ac:dyDescent="0.25">
      <c r="A13" s="269"/>
      <c r="B13" s="251"/>
      <c r="C13" s="251"/>
      <c r="D13" s="251"/>
      <c r="E13" s="257"/>
      <c r="F13" s="328"/>
      <c r="G13" s="260"/>
      <c r="H13" s="263"/>
      <c r="I13" s="385"/>
      <c r="J13" s="251"/>
      <c r="K13" s="251"/>
      <c r="L13" s="132" t="s">
        <v>229</v>
      </c>
      <c r="M13" s="251"/>
      <c r="N13" s="120">
        <v>46497.48</v>
      </c>
      <c r="O13" s="132" t="s">
        <v>230</v>
      </c>
      <c r="P13" s="121"/>
      <c r="Q13" s="120"/>
      <c r="R13" s="120"/>
      <c r="S13" s="328"/>
      <c r="T13" s="260"/>
      <c r="U13" s="248"/>
      <c r="V13" s="2">
        <v>4</v>
      </c>
    </row>
    <row r="14" spans="1:22" x14ac:dyDescent="0.25">
      <c r="A14" s="269"/>
      <c r="B14" s="251"/>
      <c r="C14" s="251"/>
      <c r="D14" s="251"/>
      <c r="E14" s="257"/>
      <c r="F14" s="328"/>
      <c r="G14" s="260"/>
      <c r="H14" s="263"/>
      <c r="I14" s="385"/>
      <c r="J14" s="251"/>
      <c r="K14" s="251"/>
      <c r="L14" s="132" t="s">
        <v>346</v>
      </c>
      <c r="M14" s="251"/>
      <c r="N14" s="120">
        <v>124014.53</v>
      </c>
      <c r="O14" s="132" t="s">
        <v>354</v>
      </c>
      <c r="P14" s="121"/>
      <c r="Q14" s="120"/>
      <c r="R14" s="120"/>
      <c r="S14" s="328"/>
      <c r="T14" s="260"/>
      <c r="U14" s="248"/>
      <c r="V14" s="2">
        <v>4</v>
      </c>
    </row>
    <row r="15" spans="1:22" x14ac:dyDescent="0.25">
      <c r="A15" s="269"/>
      <c r="B15" s="251"/>
      <c r="C15" s="251"/>
      <c r="D15" s="251"/>
      <c r="E15" s="257"/>
      <c r="F15" s="328"/>
      <c r="G15" s="260"/>
      <c r="H15" s="263"/>
      <c r="I15" s="385"/>
      <c r="J15" s="251"/>
      <c r="K15" s="251"/>
      <c r="L15" s="132" t="s">
        <v>356</v>
      </c>
      <c r="M15" s="251"/>
      <c r="N15" s="120">
        <v>72531.31</v>
      </c>
      <c r="O15" s="132" t="s">
        <v>348</v>
      </c>
      <c r="P15" s="121"/>
      <c r="Q15" s="120"/>
      <c r="R15" s="120"/>
      <c r="S15" s="328"/>
      <c r="T15" s="260"/>
      <c r="U15" s="248"/>
      <c r="V15" s="2">
        <v>4</v>
      </c>
    </row>
    <row r="16" spans="1:22" x14ac:dyDescent="0.25">
      <c r="A16" s="270"/>
      <c r="B16" s="252"/>
      <c r="C16" s="252"/>
      <c r="D16" s="252"/>
      <c r="E16" s="258"/>
      <c r="F16" s="329"/>
      <c r="G16" s="261"/>
      <c r="H16" s="264"/>
      <c r="I16" s="386"/>
      <c r="J16" s="252"/>
      <c r="K16" s="252"/>
      <c r="L16" s="133" t="s">
        <v>384</v>
      </c>
      <c r="M16" s="252"/>
      <c r="N16" s="127">
        <v>176037.34</v>
      </c>
      <c r="O16" s="133" t="s">
        <v>386</v>
      </c>
      <c r="P16" s="128"/>
      <c r="Q16" s="127"/>
      <c r="R16" s="127"/>
      <c r="S16" s="329"/>
      <c r="T16" s="261"/>
      <c r="U16" s="249"/>
      <c r="V16" s="2">
        <v>4</v>
      </c>
    </row>
    <row r="17" spans="1:22" s="85" customFormat="1" ht="90" customHeight="1" x14ac:dyDescent="0.25">
      <c r="A17" s="276">
        <v>2</v>
      </c>
      <c r="B17" s="282"/>
      <c r="C17" s="282"/>
      <c r="D17" s="282" t="s">
        <v>158</v>
      </c>
      <c r="E17" s="278">
        <v>45300</v>
      </c>
      <c r="F17" s="288" t="s">
        <v>159</v>
      </c>
      <c r="G17" s="280">
        <v>1214926.1100000001</v>
      </c>
      <c r="H17" s="290">
        <f>IF(V17 = 6, G17 + SUM(Q17:Q18) - SUM(R17:R18) - SUM(N17:N18) - T17,0)</f>
        <v>579439.7100000002</v>
      </c>
      <c r="I17" s="387">
        <v>2312054894</v>
      </c>
      <c r="J17" s="282" t="s">
        <v>148</v>
      </c>
      <c r="K17" s="282" t="s">
        <v>383</v>
      </c>
      <c r="L17" s="177" t="s">
        <v>394</v>
      </c>
      <c r="M17" s="282" t="s">
        <v>176</v>
      </c>
      <c r="N17" s="170">
        <v>326741.28999999998</v>
      </c>
      <c r="O17" s="177" t="s">
        <v>402</v>
      </c>
      <c r="P17" s="169"/>
      <c r="Q17" s="170"/>
      <c r="R17" s="170"/>
      <c r="S17" s="288"/>
      <c r="T17" s="280"/>
      <c r="U17" s="286"/>
      <c r="V17" s="85">
        <v>6</v>
      </c>
    </row>
    <row r="18" spans="1:22" x14ac:dyDescent="0.25">
      <c r="A18" s="277"/>
      <c r="B18" s="283"/>
      <c r="C18" s="283"/>
      <c r="D18" s="283"/>
      <c r="E18" s="279"/>
      <c r="F18" s="289"/>
      <c r="G18" s="281"/>
      <c r="H18" s="291"/>
      <c r="I18" s="388"/>
      <c r="J18" s="283"/>
      <c r="K18" s="283"/>
      <c r="L18" s="179" t="s">
        <v>452</v>
      </c>
      <c r="M18" s="283"/>
      <c r="N18" s="174">
        <v>308745.11</v>
      </c>
      <c r="O18" s="179" t="s">
        <v>461</v>
      </c>
      <c r="P18" s="175"/>
      <c r="Q18" s="174"/>
      <c r="R18" s="174"/>
      <c r="S18" s="289"/>
      <c r="T18" s="281"/>
      <c r="U18" s="287"/>
      <c r="V18" s="2">
        <v>6</v>
      </c>
    </row>
    <row r="19" spans="1:22" s="85" customFormat="1" ht="135.6" customHeight="1" x14ac:dyDescent="0.25">
      <c r="A19" s="160">
        <v>3</v>
      </c>
      <c r="B19" s="161"/>
      <c r="C19" s="161"/>
      <c r="D19" s="161" t="s">
        <v>427</v>
      </c>
      <c r="E19" s="162">
        <v>45366</v>
      </c>
      <c r="F19" s="163" t="s">
        <v>428</v>
      </c>
      <c r="G19" s="164">
        <v>1042002.5</v>
      </c>
      <c r="H19" s="165">
        <f>IF(V19 = 7, G19 + SUM(Q19:Q19) - SUM(R19:R19) - SUM(N19:N19) - T19,0)</f>
        <v>1042002.5</v>
      </c>
      <c r="I19" s="166">
        <v>7715995942</v>
      </c>
      <c r="J19" s="161" t="s">
        <v>429</v>
      </c>
      <c r="K19" s="161" t="s">
        <v>465</v>
      </c>
      <c r="L19" s="162"/>
      <c r="M19" s="161" t="s">
        <v>430</v>
      </c>
      <c r="N19" s="164"/>
      <c r="O19" s="162"/>
      <c r="P19" s="163"/>
      <c r="Q19" s="164"/>
      <c r="R19" s="164"/>
      <c r="S19" s="163"/>
      <c r="T19" s="164"/>
      <c r="U19" s="167"/>
      <c r="V19" s="85">
        <v>7</v>
      </c>
    </row>
    <row r="20" spans="1:22" s="85" customFormat="1" ht="131.25" x14ac:dyDescent="0.25">
      <c r="A20" s="160">
        <v>4</v>
      </c>
      <c r="B20" s="161"/>
      <c r="C20" s="161"/>
      <c r="D20" s="161" t="s">
        <v>462</v>
      </c>
      <c r="E20" s="162" t="s">
        <v>463</v>
      </c>
      <c r="F20" s="163" t="s">
        <v>428</v>
      </c>
      <c r="G20" s="164">
        <v>114292.75</v>
      </c>
      <c r="H20" s="165">
        <f>IF(V20 = 8, G20 + SUM(Q20:Q20) - SUM(R20:R20) - SUM(N20:N20) - T20,0)</f>
        <v>114292.75</v>
      </c>
      <c r="I20" s="166">
        <v>7715995942</v>
      </c>
      <c r="J20" s="161" t="s">
        <v>429</v>
      </c>
      <c r="K20" s="161" t="s">
        <v>464</v>
      </c>
      <c r="L20" s="162"/>
      <c r="M20" s="161" t="s">
        <v>430</v>
      </c>
      <c r="N20" s="164"/>
      <c r="O20" s="162"/>
      <c r="P20" s="163"/>
      <c r="Q20" s="164"/>
      <c r="R20" s="164"/>
      <c r="S20" s="163"/>
      <c r="T20" s="164"/>
      <c r="U20" s="167"/>
      <c r="V20" s="85">
        <v>8</v>
      </c>
    </row>
    <row r="21" spans="1:22" s="85" customFormat="1" ht="131.25" x14ac:dyDescent="0.25">
      <c r="A21" s="160">
        <v>5</v>
      </c>
      <c r="B21" s="161"/>
      <c r="C21" s="161"/>
      <c r="D21" s="161" t="s">
        <v>466</v>
      </c>
      <c r="E21" s="162" t="s">
        <v>463</v>
      </c>
      <c r="F21" s="163" t="s">
        <v>428</v>
      </c>
      <c r="G21" s="164">
        <v>4690.3999999999996</v>
      </c>
      <c r="H21" s="165">
        <f>IF(V21 = 9, G21 + SUM(Q21:Q21) - SUM(R21:R21) - SUM(N21:N21) - T21,0)</f>
        <v>4690.3999999999996</v>
      </c>
      <c r="I21" s="166">
        <v>7715995942</v>
      </c>
      <c r="J21" s="161" t="s">
        <v>429</v>
      </c>
      <c r="K21" s="161" t="s">
        <v>464</v>
      </c>
      <c r="L21" s="162"/>
      <c r="M21" s="161" t="s">
        <v>430</v>
      </c>
      <c r="N21" s="164"/>
      <c r="O21" s="162"/>
      <c r="P21" s="163"/>
      <c r="Q21" s="164"/>
      <c r="R21" s="164"/>
      <c r="S21" s="163"/>
      <c r="T21" s="164"/>
      <c r="U21" s="167"/>
      <c r="V21" s="85">
        <v>9</v>
      </c>
    </row>
    <row r="22" spans="1:22" x14ac:dyDescent="0.25">
      <c r="V22" s="2">
        <v>10</v>
      </c>
    </row>
  </sheetData>
  <sheetProtection algorithmName="SHA-512" hashValue="JwPgCiGSo0uC5QzqYW+Tc0vV9TOY2qVNP8VKbhPzDC7Hsq8kVflc2mDypya1w1euwXytOFfip32VsjwWnFISeg==" saltValue="MeCIJZ4t/Y1btiS+j1eY6A==" spinCount="100000" sheet="1" objects="1" scenarios="1" formatCells="0" formatColumns="0" formatRows="0"/>
  <mergeCells count="33">
    <mergeCell ref="U17:U18"/>
    <mergeCell ref="D17:D18"/>
    <mergeCell ref="E17:E18"/>
    <mergeCell ref="F17:F18"/>
    <mergeCell ref="G17:G18"/>
    <mergeCell ref="H17:H18"/>
    <mergeCell ref="I17:I18"/>
    <mergeCell ref="J17:J18"/>
    <mergeCell ref="K17:K18"/>
    <mergeCell ref="A17:A18"/>
    <mergeCell ref="M17:M18"/>
    <mergeCell ref="S17:S18"/>
    <mergeCell ref="B17:B18"/>
    <mergeCell ref="T17:T18"/>
    <mergeCell ref="C17:C18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A9:A16"/>
    <mergeCell ref="B9:B16"/>
    <mergeCell ref="C9:C16"/>
    <mergeCell ref="D9:D16"/>
    <mergeCell ref="E9:E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336" t="s">
        <v>139</v>
      </c>
      <c r="F2" s="337"/>
      <c r="G2" s="82">
        <f>SUM(G9:G9999)</f>
        <v>0</v>
      </c>
      <c r="O2" s="336" t="s">
        <v>24</v>
      </c>
      <c r="P2" s="337"/>
      <c r="Q2" s="80">
        <f>SUM(Q9:Q9999)</f>
        <v>0</v>
      </c>
      <c r="T2" s="272" t="s">
        <v>137</v>
      </c>
      <c r="U2" s="274"/>
      <c r="V2" s="69">
        <f>SUM(V9:V9999)</f>
        <v>0</v>
      </c>
      <c r="X2" s="68"/>
      <c r="Y2" s="272" t="s">
        <v>45</v>
      </c>
      <c r="Z2" s="273"/>
      <c r="AA2" s="274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25">
      <c r="AD9" s="2">
        <v>2</v>
      </c>
    </row>
  </sheetData>
  <sheetProtection algorithmName="SHA-512" hashValue="yvaqU6DjLVcCDWRZlcA+nOM+/YpDapW60CwemHd1OV5pEn/E5zUbDC8XEMP0YsO6dlZi4ZnG5PM2A5dcsBSmEg==" saltValue="xF6ydnT4g7WYh77JRMWVjg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336" t="s">
        <v>139</v>
      </c>
      <c r="F2" s="337"/>
      <c r="G2" s="82">
        <f>SUM(G9:G9999)</f>
        <v>0</v>
      </c>
      <c r="H2" s="10"/>
      <c r="O2" s="336" t="s">
        <v>24</v>
      </c>
      <c r="P2" s="337"/>
      <c r="Q2" s="80">
        <f>SUM(Q9:Q9999)</f>
        <v>0</v>
      </c>
      <c r="T2" s="272" t="s">
        <v>137</v>
      </c>
      <c r="U2" s="274"/>
      <c r="V2" s="69">
        <f>SUM(V9:V9999)</f>
        <v>0</v>
      </c>
      <c r="X2" s="68"/>
      <c r="Y2" s="272" t="s">
        <v>45</v>
      </c>
      <c r="Z2" s="273"/>
      <c r="AA2" s="274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25">
      <c r="AD9" s="2">
        <v>2</v>
      </c>
    </row>
  </sheetData>
  <sheetProtection algorithmName="SHA-512" hashValue="F7Iq0gD6+TlBHUK5YVIxKoFlCpES29vI81BH+N24bDAMTco1ajsFdCg13BGTlfSZ3P8limVDYTtN0dghlBN05Q==" saltValue="6QdgtuP8xLd6trcmGV+rx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85"/>
  <sheetViews>
    <sheetView showGridLines="0" topLeftCell="P1" zoomScale="50" zoomScaleNormal="50" workbookViewId="0">
      <pane ySplit="8" topLeftCell="A22" activePane="bottomLeft" state="frozen"/>
      <selection pane="bottomLeft" activeCell="R9" sqref="R9:R56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336" t="s">
        <v>139</v>
      </c>
      <c r="F2" s="337"/>
      <c r="G2" s="82">
        <f>SUM(G9:G9999)</f>
        <v>2996191.9799999995</v>
      </c>
      <c r="H2" s="10"/>
      <c r="O2" s="336" t="s">
        <v>24</v>
      </c>
      <c r="P2" s="337"/>
      <c r="Q2" s="80">
        <f>SUM(Q9:Q9999)</f>
        <v>2178269.8899999997</v>
      </c>
      <c r="T2" s="272" t="s">
        <v>137</v>
      </c>
      <c r="U2" s="274"/>
      <c r="V2" s="69">
        <f>SUM(V9:V9999)</f>
        <v>1528450.18</v>
      </c>
      <c r="X2" s="68"/>
      <c r="Y2" s="272" t="s">
        <v>45</v>
      </c>
      <c r="Z2" s="273"/>
      <c r="AA2" s="274"/>
      <c r="AB2" s="70">
        <f>SUM(AB9:AB9999)</f>
        <v>253144.58</v>
      </c>
    </row>
    <row r="4" spans="1:30" ht="39.950000000000003" customHeight="1" x14ac:dyDescent="0.25">
      <c r="P4" s="271"/>
      <c r="Q4" s="271"/>
      <c r="R4" s="271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5" customHeight="1" x14ac:dyDescent="0.25">
      <c r="A9" s="359">
        <v>1</v>
      </c>
      <c r="B9" s="338" t="s">
        <v>56</v>
      </c>
      <c r="C9" s="338" t="s">
        <v>258</v>
      </c>
      <c r="D9" s="338"/>
      <c r="E9" s="338" t="s">
        <v>256</v>
      </c>
      <c r="F9" s="338" t="s">
        <v>257</v>
      </c>
      <c r="G9" s="347">
        <v>1084882.18</v>
      </c>
      <c r="H9" s="350">
        <f>IF(AD9 = 4, G9 - Q9,0)</f>
        <v>0</v>
      </c>
      <c r="I9" s="347"/>
      <c r="J9" s="347"/>
      <c r="K9" s="338"/>
      <c r="L9" s="338"/>
      <c r="M9" s="338" t="s">
        <v>259</v>
      </c>
      <c r="N9" s="341" t="s">
        <v>252</v>
      </c>
      <c r="O9" s="389">
        <v>2353020735</v>
      </c>
      <c r="P9" s="338" t="s">
        <v>196</v>
      </c>
      <c r="Q9" s="347">
        <v>1084882.18</v>
      </c>
      <c r="R9" s="350">
        <f>IF(AD9 = 4, Q9 + SUM(Y9:Y56) - SUM(Z9:Z56) - SUM(V9:V56) - AB9,0)</f>
        <v>8.7311491370201111E-11</v>
      </c>
      <c r="S9" s="338" t="s">
        <v>260</v>
      </c>
      <c r="T9" s="112" t="s">
        <v>272</v>
      </c>
      <c r="U9" s="338" t="s">
        <v>162</v>
      </c>
      <c r="V9" s="99">
        <v>87552.43</v>
      </c>
      <c r="W9" s="112" t="s">
        <v>273</v>
      </c>
      <c r="X9" s="97"/>
      <c r="Y9" s="99"/>
      <c r="Z9" s="99"/>
      <c r="AA9" s="338" t="s">
        <v>472</v>
      </c>
      <c r="AB9" s="347">
        <v>253144.58</v>
      </c>
      <c r="AC9" s="365"/>
      <c r="AD9" s="85">
        <v>4</v>
      </c>
    </row>
    <row r="10" spans="1:30" x14ac:dyDescent="0.25">
      <c r="A10" s="360"/>
      <c r="B10" s="339"/>
      <c r="C10" s="339"/>
      <c r="D10" s="339"/>
      <c r="E10" s="339"/>
      <c r="F10" s="339"/>
      <c r="G10" s="348"/>
      <c r="H10" s="351"/>
      <c r="I10" s="348"/>
      <c r="J10" s="348"/>
      <c r="K10" s="339"/>
      <c r="L10" s="339"/>
      <c r="M10" s="339"/>
      <c r="N10" s="342"/>
      <c r="O10" s="390"/>
      <c r="P10" s="339"/>
      <c r="Q10" s="348"/>
      <c r="R10" s="351"/>
      <c r="S10" s="339"/>
      <c r="T10" s="113" t="s">
        <v>272</v>
      </c>
      <c r="U10" s="339"/>
      <c r="V10" s="100">
        <v>5588.57</v>
      </c>
      <c r="W10" s="113" t="s">
        <v>273</v>
      </c>
      <c r="X10" s="102"/>
      <c r="Y10" s="100"/>
      <c r="Z10" s="100"/>
      <c r="AA10" s="339"/>
      <c r="AB10" s="348"/>
      <c r="AC10" s="366"/>
      <c r="AD10" s="2">
        <v>4</v>
      </c>
    </row>
    <row r="11" spans="1:30" x14ac:dyDescent="0.25">
      <c r="A11" s="360"/>
      <c r="B11" s="339"/>
      <c r="C11" s="339"/>
      <c r="D11" s="339"/>
      <c r="E11" s="339"/>
      <c r="F11" s="339"/>
      <c r="G11" s="348"/>
      <c r="H11" s="351"/>
      <c r="I11" s="348"/>
      <c r="J11" s="348"/>
      <c r="K11" s="339"/>
      <c r="L11" s="339"/>
      <c r="M11" s="339"/>
      <c r="N11" s="342"/>
      <c r="O11" s="390"/>
      <c r="P11" s="339"/>
      <c r="Q11" s="348"/>
      <c r="R11" s="351"/>
      <c r="S11" s="339"/>
      <c r="T11" s="113" t="s">
        <v>272</v>
      </c>
      <c r="U11" s="339"/>
      <c r="V11" s="100">
        <v>30665.79</v>
      </c>
      <c r="W11" s="113" t="s">
        <v>273</v>
      </c>
      <c r="X11" s="102"/>
      <c r="Y11" s="100"/>
      <c r="Z11" s="100"/>
      <c r="AA11" s="339"/>
      <c r="AB11" s="348"/>
      <c r="AC11" s="366"/>
      <c r="AD11" s="2">
        <v>4</v>
      </c>
    </row>
    <row r="12" spans="1:30" x14ac:dyDescent="0.25">
      <c r="A12" s="360"/>
      <c r="B12" s="339"/>
      <c r="C12" s="339"/>
      <c r="D12" s="339"/>
      <c r="E12" s="339"/>
      <c r="F12" s="339"/>
      <c r="G12" s="348"/>
      <c r="H12" s="351"/>
      <c r="I12" s="348"/>
      <c r="J12" s="348"/>
      <c r="K12" s="339"/>
      <c r="L12" s="339"/>
      <c r="M12" s="339"/>
      <c r="N12" s="342"/>
      <c r="O12" s="390"/>
      <c r="P12" s="339"/>
      <c r="Q12" s="348"/>
      <c r="R12" s="351"/>
      <c r="S12" s="339"/>
      <c r="T12" s="113" t="s">
        <v>284</v>
      </c>
      <c r="U12" s="339"/>
      <c r="V12" s="100">
        <v>27310.5</v>
      </c>
      <c r="W12" s="113" t="s">
        <v>278</v>
      </c>
      <c r="X12" s="102"/>
      <c r="Y12" s="100"/>
      <c r="Z12" s="100"/>
      <c r="AA12" s="339"/>
      <c r="AB12" s="348"/>
      <c r="AC12" s="366"/>
      <c r="AD12" s="2">
        <v>4</v>
      </c>
    </row>
    <row r="13" spans="1:30" x14ac:dyDescent="0.25">
      <c r="A13" s="360"/>
      <c r="B13" s="339"/>
      <c r="C13" s="339"/>
      <c r="D13" s="339"/>
      <c r="E13" s="339"/>
      <c r="F13" s="339"/>
      <c r="G13" s="348"/>
      <c r="H13" s="351"/>
      <c r="I13" s="348"/>
      <c r="J13" s="348"/>
      <c r="K13" s="339"/>
      <c r="L13" s="339"/>
      <c r="M13" s="339"/>
      <c r="N13" s="342"/>
      <c r="O13" s="390"/>
      <c r="P13" s="339"/>
      <c r="Q13" s="348"/>
      <c r="R13" s="351"/>
      <c r="S13" s="339"/>
      <c r="T13" s="113" t="s">
        <v>284</v>
      </c>
      <c r="U13" s="339"/>
      <c r="V13" s="100">
        <v>77972.899999999994</v>
      </c>
      <c r="W13" s="113" t="s">
        <v>278</v>
      </c>
      <c r="X13" s="102"/>
      <c r="Y13" s="100"/>
      <c r="Z13" s="100"/>
      <c r="AA13" s="339"/>
      <c r="AB13" s="348"/>
      <c r="AC13" s="366"/>
      <c r="AD13" s="2">
        <v>4</v>
      </c>
    </row>
    <row r="14" spans="1:30" x14ac:dyDescent="0.25">
      <c r="A14" s="360"/>
      <c r="B14" s="339"/>
      <c r="C14" s="339"/>
      <c r="D14" s="339"/>
      <c r="E14" s="339"/>
      <c r="F14" s="339"/>
      <c r="G14" s="348"/>
      <c r="H14" s="351"/>
      <c r="I14" s="348"/>
      <c r="J14" s="348"/>
      <c r="K14" s="339"/>
      <c r="L14" s="339"/>
      <c r="M14" s="339"/>
      <c r="N14" s="342"/>
      <c r="O14" s="390"/>
      <c r="P14" s="339"/>
      <c r="Q14" s="348"/>
      <c r="R14" s="351"/>
      <c r="S14" s="339"/>
      <c r="T14" s="113" t="s">
        <v>284</v>
      </c>
      <c r="U14" s="339"/>
      <c r="V14" s="100">
        <v>4977.1000000000004</v>
      </c>
      <c r="W14" s="113" t="s">
        <v>278</v>
      </c>
      <c r="X14" s="102"/>
      <c r="Y14" s="100"/>
      <c r="Z14" s="100"/>
      <c r="AA14" s="339"/>
      <c r="AB14" s="348"/>
      <c r="AC14" s="366"/>
      <c r="AD14" s="2">
        <v>4</v>
      </c>
    </row>
    <row r="15" spans="1:30" x14ac:dyDescent="0.25">
      <c r="A15" s="360"/>
      <c r="B15" s="339"/>
      <c r="C15" s="339"/>
      <c r="D15" s="339"/>
      <c r="E15" s="339"/>
      <c r="F15" s="339"/>
      <c r="G15" s="348"/>
      <c r="H15" s="351"/>
      <c r="I15" s="348"/>
      <c r="J15" s="348"/>
      <c r="K15" s="339"/>
      <c r="L15" s="339"/>
      <c r="M15" s="339"/>
      <c r="N15" s="342"/>
      <c r="O15" s="390"/>
      <c r="P15" s="339"/>
      <c r="Q15" s="348"/>
      <c r="R15" s="351"/>
      <c r="S15" s="339"/>
      <c r="T15" s="113" t="s">
        <v>278</v>
      </c>
      <c r="U15" s="339"/>
      <c r="V15" s="100">
        <v>2262.87</v>
      </c>
      <c r="W15" s="113" t="s">
        <v>285</v>
      </c>
      <c r="X15" s="102"/>
      <c r="Y15" s="100"/>
      <c r="Z15" s="100"/>
      <c r="AA15" s="339"/>
      <c r="AB15" s="348"/>
      <c r="AC15" s="366"/>
      <c r="AD15" s="2">
        <v>4</v>
      </c>
    </row>
    <row r="16" spans="1:30" x14ac:dyDescent="0.25">
      <c r="A16" s="360"/>
      <c r="B16" s="339"/>
      <c r="C16" s="339"/>
      <c r="D16" s="339"/>
      <c r="E16" s="339"/>
      <c r="F16" s="339"/>
      <c r="G16" s="348"/>
      <c r="H16" s="351"/>
      <c r="I16" s="348"/>
      <c r="J16" s="348"/>
      <c r="K16" s="339"/>
      <c r="L16" s="339"/>
      <c r="M16" s="339"/>
      <c r="N16" s="342"/>
      <c r="O16" s="390"/>
      <c r="P16" s="339"/>
      <c r="Q16" s="348"/>
      <c r="R16" s="351"/>
      <c r="S16" s="339"/>
      <c r="T16" s="113" t="s">
        <v>282</v>
      </c>
      <c r="U16" s="339"/>
      <c r="V16" s="100">
        <v>4629.78</v>
      </c>
      <c r="W16" s="113" t="s">
        <v>286</v>
      </c>
      <c r="X16" s="102"/>
      <c r="Y16" s="100"/>
      <c r="Z16" s="100"/>
      <c r="AA16" s="339"/>
      <c r="AB16" s="348"/>
      <c r="AC16" s="366"/>
      <c r="AD16" s="2">
        <v>4</v>
      </c>
    </row>
    <row r="17" spans="1:30" x14ac:dyDescent="0.25">
      <c r="A17" s="360"/>
      <c r="B17" s="339"/>
      <c r="C17" s="339"/>
      <c r="D17" s="339"/>
      <c r="E17" s="339"/>
      <c r="F17" s="339"/>
      <c r="G17" s="348"/>
      <c r="H17" s="351"/>
      <c r="I17" s="348"/>
      <c r="J17" s="348"/>
      <c r="K17" s="339"/>
      <c r="L17" s="339"/>
      <c r="M17" s="339"/>
      <c r="N17" s="342"/>
      <c r="O17" s="390"/>
      <c r="P17" s="339"/>
      <c r="Q17" s="348"/>
      <c r="R17" s="351"/>
      <c r="S17" s="339"/>
      <c r="T17" s="113" t="s">
        <v>285</v>
      </c>
      <c r="U17" s="339"/>
      <c r="V17" s="100">
        <v>1612.62</v>
      </c>
      <c r="W17" s="113" t="s">
        <v>286</v>
      </c>
      <c r="X17" s="102"/>
      <c r="Y17" s="100"/>
      <c r="Z17" s="100"/>
      <c r="AA17" s="339"/>
      <c r="AB17" s="348"/>
      <c r="AC17" s="366"/>
      <c r="AD17" s="2">
        <v>4</v>
      </c>
    </row>
    <row r="18" spans="1:30" x14ac:dyDescent="0.25">
      <c r="A18" s="360"/>
      <c r="B18" s="339"/>
      <c r="C18" s="339"/>
      <c r="D18" s="339"/>
      <c r="E18" s="339"/>
      <c r="F18" s="339"/>
      <c r="G18" s="348"/>
      <c r="H18" s="351"/>
      <c r="I18" s="348"/>
      <c r="J18" s="348"/>
      <c r="K18" s="339"/>
      <c r="L18" s="339"/>
      <c r="M18" s="339"/>
      <c r="N18" s="342"/>
      <c r="O18" s="390"/>
      <c r="P18" s="339"/>
      <c r="Q18" s="348"/>
      <c r="R18" s="351"/>
      <c r="S18" s="339"/>
      <c r="T18" s="113" t="s">
        <v>282</v>
      </c>
      <c r="U18" s="339"/>
      <c r="V18" s="100">
        <v>3459.33</v>
      </c>
      <c r="W18" s="113" t="s">
        <v>286</v>
      </c>
      <c r="X18" s="102"/>
      <c r="Y18" s="100"/>
      <c r="Z18" s="100"/>
      <c r="AA18" s="339"/>
      <c r="AB18" s="348"/>
      <c r="AC18" s="366"/>
      <c r="AD18" s="2">
        <v>4</v>
      </c>
    </row>
    <row r="19" spans="1:30" x14ac:dyDescent="0.25">
      <c r="A19" s="360"/>
      <c r="B19" s="339"/>
      <c r="C19" s="339"/>
      <c r="D19" s="339"/>
      <c r="E19" s="339"/>
      <c r="F19" s="339"/>
      <c r="G19" s="348"/>
      <c r="H19" s="351"/>
      <c r="I19" s="348"/>
      <c r="J19" s="348"/>
      <c r="K19" s="339"/>
      <c r="L19" s="339"/>
      <c r="M19" s="339"/>
      <c r="N19" s="342"/>
      <c r="O19" s="390"/>
      <c r="P19" s="339"/>
      <c r="Q19" s="348"/>
      <c r="R19" s="351"/>
      <c r="S19" s="339"/>
      <c r="T19" s="113" t="s">
        <v>285</v>
      </c>
      <c r="U19" s="339"/>
      <c r="V19" s="100">
        <v>6097.7</v>
      </c>
      <c r="W19" s="113" t="s">
        <v>286</v>
      </c>
      <c r="X19" s="102"/>
      <c r="Y19" s="100"/>
      <c r="Z19" s="100"/>
      <c r="AA19" s="339"/>
      <c r="AB19" s="348"/>
      <c r="AC19" s="366"/>
      <c r="AD19" s="2">
        <v>4</v>
      </c>
    </row>
    <row r="20" spans="1:30" x14ac:dyDescent="0.25">
      <c r="A20" s="360"/>
      <c r="B20" s="339"/>
      <c r="C20" s="339"/>
      <c r="D20" s="339"/>
      <c r="E20" s="339"/>
      <c r="F20" s="339"/>
      <c r="G20" s="348"/>
      <c r="H20" s="351"/>
      <c r="I20" s="348"/>
      <c r="J20" s="348"/>
      <c r="K20" s="339"/>
      <c r="L20" s="339"/>
      <c r="M20" s="339"/>
      <c r="N20" s="342"/>
      <c r="O20" s="390"/>
      <c r="P20" s="339"/>
      <c r="Q20" s="348"/>
      <c r="R20" s="351"/>
      <c r="S20" s="339"/>
      <c r="T20" s="113" t="s">
        <v>282</v>
      </c>
      <c r="U20" s="339"/>
      <c r="V20" s="100">
        <v>12867.04</v>
      </c>
      <c r="W20" s="113" t="s">
        <v>286</v>
      </c>
      <c r="X20" s="102"/>
      <c r="Y20" s="100"/>
      <c r="Z20" s="100"/>
      <c r="AA20" s="339"/>
      <c r="AB20" s="348"/>
      <c r="AC20" s="366"/>
      <c r="AD20" s="2">
        <v>4</v>
      </c>
    </row>
    <row r="21" spans="1:30" x14ac:dyDescent="0.25">
      <c r="A21" s="360"/>
      <c r="B21" s="339"/>
      <c r="C21" s="339"/>
      <c r="D21" s="339"/>
      <c r="E21" s="339"/>
      <c r="F21" s="339"/>
      <c r="G21" s="348"/>
      <c r="H21" s="351"/>
      <c r="I21" s="348"/>
      <c r="J21" s="348"/>
      <c r="K21" s="339"/>
      <c r="L21" s="339"/>
      <c r="M21" s="339"/>
      <c r="N21" s="342"/>
      <c r="O21" s="390"/>
      <c r="P21" s="339"/>
      <c r="Q21" s="348"/>
      <c r="R21" s="351"/>
      <c r="S21" s="339"/>
      <c r="T21" s="113" t="s">
        <v>282</v>
      </c>
      <c r="U21" s="339"/>
      <c r="V21" s="100">
        <v>821.32</v>
      </c>
      <c r="W21" s="113" t="s">
        <v>286</v>
      </c>
      <c r="X21" s="102"/>
      <c r="Y21" s="100"/>
      <c r="Z21" s="100"/>
      <c r="AA21" s="339"/>
      <c r="AB21" s="348"/>
      <c r="AC21" s="366"/>
      <c r="AD21" s="2">
        <v>4</v>
      </c>
    </row>
    <row r="22" spans="1:30" x14ac:dyDescent="0.25">
      <c r="A22" s="360"/>
      <c r="B22" s="339"/>
      <c r="C22" s="339"/>
      <c r="D22" s="339"/>
      <c r="E22" s="339"/>
      <c r="F22" s="339"/>
      <c r="G22" s="348"/>
      <c r="H22" s="351"/>
      <c r="I22" s="348"/>
      <c r="J22" s="348"/>
      <c r="K22" s="339"/>
      <c r="L22" s="339"/>
      <c r="M22" s="339"/>
      <c r="N22" s="342"/>
      <c r="O22" s="390"/>
      <c r="P22" s="339"/>
      <c r="Q22" s="348"/>
      <c r="R22" s="351"/>
      <c r="S22" s="339"/>
      <c r="T22" s="113" t="s">
        <v>278</v>
      </c>
      <c r="U22" s="339"/>
      <c r="V22" s="100">
        <v>9611.76</v>
      </c>
      <c r="W22" s="113" t="s">
        <v>286</v>
      </c>
      <c r="X22" s="102"/>
      <c r="Y22" s="100"/>
      <c r="Z22" s="100"/>
      <c r="AA22" s="339"/>
      <c r="AB22" s="348"/>
      <c r="AC22" s="366"/>
      <c r="AD22" s="2">
        <v>4</v>
      </c>
    </row>
    <row r="23" spans="1:30" x14ac:dyDescent="0.25">
      <c r="A23" s="360"/>
      <c r="B23" s="339"/>
      <c r="C23" s="339"/>
      <c r="D23" s="339"/>
      <c r="E23" s="339"/>
      <c r="F23" s="339"/>
      <c r="G23" s="348"/>
      <c r="H23" s="351"/>
      <c r="I23" s="348"/>
      <c r="J23" s="348"/>
      <c r="K23" s="339"/>
      <c r="L23" s="339"/>
      <c r="M23" s="339"/>
      <c r="N23" s="342"/>
      <c r="O23" s="390"/>
      <c r="P23" s="339"/>
      <c r="Q23" s="348"/>
      <c r="R23" s="351"/>
      <c r="S23" s="339"/>
      <c r="T23" s="113" t="s">
        <v>282</v>
      </c>
      <c r="U23" s="339"/>
      <c r="V23" s="100">
        <v>7877.83</v>
      </c>
      <c r="W23" s="113" t="s">
        <v>277</v>
      </c>
      <c r="X23" s="102"/>
      <c r="Y23" s="100"/>
      <c r="Z23" s="100"/>
      <c r="AA23" s="339"/>
      <c r="AB23" s="348"/>
      <c r="AC23" s="366"/>
      <c r="AD23" s="2">
        <v>4</v>
      </c>
    </row>
    <row r="24" spans="1:30" x14ac:dyDescent="0.25">
      <c r="A24" s="360"/>
      <c r="B24" s="339"/>
      <c r="C24" s="339"/>
      <c r="D24" s="339"/>
      <c r="E24" s="339"/>
      <c r="F24" s="339"/>
      <c r="G24" s="348"/>
      <c r="H24" s="351"/>
      <c r="I24" s="348"/>
      <c r="J24" s="348"/>
      <c r="K24" s="339"/>
      <c r="L24" s="339"/>
      <c r="M24" s="339"/>
      <c r="N24" s="342"/>
      <c r="O24" s="390"/>
      <c r="P24" s="339"/>
      <c r="Q24" s="348"/>
      <c r="R24" s="351"/>
      <c r="S24" s="339"/>
      <c r="T24" s="113" t="s">
        <v>282</v>
      </c>
      <c r="U24" s="339"/>
      <c r="V24" s="100">
        <v>9628.4699999999993</v>
      </c>
      <c r="W24" s="113" t="s">
        <v>277</v>
      </c>
      <c r="X24" s="102"/>
      <c r="Y24" s="100"/>
      <c r="Z24" s="100"/>
      <c r="AA24" s="339"/>
      <c r="AB24" s="348"/>
      <c r="AC24" s="366"/>
      <c r="AD24" s="2">
        <v>4</v>
      </c>
    </row>
    <row r="25" spans="1:30" x14ac:dyDescent="0.25">
      <c r="A25" s="360"/>
      <c r="B25" s="339"/>
      <c r="C25" s="339"/>
      <c r="D25" s="339"/>
      <c r="E25" s="339"/>
      <c r="F25" s="339"/>
      <c r="G25" s="348"/>
      <c r="H25" s="351"/>
      <c r="I25" s="348"/>
      <c r="J25" s="348"/>
      <c r="K25" s="339"/>
      <c r="L25" s="339"/>
      <c r="M25" s="339"/>
      <c r="N25" s="342"/>
      <c r="O25" s="390"/>
      <c r="P25" s="339"/>
      <c r="Q25" s="348"/>
      <c r="R25" s="351"/>
      <c r="S25" s="339"/>
      <c r="T25" s="113" t="s">
        <v>277</v>
      </c>
      <c r="U25" s="339"/>
      <c r="V25" s="100">
        <v>5332.6</v>
      </c>
      <c r="W25" s="113" t="s">
        <v>287</v>
      </c>
      <c r="X25" s="102"/>
      <c r="Y25" s="100"/>
      <c r="Z25" s="100"/>
      <c r="AA25" s="339"/>
      <c r="AB25" s="348"/>
      <c r="AC25" s="366"/>
      <c r="AD25" s="2">
        <v>4</v>
      </c>
    </row>
    <row r="26" spans="1:30" x14ac:dyDescent="0.25">
      <c r="A26" s="360"/>
      <c r="B26" s="339"/>
      <c r="C26" s="339"/>
      <c r="D26" s="339"/>
      <c r="E26" s="339"/>
      <c r="F26" s="339"/>
      <c r="G26" s="348"/>
      <c r="H26" s="351"/>
      <c r="I26" s="348"/>
      <c r="J26" s="348"/>
      <c r="K26" s="339"/>
      <c r="L26" s="339"/>
      <c r="M26" s="339"/>
      <c r="N26" s="342"/>
      <c r="O26" s="390"/>
      <c r="P26" s="339"/>
      <c r="Q26" s="348"/>
      <c r="R26" s="351"/>
      <c r="S26" s="339"/>
      <c r="T26" s="113" t="s">
        <v>277</v>
      </c>
      <c r="U26" s="339"/>
      <c r="V26" s="100">
        <v>83542.399999999994</v>
      </c>
      <c r="W26" s="113" t="s">
        <v>287</v>
      </c>
      <c r="X26" s="102"/>
      <c r="Y26" s="100"/>
      <c r="Z26" s="100"/>
      <c r="AA26" s="339"/>
      <c r="AB26" s="348"/>
      <c r="AC26" s="366"/>
      <c r="AD26" s="2">
        <v>4</v>
      </c>
    </row>
    <row r="27" spans="1:30" x14ac:dyDescent="0.25">
      <c r="A27" s="360"/>
      <c r="B27" s="339"/>
      <c r="C27" s="339"/>
      <c r="D27" s="339"/>
      <c r="E27" s="339"/>
      <c r="F27" s="339"/>
      <c r="G27" s="348"/>
      <c r="H27" s="351"/>
      <c r="I27" s="348"/>
      <c r="J27" s="348"/>
      <c r="K27" s="339"/>
      <c r="L27" s="339"/>
      <c r="M27" s="339"/>
      <c r="N27" s="342"/>
      <c r="O27" s="390"/>
      <c r="P27" s="339"/>
      <c r="Q27" s="348"/>
      <c r="R27" s="351"/>
      <c r="S27" s="339"/>
      <c r="T27" s="113" t="s">
        <v>277</v>
      </c>
      <c r="U27" s="339"/>
      <c r="V27" s="100">
        <v>29261.25</v>
      </c>
      <c r="W27" s="113" t="s">
        <v>287</v>
      </c>
      <c r="X27" s="102"/>
      <c r="Y27" s="100"/>
      <c r="Z27" s="100"/>
      <c r="AA27" s="339"/>
      <c r="AB27" s="348"/>
      <c r="AC27" s="366"/>
      <c r="AD27" s="2">
        <v>4</v>
      </c>
    </row>
    <row r="28" spans="1:30" x14ac:dyDescent="0.25">
      <c r="A28" s="360"/>
      <c r="B28" s="339"/>
      <c r="C28" s="339"/>
      <c r="D28" s="339"/>
      <c r="E28" s="339"/>
      <c r="F28" s="339"/>
      <c r="G28" s="348"/>
      <c r="H28" s="351"/>
      <c r="I28" s="348"/>
      <c r="J28" s="348"/>
      <c r="K28" s="339"/>
      <c r="L28" s="339"/>
      <c r="M28" s="339"/>
      <c r="N28" s="342"/>
      <c r="O28" s="390"/>
      <c r="P28" s="339"/>
      <c r="Q28" s="348"/>
      <c r="R28" s="351"/>
      <c r="S28" s="339"/>
      <c r="T28" s="113" t="s">
        <v>290</v>
      </c>
      <c r="U28" s="339"/>
      <c r="V28" s="100">
        <v>5095.6000000000004</v>
      </c>
      <c r="W28" s="113" t="s">
        <v>293</v>
      </c>
      <c r="X28" s="102"/>
      <c r="Y28" s="100"/>
      <c r="Z28" s="100"/>
      <c r="AA28" s="339"/>
      <c r="AB28" s="348"/>
      <c r="AC28" s="366"/>
      <c r="AD28" s="2">
        <v>4</v>
      </c>
    </row>
    <row r="29" spans="1:30" x14ac:dyDescent="0.25">
      <c r="A29" s="360"/>
      <c r="B29" s="339"/>
      <c r="C29" s="339"/>
      <c r="D29" s="339"/>
      <c r="E29" s="339"/>
      <c r="F29" s="339"/>
      <c r="G29" s="348"/>
      <c r="H29" s="351"/>
      <c r="I29" s="348"/>
      <c r="J29" s="348"/>
      <c r="K29" s="339"/>
      <c r="L29" s="339"/>
      <c r="M29" s="339"/>
      <c r="N29" s="342"/>
      <c r="O29" s="390"/>
      <c r="P29" s="339"/>
      <c r="Q29" s="348"/>
      <c r="R29" s="351"/>
      <c r="S29" s="339"/>
      <c r="T29" s="113" t="s">
        <v>290</v>
      </c>
      <c r="U29" s="339"/>
      <c r="V29" s="100">
        <v>79829.399999999994</v>
      </c>
      <c r="W29" s="113" t="s">
        <v>293</v>
      </c>
      <c r="X29" s="102"/>
      <c r="Y29" s="100"/>
      <c r="Z29" s="100"/>
      <c r="AA29" s="339"/>
      <c r="AB29" s="348"/>
      <c r="AC29" s="366"/>
      <c r="AD29" s="2">
        <v>4</v>
      </c>
    </row>
    <row r="30" spans="1:30" x14ac:dyDescent="0.25">
      <c r="A30" s="360"/>
      <c r="B30" s="339"/>
      <c r="C30" s="339"/>
      <c r="D30" s="339"/>
      <c r="E30" s="339"/>
      <c r="F30" s="339"/>
      <c r="G30" s="348"/>
      <c r="H30" s="351"/>
      <c r="I30" s="348"/>
      <c r="J30" s="348"/>
      <c r="K30" s="339"/>
      <c r="L30" s="339"/>
      <c r="M30" s="339"/>
      <c r="N30" s="342"/>
      <c r="O30" s="390"/>
      <c r="P30" s="339"/>
      <c r="Q30" s="348"/>
      <c r="R30" s="351"/>
      <c r="S30" s="339"/>
      <c r="T30" s="113" t="s">
        <v>290</v>
      </c>
      <c r="U30" s="339"/>
      <c r="V30" s="100">
        <v>27960.75</v>
      </c>
      <c r="W30" s="113" t="s">
        <v>293</v>
      </c>
      <c r="X30" s="102"/>
      <c r="Y30" s="100"/>
      <c r="Z30" s="100"/>
      <c r="AA30" s="339"/>
      <c r="AB30" s="348"/>
      <c r="AC30" s="366"/>
      <c r="AD30" s="2">
        <v>4</v>
      </c>
    </row>
    <row r="31" spans="1:30" x14ac:dyDescent="0.25">
      <c r="A31" s="360"/>
      <c r="B31" s="339"/>
      <c r="C31" s="339"/>
      <c r="D31" s="339"/>
      <c r="E31" s="339"/>
      <c r="F31" s="339"/>
      <c r="G31" s="348"/>
      <c r="H31" s="351"/>
      <c r="I31" s="348"/>
      <c r="J31" s="348"/>
      <c r="K31" s="339"/>
      <c r="L31" s="339"/>
      <c r="M31" s="339"/>
      <c r="N31" s="342"/>
      <c r="O31" s="390"/>
      <c r="P31" s="339"/>
      <c r="Q31" s="348"/>
      <c r="R31" s="351"/>
      <c r="S31" s="339"/>
      <c r="T31" s="113" t="s">
        <v>289</v>
      </c>
      <c r="U31" s="339"/>
      <c r="V31" s="100">
        <v>4109.58</v>
      </c>
      <c r="W31" s="113" t="s">
        <v>295</v>
      </c>
      <c r="X31" s="102"/>
      <c r="Y31" s="100"/>
      <c r="Z31" s="100"/>
      <c r="AA31" s="339"/>
      <c r="AB31" s="348"/>
      <c r="AC31" s="366"/>
      <c r="AD31" s="2">
        <v>4</v>
      </c>
    </row>
    <row r="32" spans="1:30" x14ac:dyDescent="0.25">
      <c r="A32" s="360"/>
      <c r="B32" s="339"/>
      <c r="C32" s="339"/>
      <c r="D32" s="339"/>
      <c r="E32" s="339"/>
      <c r="F32" s="339"/>
      <c r="G32" s="348"/>
      <c r="H32" s="351"/>
      <c r="I32" s="348"/>
      <c r="J32" s="348"/>
      <c r="K32" s="339"/>
      <c r="L32" s="339"/>
      <c r="M32" s="339"/>
      <c r="N32" s="342"/>
      <c r="O32" s="390"/>
      <c r="P32" s="339"/>
      <c r="Q32" s="348"/>
      <c r="R32" s="351"/>
      <c r="S32" s="339"/>
      <c r="T32" s="113" t="s">
        <v>289</v>
      </c>
      <c r="U32" s="339"/>
      <c r="V32" s="100">
        <v>6992.69</v>
      </c>
      <c r="W32" s="113" t="s">
        <v>295</v>
      </c>
      <c r="X32" s="102"/>
      <c r="Y32" s="100"/>
      <c r="Z32" s="100"/>
      <c r="AA32" s="339"/>
      <c r="AB32" s="348"/>
      <c r="AC32" s="366"/>
      <c r="AD32" s="2">
        <v>4</v>
      </c>
    </row>
    <row r="33" spans="1:30" x14ac:dyDescent="0.25">
      <c r="A33" s="360"/>
      <c r="B33" s="339"/>
      <c r="C33" s="339"/>
      <c r="D33" s="339"/>
      <c r="E33" s="339"/>
      <c r="F33" s="339"/>
      <c r="G33" s="348"/>
      <c r="H33" s="351"/>
      <c r="I33" s="348"/>
      <c r="J33" s="348"/>
      <c r="K33" s="339"/>
      <c r="L33" s="339"/>
      <c r="M33" s="339"/>
      <c r="N33" s="342"/>
      <c r="O33" s="390"/>
      <c r="P33" s="339"/>
      <c r="Q33" s="348"/>
      <c r="R33" s="351"/>
      <c r="S33" s="339"/>
      <c r="T33" s="113" t="s">
        <v>289</v>
      </c>
      <c r="U33" s="339"/>
      <c r="V33" s="100">
        <v>8546.61</v>
      </c>
      <c r="W33" s="113" t="s">
        <v>295</v>
      </c>
      <c r="X33" s="102"/>
      <c r="Y33" s="100"/>
      <c r="Z33" s="100"/>
      <c r="AA33" s="339"/>
      <c r="AB33" s="348"/>
      <c r="AC33" s="366"/>
      <c r="AD33" s="2">
        <v>4</v>
      </c>
    </row>
    <row r="34" spans="1:30" x14ac:dyDescent="0.25">
      <c r="A34" s="360"/>
      <c r="B34" s="339"/>
      <c r="C34" s="339"/>
      <c r="D34" s="339"/>
      <c r="E34" s="339"/>
      <c r="F34" s="339"/>
      <c r="G34" s="348"/>
      <c r="H34" s="351"/>
      <c r="I34" s="348"/>
      <c r="J34" s="348"/>
      <c r="K34" s="339"/>
      <c r="L34" s="339"/>
      <c r="M34" s="339"/>
      <c r="N34" s="342"/>
      <c r="O34" s="390"/>
      <c r="P34" s="339"/>
      <c r="Q34" s="348"/>
      <c r="R34" s="351"/>
      <c r="S34" s="339"/>
      <c r="T34" s="113" t="s">
        <v>290</v>
      </c>
      <c r="U34" s="339"/>
      <c r="V34" s="100">
        <v>11028.89</v>
      </c>
      <c r="W34" s="113" t="s">
        <v>295</v>
      </c>
      <c r="X34" s="102"/>
      <c r="Y34" s="100"/>
      <c r="Z34" s="100"/>
      <c r="AA34" s="339"/>
      <c r="AB34" s="348"/>
      <c r="AC34" s="366"/>
      <c r="AD34" s="2">
        <v>4</v>
      </c>
    </row>
    <row r="35" spans="1:30" x14ac:dyDescent="0.25">
      <c r="A35" s="360"/>
      <c r="B35" s="339"/>
      <c r="C35" s="339"/>
      <c r="D35" s="339"/>
      <c r="E35" s="339"/>
      <c r="F35" s="339"/>
      <c r="G35" s="348"/>
      <c r="H35" s="351"/>
      <c r="I35" s="348"/>
      <c r="J35" s="348"/>
      <c r="K35" s="339"/>
      <c r="L35" s="339"/>
      <c r="M35" s="339"/>
      <c r="N35" s="342"/>
      <c r="O35" s="390"/>
      <c r="P35" s="339"/>
      <c r="Q35" s="348"/>
      <c r="R35" s="351"/>
      <c r="S35" s="339"/>
      <c r="T35" s="113" t="s">
        <v>290</v>
      </c>
      <c r="U35" s="339"/>
      <c r="V35" s="100">
        <v>703.99</v>
      </c>
      <c r="W35" s="113" t="s">
        <v>295</v>
      </c>
      <c r="X35" s="102"/>
      <c r="Y35" s="100"/>
      <c r="Z35" s="100"/>
      <c r="AA35" s="339"/>
      <c r="AB35" s="348"/>
      <c r="AC35" s="366"/>
      <c r="AD35" s="2">
        <v>4</v>
      </c>
    </row>
    <row r="36" spans="1:30" x14ac:dyDescent="0.25">
      <c r="A36" s="360"/>
      <c r="B36" s="339"/>
      <c r="C36" s="339"/>
      <c r="D36" s="339"/>
      <c r="E36" s="339"/>
      <c r="F36" s="339"/>
      <c r="G36" s="348"/>
      <c r="H36" s="351"/>
      <c r="I36" s="348"/>
      <c r="J36" s="348"/>
      <c r="K36" s="339"/>
      <c r="L36" s="339"/>
      <c r="M36" s="339"/>
      <c r="N36" s="342"/>
      <c r="O36" s="390"/>
      <c r="P36" s="339"/>
      <c r="Q36" s="348"/>
      <c r="R36" s="351"/>
      <c r="S36" s="339"/>
      <c r="T36" s="113" t="s">
        <v>290</v>
      </c>
      <c r="U36" s="339"/>
      <c r="V36" s="100">
        <v>2965.14</v>
      </c>
      <c r="W36" s="113" t="s">
        <v>295</v>
      </c>
      <c r="X36" s="102"/>
      <c r="Y36" s="100"/>
      <c r="Z36" s="100"/>
      <c r="AA36" s="339"/>
      <c r="AB36" s="348"/>
      <c r="AC36" s="366"/>
      <c r="AD36" s="2">
        <v>4</v>
      </c>
    </row>
    <row r="37" spans="1:30" x14ac:dyDescent="0.25">
      <c r="A37" s="360"/>
      <c r="B37" s="339"/>
      <c r="C37" s="339"/>
      <c r="D37" s="339"/>
      <c r="E37" s="339"/>
      <c r="F37" s="339"/>
      <c r="G37" s="348"/>
      <c r="H37" s="351"/>
      <c r="I37" s="348"/>
      <c r="J37" s="348"/>
      <c r="K37" s="339"/>
      <c r="L37" s="339"/>
      <c r="M37" s="339"/>
      <c r="N37" s="342"/>
      <c r="O37" s="390"/>
      <c r="P37" s="339"/>
      <c r="Q37" s="348"/>
      <c r="R37" s="351"/>
      <c r="S37" s="339"/>
      <c r="T37" s="113" t="s">
        <v>296</v>
      </c>
      <c r="U37" s="339"/>
      <c r="V37" s="100">
        <v>2753.8</v>
      </c>
      <c r="W37" s="113" t="s">
        <v>295</v>
      </c>
      <c r="X37" s="102"/>
      <c r="Y37" s="100"/>
      <c r="Z37" s="100"/>
      <c r="AA37" s="339"/>
      <c r="AB37" s="348"/>
      <c r="AC37" s="366"/>
      <c r="AD37" s="2">
        <v>4</v>
      </c>
    </row>
    <row r="38" spans="1:30" x14ac:dyDescent="0.25">
      <c r="A38" s="360"/>
      <c r="B38" s="339"/>
      <c r="C38" s="339"/>
      <c r="D38" s="339"/>
      <c r="E38" s="339"/>
      <c r="F38" s="339"/>
      <c r="G38" s="348"/>
      <c r="H38" s="351"/>
      <c r="I38" s="348"/>
      <c r="J38" s="348"/>
      <c r="K38" s="339"/>
      <c r="L38" s="339"/>
      <c r="M38" s="339"/>
      <c r="N38" s="342"/>
      <c r="O38" s="390"/>
      <c r="P38" s="339"/>
      <c r="Q38" s="348"/>
      <c r="R38" s="351"/>
      <c r="S38" s="339"/>
      <c r="T38" s="113" t="s">
        <v>296</v>
      </c>
      <c r="U38" s="339"/>
      <c r="V38" s="100">
        <v>11821.36</v>
      </c>
      <c r="W38" s="113" t="s">
        <v>295</v>
      </c>
      <c r="X38" s="102"/>
      <c r="Y38" s="100"/>
      <c r="Z38" s="100"/>
      <c r="AA38" s="339"/>
      <c r="AB38" s="348"/>
      <c r="AC38" s="366"/>
      <c r="AD38" s="2">
        <v>4</v>
      </c>
    </row>
    <row r="39" spans="1:30" x14ac:dyDescent="0.25">
      <c r="A39" s="360"/>
      <c r="B39" s="339"/>
      <c r="C39" s="339"/>
      <c r="D39" s="339"/>
      <c r="E39" s="339"/>
      <c r="F39" s="339"/>
      <c r="G39" s="348"/>
      <c r="H39" s="351"/>
      <c r="I39" s="348"/>
      <c r="J39" s="348"/>
      <c r="K39" s="339"/>
      <c r="L39" s="339"/>
      <c r="M39" s="339"/>
      <c r="N39" s="342"/>
      <c r="O39" s="390"/>
      <c r="P39" s="339"/>
      <c r="Q39" s="348"/>
      <c r="R39" s="351"/>
      <c r="S39" s="339"/>
      <c r="T39" s="113" t="s">
        <v>296</v>
      </c>
      <c r="U39" s="339"/>
      <c r="V39" s="100">
        <v>2783.07</v>
      </c>
      <c r="W39" s="113" t="s">
        <v>295</v>
      </c>
      <c r="X39" s="102"/>
      <c r="Y39" s="100"/>
      <c r="Z39" s="100"/>
      <c r="AA39" s="339"/>
      <c r="AB39" s="348"/>
      <c r="AC39" s="366"/>
      <c r="AD39" s="2">
        <v>4</v>
      </c>
    </row>
    <row r="40" spans="1:30" x14ac:dyDescent="0.25">
      <c r="A40" s="360"/>
      <c r="B40" s="339"/>
      <c r="C40" s="339"/>
      <c r="D40" s="339"/>
      <c r="E40" s="339"/>
      <c r="F40" s="339"/>
      <c r="G40" s="348"/>
      <c r="H40" s="351"/>
      <c r="I40" s="348"/>
      <c r="J40" s="348"/>
      <c r="K40" s="339"/>
      <c r="L40" s="339"/>
      <c r="M40" s="339"/>
      <c r="N40" s="342"/>
      <c r="O40" s="390"/>
      <c r="P40" s="339"/>
      <c r="Q40" s="348"/>
      <c r="R40" s="351"/>
      <c r="S40" s="339"/>
      <c r="T40" s="113" t="s">
        <v>296</v>
      </c>
      <c r="U40" s="339"/>
      <c r="V40" s="100">
        <v>728.28</v>
      </c>
      <c r="W40" s="113" t="s">
        <v>295</v>
      </c>
      <c r="X40" s="102"/>
      <c r="Y40" s="100"/>
      <c r="Z40" s="100"/>
      <c r="AA40" s="339"/>
      <c r="AB40" s="348"/>
      <c r="AC40" s="366"/>
      <c r="AD40" s="2">
        <v>4</v>
      </c>
    </row>
    <row r="41" spans="1:30" x14ac:dyDescent="0.25">
      <c r="A41" s="360"/>
      <c r="B41" s="339"/>
      <c r="C41" s="339"/>
      <c r="D41" s="339"/>
      <c r="E41" s="339"/>
      <c r="F41" s="339"/>
      <c r="G41" s="348"/>
      <c r="H41" s="351"/>
      <c r="I41" s="348"/>
      <c r="J41" s="348"/>
      <c r="K41" s="339"/>
      <c r="L41" s="339"/>
      <c r="M41" s="339"/>
      <c r="N41" s="342"/>
      <c r="O41" s="390"/>
      <c r="P41" s="339"/>
      <c r="Q41" s="348"/>
      <c r="R41" s="351"/>
      <c r="S41" s="339"/>
      <c r="T41" s="113" t="s">
        <v>298</v>
      </c>
      <c r="U41" s="339"/>
      <c r="V41" s="100">
        <v>25541.82</v>
      </c>
      <c r="W41" s="113" t="s">
        <v>346</v>
      </c>
      <c r="X41" s="102"/>
      <c r="Y41" s="100"/>
      <c r="Z41" s="100"/>
      <c r="AA41" s="339"/>
      <c r="AB41" s="348"/>
      <c r="AC41" s="366"/>
      <c r="AD41" s="2">
        <v>4</v>
      </c>
    </row>
    <row r="42" spans="1:30" x14ac:dyDescent="0.25">
      <c r="A42" s="360"/>
      <c r="B42" s="339"/>
      <c r="C42" s="339"/>
      <c r="D42" s="339"/>
      <c r="E42" s="339"/>
      <c r="F42" s="339"/>
      <c r="G42" s="348"/>
      <c r="H42" s="351"/>
      <c r="I42" s="348"/>
      <c r="J42" s="348"/>
      <c r="K42" s="339"/>
      <c r="L42" s="339"/>
      <c r="M42" s="339"/>
      <c r="N42" s="342"/>
      <c r="O42" s="390"/>
      <c r="P42" s="339"/>
      <c r="Q42" s="348"/>
      <c r="R42" s="351"/>
      <c r="S42" s="339"/>
      <c r="T42" s="113" t="s">
        <v>298</v>
      </c>
      <c r="U42" s="339"/>
      <c r="V42" s="100">
        <v>4654.83</v>
      </c>
      <c r="W42" s="113" t="s">
        <v>344</v>
      </c>
      <c r="X42" s="102"/>
      <c r="Y42" s="100"/>
      <c r="Z42" s="100"/>
      <c r="AA42" s="339"/>
      <c r="AB42" s="348"/>
      <c r="AC42" s="366"/>
      <c r="AD42" s="2">
        <v>4</v>
      </c>
    </row>
    <row r="43" spans="1:30" x14ac:dyDescent="0.25">
      <c r="A43" s="360"/>
      <c r="B43" s="339"/>
      <c r="C43" s="339"/>
      <c r="D43" s="339"/>
      <c r="E43" s="339"/>
      <c r="F43" s="339"/>
      <c r="G43" s="348"/>
      <c r="H43" s="351"/>
      <c r="I43" s="348"/>
      <c r="J43" s="348"/>
      <c r="K43" s="339"/>
      <c r="L43" s="339"/>
      <c r="M43" s="339"/>
      <c r="N43" s="342"/>
      <c r="O43" s="390"/>
      <c r="P43" s="339"/>
      <c r="Q43" s="348"/>
      <c r="R43" s="351"/>
      <c r="S43" s="339"/>
      <c r="T43" s="113" t="s">
        <v>298</v>
      </c>
      <c r="U43" s="339"/>
      <c r="V43" s="100">
        <v>72923.17</v>
      </c>
      <c r="W43" s="113" t="s">
        <v>344</v>
      </c>
      <c r="X43" s="102"/>
      <c r="Y43" s="100"/>
      <c r="Z43" s="100"/>
      <c r="AA43" s="339"/>
      <c r="AB43" s="348"/>
      <c r="AC43" s="366"/>
      <c r="AD43" s="2">
        <v>4</v>
      </c>
    </row>
    <row r="44" spans="1:30" x14ac:dyDescent="0.25">
      <c r="A44" s="360"/>
      <c r="B44" s="339"/>
      <c r="C44" s="339"/>
      <c r="D44" s="339"/>
      <c r="E44" s="339"/>
      <c r="F44" s="339"/>
      <c r="G44" s="348"/>
      <c r="H44" s="351"/>
      <c r="I44" s="348"/>
      <c r="J44" s="348"/>
      <c r="K44" s="339"/>
      <c r="L44" s="339"/>
      <c r="M44" s="339"/>
      <c r="N44" s="342"/>
      <c r="O44" s="390"/>
      <c r="P44" s="339"/>
      <c r="Q44" s="348"/>
      <c r="R44" s="351"/>
      <c r="S44" s="339"/>
      <c r="T44" s="113" t="s">
        <v>349</v>
      </c>
      <c r="U44" s="339"/>
      <c r="V44" s="100">
        <v>72477.61</v>
      </c>
      <c r="W44" s="113" t="s">
        <v>351</v>
      </c>
      <c r="X44" s="102"/>
      <c r="Y44" s="100"/>
      <c r="Z44" s="100"/>
      <c r="AA44" s="339"/>
      <c r="AB44" s="348"/>
      <c r="AC44" s="366"/>
      <c r="AD44" s="2">
        <v>4</v>
      </c>
    </row>
    <row r="45" spans="1:30" x14ac:dyDescent="0.25">
      <c r="A45" s="360"/>
      <c r="B45" s="339"/>
      <c r="C45" s="339"/>
      <c r="D45" s="339"/>
      <c r="E45" s="339"/>
      <c r="F45" s="339"/>
      <c r="G45" s="348"/>
      <c r="H45" s="351"/>
      <c r="I45" s="348"/>
      <c r="J45" s="348"/>
      <c r="K45" s="339"/>
      <c r="L45" s="339"/>
      <c r="M45" s="339"/>
      <c r="N45" s="342"/>
      <c r="O45" s="390"/>
      <c r="P45" s="339"/>
      <c r="Q45" s="348"/>
      <c r="R45" s="351"/>
      <c r="S45" s="339"/>
      <c r="T45" s="113" t="s">
        <v>349</v>
      </c>
      <c r="U45" s="339"/>
      <c r="V45" s="100">
        <v>4626.3900000000003</v>
      </c>
      <c r="W45" s="113" t="s">
        <v>351</v>
      </c>
      <c r="X45" s="102"/>
      <c r="Y45" s="100"/>
      <c r="Z45" s="100"/>
      <c r="AA45" s="339"/>
      <c r="AB45" s="348"/>
      <c r="AC45" s="366"/>
      <c r="AD45" s="2">
        <v>4</v>
      </c>
    </row>
    <row r="46" spans="1:30" x14ac:dyDescent="0.25">
      <c r="A46" s="360"/>
      <c r="B46" s="339"/>
      <c r="C46" s="339"/>
      <c r="D46" s="339"/>
      <c r="E46" s="339"/>
      <c r="F46" s="339"/>
      <c r="G46" s="348"/>
      <c r="H46" s="351"/>
      <c r="I46" s="348"/>
      <c r="J46" s="348"/>
      <c r="K46" s="339"/>
      <c r="L46" s="339"/>
      <c r="M46" s="339"/>
      <c r="N46" s="342"/>
      <c r="O46" s="390"/>
      <c r="P46" s="339"/>
      <c r="Q46" s="348"/>
      <c r="R46" s="351"/>
      <c r="S46" s="339"/>
      <c r="T46" s="113" t="s">
        <v>349</v>
      </c>
      <c r="U46" s="339"/>
      <c r="V46" s="100">
        <v>25385.759999999998</v>
      </c>
      <c r="W46" s="113" t="s">
        <v>358</v>
      </c>
      <c r="X46" s="102"/>
      <c r="Y46" s="100"/>
      <c r="Z46" s="100"/>
      <c r="AA46" s="339"/>
      <c r="AB46" s="348"/>
      <c r="AC46" s="366"/>
      <c r="AD46" s="2">
        <v>4</v>
      </c>
    </row>
    <row r="47" spans="1:30" x14ac:dyDescent="0.25">
      <c r="A47" s="360"/>
      <c r="B47" s="339"/>
      <c r="C47" s="339"/>
      <c r="D47" s="339"/>
      <c r="E47" s="339"/>
      <c r="F47" s="339"/>
      <c r="G47" s="348"/>
      <c r="H47" s="351"/>
      <c r="I47" s="348"/>
      <c r="J47" s="348"/>
      <c r="K47" s="339"/>
      <c r="L47" s="339"/>
      <c r="M47" s="339"/>
      <c r="N47" s="342"/>
      <c r="O47" s="390"/>
      <c r="P47" s="339"/>
      <c r="Q47" s="348"/>
      <c r="R47" s="351"/>
      <c r="S47" s="339"/>
      <c r="T47" s="113" t="s">
        <v>350</v>
      </c>
      <c r="U47" s="339"/>
      <c r="V47" s="100">
        <v>7464.77</v>
      </c>
      <c r="W47" s="113" t="s">
        <v>354</v>
      </c>
      <c r="X47" s="102"/>
      <c r="Y47" s="100"/>
      <c r="Z47" s="100"/>
      <c r="AA47" s="339"/>
      <c r="AB47" s="348"/>
      <c r="AC47" s="366"/>
      <c r="AD47" s="2">
        <v>4</v>
      </c>
    </row>
    <row r="48" spans="1:30" x14ac:dyDescent="0.25">
      <c r="A48" s="360"/>
      <c r="B48" s="339"/>
      <c r="C48" s="339"/>
      <c r="D48" s="339"/>
      <c r="E48" s="339"/>
      <c r="F48" s="339"/>
      <c r="G48" s="348"/>
      <c r="H48" s="351"/>
      <c r="I48" s="348"/>
      <c r="J48" s="348"/>
      <c r="K48" s="339"/>
      <c r="L48" s="339"/>
      <c r="M48" s="339"/>
      <c r="N48" s="342"/>
      <c r="O48" s="390"/>
      <c r="P48" s="339"/>
      <c r="Q48" s="348"/>
      <c r="R48" s="351"/>
      <c r="S48" s="339"/>
      <c r="T48" s="113" t="s">
        <v>350</v>
      </c>
      <c r="U48" s="339"/>
      <c r="V48" s="100">
        <v>6107.53</v>
      </c>
      <c r="W48" s="113" t="s">
        <v>354</v>
      </c>
      <c r="X48" s="102"/>
      <c r="Y48" s="100"/>
      <c r="Z48" s="100"/>
      <c r="AA48" s="339"/>
      <c r="AB48" s="348"/>
      <c r="AC48" s="366"/>
      <c r="AD48" s="2">
        <v>4</v>
      </c>
    </row>
    <row r="49" spans="1:30" x14ac:dyDescent="0.25">
      <c r="A49" s="360"/>
      <c r="B49" s="339"/>
      <c r="C49" s="339"/>
      <c r="D49" s="339"/>
      <c r="E49" s="339"/>
      <c r="F49" s="339"/>
      <c r="G49" s="348"/>
      <c r="H49" s="351"/>
      <c r="I49" s="348"/>
      <c r="J49" s="348"/>
      <c r="K49" s="339"/>
      <c r="L49" s="339"/>
      <c r="M49" s="339"/>
      <c r="N49" s="342"/>
      <c r="O49" s="390"/>
      <c r="P49" s="339"/>
      <c r="Q49" s="348"/>
      <c r="R49" s="351"/>
      <c r="S49" s="339"/>
      <c r="T49" s="113" t="s">
        <v>350</v>
      </c>
      <c r="U49" s="339"/>
      <c r="V49" s="100">
        <v>3589.38</v>
      </c>
      <c r="W49" s="113" t="s">
        <v>354</v>
      </c>
      <c r="X49" s="102"/>
      <c r="Y49" s="100"/>
      <c r="Z49" s="100"/>
      <c r="AA49" s="339"/>
      <c r="AB49" s="348"/>
      <c r="AC49" s="366"/>
      <c r="AD49" s="2">
        <v>4</v>
      </c>
    </row>
    <row r="50" spans="1:30" x14ac:dyDescent="0.25">
      <c r="A50" s="360"/>
      <c r="B50" s="339"/>
      <c r="C50" s="339"/>
      <c r="D50" s="339"/>
      <c r="E50" s="339"/>
      <c r="F50" s="339"/>
      <c r="G50" s="348"/>
      <c r="H50" s="351"/>
      <c r="I50" s="348"/>
      <c r="J50" s="348"/>
      <c r="K50" s="339"/>
      <c r="L50" s="339"/>
      <c r="M50" s="339"/>
      <c r="N50" s="342"/>
      <c r="O50" s="390"/>
      <c r="P50" s="339"/>
      <c r="Q50" s="348"/>
      <c r="R50" s="351"/>
      <c r="S50" s="339"/>
      <c r="T50" s="113" t="s">
        <v>350</v>
      </c>
      <c r="U50" s="339"/>
      <c r="V50" s="100">
        <v>9480.9699999999993</v>
      </c>
      <c r="W50" s="113" t="s">
        <v>354</v>
      </c>
      <c r="X50" s="102"/>
      <c r="Y50" s="100"/>
      <c r="Z50" s="100"/>
      <c r="AA50" s="339"/>
      <c r="AB50" s="348"/>
      <c r="AC50" s="366"/>
      <c r="AD50" s="2">
        <v>4</v>
      </c>
    </row>
    <row r="51" spans="1:30" x14ac:dyDescent="0.25">
      <c r="A51" s="360"/>
      <c r="B51" s="339"/>
      <c r="C51" s="339"/>
      <c r="D51" s="339"/>
      <c r="E51" s="339"/>
      <c r="F51" s="339"/>
      <c r="G51" s="348"/>
      <c r="H51" s="351"/>
      <c r="I51" s="348"/>
      <c r="J51" s="348"/>
      <c r="K51" s="339"/>
      <c r="L51" s="339"/>
      <c r="M51" s="339"/>
      <c r="N51" s="342"/>
      <c r="O51" s="390"/>
      <c r="P51" s="339"/>
      <c r="Q51" s="348"/>
      <c r="R51" s="351"/>
      <c r="S51" s="339"/>
      <c r="T51" s="113" t="s">
        <v>350</v>
      </c>
      <c r="U51" s="339"/>
      <c r="V51" s="100">
        <v>605.19000000000005</v>
      </c>
      <c r="W51" s="113" t="s">
        <v>354</v>
      </c>
      <c r="X51" s="102"/>
      <c r="Y51" s="100"/>
      <c r="Z51" s="100"/>
      <c r="AA51" s="339"/>
      <c r="AB51" s="348"/>
      <c r="AC51" s="366"/>
      <c r="AD51" s="2">
        <v>4</v>
      </c>
    </row>
    <row r="52" spans="1:30" x14ac:dyDescent="0.25">
      <c r="A52" s="360"/>
      <c r="B52" s="339"/>
      <c r="C52" s="339"/>
      <c r="D52" s="339"/>
      <c r="E52" s="339"/>
      <c r="F52" s="339"/>
      <c r="G52" s="348"/>
      <c r="H52" s="351"/>
      <c r="I52" s="348"/>
      <c r="J52" s="348"/>
      <c r="K52" s="339"/>
      <c r="L52" s="339"/>
      <c r="M52" s="339"/>
      <c r="N52" s="342"/>
      <c r="O52" s="390"/>
      <c r="P52" s="339"/>
      <c r="Q52" s="348"/>
      <c r="R52" s="351"/>
      <c r="S52" s="339"/>
      <c r="T52" s="113" t="s">
        <v>350</v>
      </c>
      <c r="U52" s="339"/>
      <c r="V52" s="100">
        <v>2548.98</v>
      </c>
      <c r="W52" s="113" t="s">
        <v>354</v>
      </c>
      <c r="X52" s="102"/>
      <c r="Y52" s="100"/>
      <c r="Z52" s="100"/>
      <c r="AA52" s="339"/>
      <c r="AB52" s="348"/>
      <c r="AC52" s="366"/>
      <c r="AD52" s="2">
        <v>4</v>
      </c>
    </row>
    <row r="53" spans="1:30" x14ac:dyDescent="0.25">
      <c r="A53" s="360"/>
      <c r="B53" s="339"/>
      <c r="C53" s="339"/>
      <c r="D53" s="339"/>
      <c r="E53" s="339"/>
      <c r="F53" s="339"/>
      <c r="G53" s="348"/>
      <c r="H53" s="351"/>
      <c r="I53" s="348"/>
      <c r="J53" s="348"/>
      <c r="K53" s="339"/>
      <c r="L53" s="339"/>
      <c r="M53" s="339"/>
      <c r="N53" s="342"/>
      <c r="O53" s="390"/>
      <c r="P53" s="339"/>
      <c r="Q53" s="348"/>
      <c r="R53" s="351"/>
      <c r="S53" s="339"/>
      <c r="T53" s="113" t="s">
        <v>350</v>
      </c>
      <c r="U53" s="339"/>
      <c r="V53" s="100">
        <v>11710.88</v>
      </c>
      <c r="W53" s="113" t="s">
        <v>354</v>
      </c>
      <c r="X53" s="102"/>
      <c r="Y53" s="100"/>
      <c r="Z53" s="100"/>
      <c r="AA53" s="339"/>
      <c r="AB53" s="348"/>
      <c r="AC53" s="366"/>
      <c r="AD53" s="2">
        <v>4</v>
      </c>
    </row>
    <row r="54" spans="1:30" x14ac:dyDescent="0.25">
      <c r="A54" s="360"/>
      <c r="B54" s="339"/>
      <c r="C54" s="339"/>
      <c r="D54" s="339"/>
      <c r="E54" s="339"/>
      <c r="F54" s="339"/>
      <c r="G54" s="348"/>
      <c r="H54" s="351"/>
      <c r="I54" s="348"/>
      <c r="J54" s="348"/>
      <c r="K54" s="339"/>
      <c r="L54" s="339"/>
      <c r="M54" s="339"/>
      <c r="N54" s="342"/>
      <c r="O54" s="390"/>
      <c r="P54" s="339"/>
      <c r="Q54" s="348"/>
      <c r="R54" s="351"/>
      <c r="S54" s="339"/>
      <c r="T54" s="113" t="s">
        <v>350</v>
      </c>
      <c r="U54" s="339"/>
      <c r="V54" s="100">
        <v>2757.06</v>
      </c>
      <c r="W54" s="113" t="s">
        <v>354</v>
      </c>
      <c r="X54" s="102"/>
      <c r="Y54" s="100"/>
      <c r="Z54" s="100"/>
      <c r="AA54" s="339"/>
      <c r="AB54" s="348"/>
      <c r="AC54" s="366"/>
      <c r="AD54" s="2">
        <v>4</v>
      </c>
    </row>
    <row r="55" spans="1:30" x14ac:dyDescent="0.25">
      <c r="A55" s="360"/>
      <c r="B55" s="339"/>
      <c r="C55" s="339"/>
      <c r="D55" s="339"/>
      <c r="E55" s="339"/>
      <c r="F55" s="339"/>
      <c r="G55" s="348"/>
      <c r="H55" s="351"/>
      <c r="I55" s="348"/>
      <c r="J55" s="348"/>
      <c r="K55" s="339"/>
      <c r="L55" s="339"/>
      <c r="M55" s="339"/>
      <c r="N55" s="342"/>
      <c r="O55" s="390"/>
      <c r="P55" s="339"/>
      <c r="Q55" s="348"/>
      <c r="R55" s="351"/>
      <c r="S55" s="339"/>
      <c r="T55" s="113" t="s">
        <v>350</v>
      </c>
      <c r="U55" s="339"/>
      <c r="V55" s="100">
        <v>4327.3999999999996</v>
      </c>
      <c r="W55" s="113" t="s">
        <v>354</v>
      </c>
      <c r="X55" s="102"/>
      <c r="Y55" s="100"/>
      <c r="Z55" s="100"/>
      <c r="AA55" s="339"/>
      <c r="AB55" s="348"/>
      <c r="AC55" s="366"/>
      <c r="AD55" s="2">
        <v>4</v>
      </c>
    </row>
    <row r="56" spans="1:30" x14ac:dyDescent="0.25">
      <c r="A56" s="361"/>
      <c r="B56" s="340"/>
      <c r="C56" s="340"/>
      <c r="D56" s="340"/>
      <c r="E56" s="340"/>
      <c r="F56" s="340"/>
      <c r="G56" s="349"/>
      <c r="H56" s="352"/>
      <c r="I56" s="349"/>
      <c r="J56" s="349"/>
      <c r="K56" s="340"/>
      <c r="L56" s="340"/>
      <c r="M56" s="340"/>
      <c r="N56" s="343"/>
      <c r="O56" s="391"/>
      <c r="P56" s="340"/>
      <c r="Q56" s="349"/>
      <c r="R56" s="352"/>
      <c r="S56" s="340"/>
      <c r="T56" s="114" t="s">
        <v>350</v>
      </c>
      <c r="U56" s="340"/>
      <c r="V56" s="108">
        <v>1144.44</v>
      </c>
      <c r="W56" s="114" t="s">
        <v>354</v>
      </c>
      <c r="X56" s="110"/>
      <c r="Y56" s="108"/>
      <c r="Z56" s="108"/>
      <c r="AA56" s="340"/>
      <c r="AB56" s="349"/>
      <c r="AC56" s="367"/>
      <c r="AD56" s="2">
        <v>4</v>
      </c>
    </row>
    <row r="57" spans="1:30" s="85" customFormat="1" ht="88.9" customHeight="1" x14ac:dyDescent="0.25">
      <c r="A57" s="392">
        <v>2</v>
      </c>
      <c r="B57" s="394" t="s">
        <v>56</v>
      </c>
      <c r="C57" s="394" t="s">
        <v>317</v>
      </c>
      <c r="D57" s="394"/>
      <c r="E57" s="394" t="s">
        <v>318</v>
      </c>
      <c r="F57" s="394" t="s">
        <v>257</v>
      </c>
      <c r="G57" s="396">
        <v>700940.87</v>
      </c>
      <c r="H57" s="400">
        <f>IF(AD57 = 5, G57 - Q57,0)</f>
        <v>0</v>
      </c>
      <c r="I57" s="396"/>
      <c r="J57" s="396"/>
      <c r="K57" s="394"/>
      <c r="L57" s="394"/>
      <c r="M57" s="394" t="s">
        <v>316</v>
      </c>
      <c r="N57" s="402" t="s">
        <v>319</v>
      </c>
      <c r="O57" s="404">
        <v>2353020735</v>
      </c>
      <c r="P57" s="394" t="s">
        <v>196</v>
      </c>
      <c r="Q57" s="396">
        <v>700940.87</v>
      </c>
      <c r="R57" s="400">
        <f>IF(AD57 = 5, Q57 + SUM(Y57:Y74) - SUM(Z57:Z74) - SUM(V57:V74) - AB57,0)</f>
        <v>136513.74</v>
      </c>
      <c r="S57" s="394" t="s">
        <v>320</v>
      </c>
      <c r="T57" s="184" t="s">
        <v>397</v>
      </c>
      <c r="U57" s="394" t="s">
        <v>162</v>
      </c>
      <c r="V57" s="181">
        <v>29010</v>
      </c>
      <c r="W57" s="184" t="s">
        <v>396</v>
      </c>
      <c r="X57" s="180"/>
      <c r="Y57" s="181"/>
      <c r="Z57" s="181"/>
      <c r="AA57" s="394"/>
      <c r="AB57" s="396"/>
      <c r="AC57" s="398"/>
      <c r="AD57" s="85">
        <v>5</v>
      </c>
    </row>
    <row r="58" spans="1:30" x14ac:dyDescent="0.25">
      <c r="A58" s="406"/>
      <c r="B58" s="407"/>
      <c r="C58" s="407"/>
      <c r="D58" s="407"/>
      <c r="E58" s="407"/>
      <c r="F58" s="407"/>
      <c r="G58" s="408"/>
      <c r="H58" s="410"/>
      <c r="I58" s="408"/>
      <c r="J58" s="408"/>
      <c r="K58" s="407"/>
      <c r="L58" s="407"/>
      <c r="M58" s="407"/>
      <c r="N58" s="411"/>
      <c r="O58" s="412"/>
      <c r="P58" s="407"/>
      <c r="Q58" s="408"/>
      <c r="R58" s="410"/>
      <c r="S58" s="407"/>
      <c r="T58" s="188" t="s">
        <v>398</v>
      </c>
      <c r="U58" s="407"/>
      <c r="V58" s="186">
        <v>23040</v>
      </c>
      <c r="W58" s="188" t="s">
        <v>396</v>
      </c>
      <c r="X58" s="187"/>
      <c r="Y58" s="186"/>
      <c r="Z58" s="186"/>
      <c r="AA58" s="407"/>
      <c r="AB58" s="408"/>
      <c r="AC58" s="409"/>
      <c r="AD58" s="2">
        <v>5</v>
      </c>
    </row>
    <row r="59" spans="1:30" x14ac:dyDescent="0.25">
      <c r="A59" s="406"/>
      <c r="B59" s="407"/>
      <c r="C59" s="407"/>
      <c r="D59" s="407"/>
      <c r="E59" s="407"/>
      <c r="F59" s="407"/>
      <c r="G59" s="408"/>
      <c r="H59" s="410"/>
      <c r="I59" s="408"/>
      <c r="J59" s="408"/>
      <c r="K59" s="407"/>
      <c r="L59" s="407"/>
      <c r="M59" s="407"/>
      <c r="N59" s="411"/>
      <c r="O59" s="412"/>
      <c r="P59" s="407"/>
      <c r="Q59" s="408"/>
      <c r="R59" s="410"/>
      <c r="S59" s="407"/>
      <c r="T59" s="188" t="s">
        <v>399</v>
      </c>
      <c r="U59" s="407"/>
      <c r="V59" s="186">
        <v>2940</v>
      </c>
      <c r="W59" s="188" t="s">
        <v>396</v>
      </c>
      <c r="X59" s="187"/>
      <c r="Y59" s="186"/>
      <c r="Z59" s="186"/>
      <c r="AA59" s="407"/>
      <c r="AB59" s="408"/>
      <c r="AC59" s="409"/>
      <c r="AD59" s="2">
        <v>5</v>
      </c>
    </row>
    <row r="60" spans="1:30" x14ac:dyDescent="0.25">
      <c r="A60" s="406"/>
      <c r="B60" s="407"/>
      <c r="C60" s="407"/>
      <c r="D60" s="407"/>
      <c r="E60" s="407"/>
      <c r="F60" s="407"/>
      <c r="G60" s="408"/>
      <c r="H60" s="410"/>
      <c r="I60" s="408"/>
      <c r="J60" s="408"/>
      <c r="K60" s="407"/>
      <c r="L60" s="407"/>
      <c r="M60" s="407"/>
      <c r="N60" s="411"/>
      <c r="O60" s="412"/>
      <c r="P60" s="407"/>
      <c r="Q60" s="408"/>
      <c r="R60" s="410"/>
      <c r="S60" s="407"/>
      <c r="T60" s="188" t="s">
        <v>399</v>
      </c>
      <c r="U60" s="407"/>
      <c r="V60" s="186">
        <v>8444.6299999999992</v>
      </c>
      <c r="W60" s="188" t="s">
        <v>400</v>
      </c>
      <c r="X60" s="187"/>
      <c r="Y60" s="186"/>
      <c r="Z60" s="186"/>
      <c r="AA60" s="407"/>
      <c r="AB60" s="408"/>
      <c r="AC60" s="409"/>
      <c r="AD60" s="2">
        <v>5</v>
      </c>
    </row>
    <row r="61" spans="1:30" x14ac:dyDescent="0.25">
      <c r="A61" s="406"/>
      <c r="B61" s="407"/>
      <c r="C61" s="407"/>
      <c r="D61" s="407"/>
      <c r="E61" s="407"/>
      <c r="F61" s="407"/>
      <c r="G61" s="408"/>
      <c r="H61" s="410"/>
      <c r="I61" s="408"/>
      <c r="J61" s="408"/>
      <c r="K61" s="407"/>
      <c r="L61" s="407"/>
      <c r="M61" s="407"/>
      <c r="N61" s="411"/>
      <c r="O61" s="412"/>
      <c r="P61" s="407"/>
      <c r="Q61" s="408"/>
      <c r="R61" s="410"/>
      <c r="S61" s="407"/>
      <c r="T61" s="188" t="s">
        <v>399</v>
      </c>
      <c r="U61" s="407"/>
      <c r="V61" s="186">
        <v>539.03</v>
      </c>
      <c r="W61" s="188" t="s">
        <v>400</v>
      </c>
      <c r="X61" s="187"/>
      <c r="Y61" s="186"/>
      <c r="Z61" s="186"/>
      <c r="AA61" s="407"/>
      <c r="AB61" s="408"/>
      <c r="AC61" s="409"/>
      <c r="AD61" s="2">
        <v>5</v>
      </c>
    </row>
    <row r="62" spans="1:30" x14ac:dyDescent="0.25">
      <c r="A62" s="406"/>
      <c r="B62" s="407"/>
      <c r="C62" s="407"/>
      <c r="D62" s="407"/>
      <c r="E62" s="407"/>
      <c r="F62" s="407"/>
      <c r="G62" s="408"/>
      <c r="H62" s="410"/>
      <c r="I62" s="408"/>
      <c r="J62" s="408"/>
      <c r="K62" s="407"/>
      <c r="L62" s="407"/>
      <c r="M62" s="407"/>
      <c r="N62" s="411"/>
      <c r="O62" s="412"/>
      <c r="P62" s="407"/>
      <c r="Q62" s="408"/>
      <c r="R62" s="410"/>
      <c r="S62" s="407"/>
      <c r="T62" s="188" t="s">
        <v>398</v>
      </c>
      <c r="U62" s="407"/>
      <c r="V62" s="186">
        <v>66178.34</v>
      </c>
      <c r="W62" s="188" t="s">
        <v>400</v>
      </c>
      <c r="X62" s="187"/>
      <c r="Y62" s="186"/>
      <c r="Z62" s="186"/>
      <c r="AA62" s="407"/>
      <c r="AB62" s="408"/>
      <c r="AC62" s="409"/>
      <c r="AD62" s="2">
        <v>5</v>
      </c>
    </row>
    <row r="63" spans="1:30" x14ac:dyDescent="0.25">
      <c r="A63" s="406"/>
      <c r="B63" s="407"/>
      <c r="C63" s="407"/>
      <c r="D63" s="407"/>
      <c r="E63" s="407"/>
      <c r="F63" s="407"/>
      <c r="G63" s="408"/>
      <c r="H63" s="410"/>
      <c r="I63" s="408"/>
      <c r="J63" s="408"/>
      <c r="K63" s="407"/>
      <c r="L63" s="407"/>
      <c r="M63" s="407"/>
      <c r="N63" s="411"/>
      <c r="O63" s="412"/>
      <c r="P63" s="407"/>
      <c r="Q63" s="408"/>
      <c r="R63" s="410"/>
      <c r="S63" s="407"/>
      <c r="T63" s="188" t="s">
        <v>398</v>
      </c>
      <c r="U63" s="407"/>
      <c r="V63" s="186">
        <v>4224.22</v>
      </c>
      <c r="W63" s="188" t="s">
        <v>400</v>
      </c>
      <c r="X63" s="187"/>
      <c r="Y63" s="186"/>
      <c r="Z63" s="186"/>
      <c r="AA63" s="407"/>
      <c r="AB63" s="408"/>
      <c r="AC63" s="409"/>
      <c r="AD63" s="2">
        <v>5</v>
      </c>
    </row>
    <row r="64" spans="1:30" x14ac:dyDescent="0.25">
      <c r="A64" s="406"/>
      <c r="B64" s="407"/>
      <c r="C64" s="407"/>
      <c r="D64" s="407"/>
      <c r="E64" s="407"/>
      <c r="F64" s="407"/>
      <c r="G64" s="408"/>
      <c r="H64" s="410"/>
      <c r="I64" s="408"/>
      <c r="J64" s="408"/>
      <c r="K64" s="407"/>
      <c r="L64" s="407"/>
      <c r="M64" s="407"/>
      <c r="N64" s="411"/>
      <c r="O64" s="412"/>
      <c r="P64" s="407"/>
      <c r="Q64" s="408"/>
      <c r="R64" s="410"/>
      <c r="S64" s="407"/>
      <c r="T64" s="188" t="s">
        <v>397</v>
      </c>
      <c r="U64" s="407"/>
      <c r="V64" s="186">
        <v>83326.12</v>
      </c>
      <c r="W64" s="188" t="s">
        <v>400</v>
      </c>
      <c r="X64" s="187"/>
      <c r="Y64" s="186"/>
      <c r="Z64" s="186"/>
      <c r="AA64" s="407"/>
      <c r="AB64" s="408"/>
      <c r="AC64" s="409"/>
      <c r="AD64" s="2">
        <v>5</v>
      </c>
    </row>
    <row r="65" spans="1:30" x14ac:dyDescent="0.25">
      <c r="A65" s="406"/>
      <c r="B65" s="407"/>
      <c r="C65" s="407"/>
      <c r="D65" s="407"/>
      <c r="E65" s="407"/>
      <c r="F65" s="407"/>
      <c r="G65" s="408"/>
      <c r="H65" s="410"/>
      <c r="I65" s="408"/>
      <c r="J65" s="408"/>
      <c r="K65" s="407"/>
      <c r="L65" s="407"/>
      <c r="M65" s="407"/>
      <c r="N65" s="411"/>
      <c r="O65" s="412"/>
      <c r="P65" s="407"/>
      <c r="Q65" s="408"/>
      <c r="R65" s="410"/>
      <c r="S65" s="407"/>
      <c r="T65" s="188" t="s">
        <v>397</v>
      </c>
      <c r="U65" s="407"/>
      <c r="V65" s="186">
        <v>5318.77</v>
      </c>
      <c r="W65" s="188" t="s">
        <v>400</v>
      </c>
      <c r="X65" s="187"/>
      <c r="Y65" s="186"/>
      <c r="Z65" s="186"/>
      <c r="AA65" s="407"/>
      <c r="AB65" s="408"/>
      <c r="AC65" s="409"/>
      <c r="AD65" s="2">
        <v>5</v>
      </c>
    </row>
    <row r="66" spans="1:30" x14ac:dyDescent="0.25">
      <c r="A66" s="406"/>
      <c r="B66" s="407"/>
      <c r="C66" s="407"/>
      <c r="D66" s="407"/>
      <c r="E66" s="407"/>
      <c r="F66" s="407"/>
      <c r="G66" s="408"/>
      <c r="H66" s="410"/>
      <c r="I66" s="408"/>
      <c r="J66" s="408"/>
      <c r="K66" s="407"/>
      <c r="L66" s="407"/>
      <c r="M66" s="407"/>
      <c r="N66" s="411"/>
      <c r="O66" s="412"/>
      <c r="P66" s="407"/>
      <c r="Q66" s="408"/>
      <c r="R66" s="410"/>
      <c r="S66" s="407"/>
      <c r="T66" s="188" t="s">
        <v>402</v>
      </c>
      <c r="U66" s="407"/>
      <c r="V66" s="186">
        <v>74795.320000000007</v>
      </c>
      <c r="W66" s="188" t="s">
        <v>401</v>
      </c>
      <c r="X66" s="187"/>
      <c r="Y66" s="186"/>
      <c r="Z66" s="186"/>
      <c r="AA66" s="407"/>
      <c r="AB66" s="408"/>
      <c r="AC66" s="409"/>
      <c r="AD66" s="2">
        <v>5</v>
      </c>
    </row>
    <row r="67" spans="1:30" x14ac:dyDescent="0.25">
      <c r="A67" s="406"/>
      <c r="B67" s="407"/>
      <c r="C67" s="407"/>
      <c r="D67" s="407"/>
      <c r="E67" s="407"/>
      <c r="F67" s="407"/>
      <c r="G67" s="408"/>
      <c r="H67" s="410"/>
      <c r="I67" s="408"/>
      <c r="J67" s="408"/>
      <c r="K67" s="407"/>
      <c r="L67" s="407"/>
      <c r="M67" s="407"/>
      <c r="N67" s="411"/>
      <c r="O67" s="412"/>
      <c r="P67" s="407"/>
      <c r="Q67" s="408"/>
      <c r="R67" s="410"/>
      <c r="S67" s="407"/>
      <c r="T67" s="188" t="s">
        <v>402</v>
      </c>
      <c r="U67" s="407"/>
      <c r="V67" s="186">
        <v>4774.24</v>
      </c>
      <c r="W67" s="188" t="s">
        <v>401</v>
      </c>
      <c r="X67" s="187"/>
      <c r="Y67" s="186"/>
      <c r="Z67" s="186"/>
      <c r="AA67" s="407"/>
      <c r="AB67" s="408"/>
      <c r="AC67" s="409"/>
      <c r="AD67" s="2">
        <v>5</v>
      </c>
    </row>
    <row r="68" spans="1:30" x14ac:dyDescent="0.25">
      <c r="A68" s="406"/>
      <c r="B68" s="407"/>
      <c r="C68" s="407"/>
      <c r="D68" s="407"/>
      <c r="E68" s="407"/>
      <c r="F68" s="407"/>
      <c r="G68" s="408"/>
      <c r="H68" s="410"/>
      <c r="I68" s="408"/>
      <c r="J68" s="408"/>
      <c r="K68" s="407"/>
      <c r="L68" s="407"/>
      <c r="M68" s="407"/>
      <c r="N68" s="411"/>
      <c r="O68" s="412"/>
      <c r="P68" s="407"/>
      <c r="Q68" s="408"/>
      <c r="R68" s="410"/>
      <c r="S68" s="407"/>
      <c r="T68" s="188" t="s">
        <v>402</v>
      </c>
      <c r="U68" s="407"/>
      <c r="V68" s="186">
        <v>26040</v>
      </c>
      <c r="W68" s="188" t="s">
        <v>401</v>
      </c>
      <c r="X68" s="187"/>
      <c r="Y68" s="186"/>
      <c r="Z68" s="186"/>
      <c r="AA68" s="407"/>
      <c r="AB68" s="408"/>
      <c r="AC68" s="409"/>
      <c r="AD68" s="2">
        <v>5</v>
      </c>
    </row>
    <row r="69" spans="1:30" x14ac:dyDescent="0.25">
      <c r="A69" s="406"/>
      <c r="B69" s="407"/>
      <c r="C69" s="407"/>
      <c r="D69" s="407"/>
      <c r="E69" s="407"/>
      <c r="F69" s="407"/>
      <c r="G69" s="408"/>
      <c r="H69" s="410"/>
      <c r="I69" s="408"/>
      <c r="J69" s="408"/>
      <c r="K69" s="407"/>
      <c r="L69" s="407"/>
      <c r="M69" s="407"/>
      <c r="N69" s="411"/>
      <c r="O69" s="412"/>
      <c r="P69" s="407"/>
      <c r="Q69" s="408"/>
      <c r="R69" s="410"/>
      <c r="S69" s="407"/>
      <c r="T69" s="188" t="s">
        <v>454</v>
      </c>
      <c r="U69" s="407"/>
      <c r="V69" s="186">
        <v>4900.75</v>
      </c>
      <c r="W69" s="188" t="s">
        <v>451</v>
      </c>
      <c r="X69" s="187"/>
      <c r="Y69" s="186"/>
      <c r="Z69" s="186"/>
      <c r="AA69" s="407"/>
      <c r="AB69" s="408"/>
      <c r="AC69" s="409"/>
      <c r="AD69" s="2">
        <v>5</v>
      </c>
    </row>
    <row r="70" spans="1:30" x14ac:dyDescent="0.25">
      <c r="A70" s="406"/>
      <c r="B70" s="407"/>
      <c r="C70" s="407"/>
      <c r="D70" s="407"/>
      <c r="E70" s="407"/>
      <c r="F70" s="407"/>
      <c r="G70" s="408"/>
      <c r="H70" s="410"/>
      <c r="I70" s="408"/>
      <c r="J70" s="408"/>
      <c r="K70" s="407"/>
      <c r="L70" s="407"/>
      <c r="M70" s="407"/>
      <c r="N70" s="411"/>
      <c r="O70" s="412"/>
      <c r="P70" s="407"/>
      <c r="Q70" s="408"/>
      <c r="R70" s="410"/>
      <c r="S70" s="407"/>
      <c r="T70" s="188" t="s">
        <v>454</v>
      </c>
      <c r="U70" s="407"/>
      <c r="V70" s="186">
        <v>76777.22</v>
      </c>
      <c r="W70" s="188" t="s">
        <v>468</v>
      </c>
      <c r="X70" s="187"/>
      <c r="Y70" s="186"/>
      <c r="Z70" s="186"/>
      <c r="AA70" s="407"/>
      <c r="AB70" s="408"/>
      <c r="AC70" s="409"/>
      <c r="AD70" s="2">
        <v>5</v>
      </c>
    </row>
    <row r="71" spans="1:30" x14ac:dyDescent="0.25">
      <c r="A71" s="406"/>
      <c r="B71" s="407"/>
      <c r="C71" s="407"/>
      <c r="D71" s="407"/>
      <c r="E71" s="407"/>
      <c r="F71" s="407"/>
      <c r="G71" s="408"/>
      <c r="H71" s="410"/>
      <c r="I71" s="408"/>
      <c r="J71" s="408"/>
      <c r="K71" s="407"/>
      <c r="L71" s="407"/>
      <c r="M71" s="407"/>
      <c r="N71" s="411"/>
      <c r="O71" s="412"/>
      <c r="P71" s="407"/>
      <c r="Q71" s="408"/>
      <c r="R71" s="410"/>
      <c r="S71" s="407"/>
      <c r="T71" s="188" t="s">
        <v>468</v>
      </c>
      <c r="U71" s="407"/>
      <c r="V71" s="186">
        <v>31410</v>
      </c>
      <c r="W71" s="188" t="s">
        <v>469</v>
      </c>
      <c r="X71" s="187"/>
      <c r="Y71" s="186"/>
      <c r="Z71" s="186"/>
      <c r="AA71" s="407"/>
      <c r="AB71" s="408"/>
      <c r="AC71" s="409"/>
      <c r="AD71" s="2">
        <v>5</v>
      </c>
    </row>
    <row r="72" spans="1:30" x14ac:dyDescent="0.25">
      <c r="A72" s="406"/>
      <c r="B72" s="407"/>
      <c r="C72" s="407"/>
      <c r="D72" s="407"/>
      <c r="E72" s="407"/>
      <c r="F72" s="407"/>
      <c r="G72" s="408"/>
      <c r="H72" s="410"/>
      <c r="I72" s="408"/>
      <c r="J72" s="408"/>
      <c r="K72" s="407"/>
      <c r="L72" s="407"/>
      <c r="M72" s="407"/>
      <c r="N72" s="411"/>
      <c r="O72" s="412"/>
      <c r="P72" s="407"/>
      <c r="Q72" s="408"/>
      <c r="R72" s="410"/>
      <c r="S72" s="407"/>
      <c r="T72" s="188" t="s">
        <v>468</v>
      </c>
      <c r="U72" s="407"/>
      <c r="V72" s="186">
        <v>90219.7</v>
      </c>
      <c r="W72" s="188" t="s">
        <v>469</v>
      </c>
      <c r="X72" s="187"/>
      <c r="Y72" s="186"/>
      <c r="Z72" s="186"/>
      <c r="AA72" s="407"/>
      <c r="AB72" s="408"/>
      <c r="AC72" s="409"/>
      <c r="AD72" s="2">
        <v>5</v>
      </c>
    </row>
    <row r="73" spans="1:30" x14ac:dyDescent="0.25">
      <c r="A73" s="406"/>
      <c r="B73" s="407"/>
      <c r="C73" s="407"/>
      <c r="D73" s="407"/>
      <c r="E73" s="407"/>
      <c r="F73" s="407"/>
      <c r="G73" s="408"/>
      <c r="H73" s="410"/>
      <c r="I73" s="408"/>
      <c r="J73" s="408"/>
      <c r="K73" s="407"/>
      <c r="L73" s="407"/>
      <c r="M73" s="407"/>
      <c r="N73" s="411"/>
      <c r="O73" s="412"/>
      <c r="P73" s="407"/>
      <c r="Q73" s="408"/>
      <c r="R73" s="410"/>
      <c r="S73" s="407"/>
      <c r="T73" s="188" t="s">
        <v>468</v>
      </c>
      <c r="U73" s="407"/>
      <c r="V73" s="186">
        <v>5758.79</v>
      </c>
      <c r="W73" s="188" t="s">
        <v>469</v>
      </c>
      <c r="X73" s="187"/>
      <c r="Y73" s="186"/>
      <c r="Z73" s="186"/>
      <c r="AA73" s="407"/>
      <c r="AB73" s="408"/>
      <c r="AC73" s="409"/>
      <c r="AD73" s="2">
        <v>5</v>
      </c>
    </row>
    <row r="74" spans="1:30" x14ac:dyDescent="0.25">
      <c r="A74" s="393"/>
      <c r="B74" s="395"/>
      <c r="C74" s="395"/>
      <c r="D74" s="395"/>
      <c r="E74" s="395"/>
      <c r="F74" s="395"/>
      <c r="G74" s="397"/>
      <c r="H74" s="401"/>
      <c r="I74" s="397"/>
      <c r="J74" s="397"/>
      <c r="K74" s="395"/>
      <c r="L74" s="395"/>
      <c r="M74" s="395"/>
      <c r="N74" s="403"/>
      <c r="O74" s="405"/>
      <c r="P74" s="395"/>
      <c r="Q74" s="397"/>
      <c r="R74" s="401"/>
      <c r="S74" s="395"/>
      <c r="T74" s="185" t="s">
        <v>454</v>
      </c>
      <c r="U74" s="395"/>
      <c r="V74" s="182">
        <v>26730</v>
      </c>
      <c r="W74" s="185" t="s">
        <v>470</v>
      </c>
      <c r="X74" s="183"/>
      <c r="Y74" s="182"/>
      <c r="Z74" s="182"/>
      <c r="AA74" s="395"/>
      <c r="AB74" s="397"/>
      <c r="AC74" s="399"/>
      <c r="AD74" s="2">
        <v>5</v>
      </c>
    </row>
    <row r="75" spans="1:30" s="85" customFormat="1" ht="100.9" customHeight="1" x14ac:dyDescent="0.25">
      <c r="A75" s="392">
        <v>3</v>
      </c>
      <c r="B75" s="394" t="s">
        <v>56</v>
      </c>
      <c r="C75" s="394" t="s">
        <v>321</v>
      </c>
      <c r="D75" s="394"/>
      <c r="E75" s="394" t="s">
        <v>323</v>
      </c>
      <c r="F75" s="394" t="s">
        <v>324</v>
      </c>
      <c r="G75" s="396">
        <v>1210368.93</v>
      </c>
      <c r="H75" s="400">
        <f>IF(AD75 = 6, G75 - Q75,0)</f>
        <v>817922.08999999985</v>
      </c>
      <c r="I75" s="396"/>
      <c r="J75" s="396"/>
      <c r="K75" s="394"/>
      <c r="L75" s="394"/>
      <c r="M75" s="394" t="s">
        <v>322</v>
      </c>
      <c r="N75" s="402" t="s">
        <v>319</v>
      </c>
      <c r="O75" s="404">
        <v>2304067057</v>
      </c>
      <c r="P75" s="394" t="s">
        <v>161</v>
      </c>
      <c r="Q75" s="396">
        <v>392446.84</v>
      </c>
      <c r="R75" s="400">
        <f>IF(AD75 = 6, Q75 + SUM(Y75:Y76) - SUM(Z75:Z76) - SUM(V75:V76) - AB75,0)</f>
        <v>260161.39</v>
      </c>
      <c r="S75" s="394" t="s">
        <v>325</v>
      </c>
      <c r="T75" s="184" t="s">
        <v>403</v>
      </c>
      <c r="U75" s="394" t="s">
        <v>326</v>
      </c>
      <c r="V75" s="181">
        <v>68347.48</v>
      </c>
      <c r="W75" s="184" t="s">
        <v>408</v>
      </c>
      <c r="X75" s="180"/>
      <c r="Y75" s="181"/>
      <c r="Z75" s="181"/>
      <c r="AA75" s="394"/>
      <c r="AB75" s="396"/>
      <c r="AC75" s="398"/>
      <c r="AD75" s="85">
        <v>6</v>
      </c>
    </row>
    <row r="76" spans="1:30" x14ac:dyDescent="0.25">
      <c r="A76" s="393"/>
      <c r="B76" s="395"/>
      <c r="C76" s="395"/>
      <c r="D76" s="395"/>
      <c r="E76" s="395"/>
      <c r="F76" s="395"/>
      <c r="G76" s="397"/>
      <c r="H76" s="401"/>
      <c r="I76" s="397"/>
      <c r="J76" s="397"/>
      <c r="K76" s="395"/>
      <c r="L76" s="395"/>
      <c r="M76" s="395"/>
      <c r="N76" s="403"/>
      <c r="O76" s="405"/>
      <c r="P76" s="395"/>
      <c r="Q76" s="397"/>
      <c r="R76" s="401"/>
      <c r="S76" s="395"/>
      <c r="T76" s="185" t="s">
        <v>450</v>
      </c>
      <c r="U76" s="395"/>
      <c r="V76" s="182">
        <v>63937.97</v>
      </c>
      <c r="W76" s="185" t="s">
        <v>456</v>
      </c>
      <c r="X76" s="183"/>
      <c r="Y76" s="182"/>
      <c r="Z76" s="182"/>
      <c r="AA76" s="395"/>
      <c r="AB76" s="397"/>
      <c r="AC76" s="399"/>
      <c r="AD76" s="2">
        <v>6</v>
      </c>
    </row>
    <row r="77" spans="1:30" x14ac:dyDescent="0.25">
      <c r="M77" s="3"/>
      <c r="AD77" s="2">
        <v>7</v>
      </c>
    </row>
    <row r="78" spans="1:30" x14ac:dyDescent="0.25">
      <c r="M78" s="3"/>
    </row>
    <row r="79" spans="1:30" x14ac:dyDescent="0.25">
      <c r="M79" s="3"/>
    </row>
    <row r="80" spans="1:30" x14ac:dyDescent="0.25">
      <c r="M80" s="3"/>
    </row>
    <row r="81" spans="13:13" x14ac:dyDescent="0.25">
      <c r="M81" s="3"/>
    </row>
    <row r="82" spans="13:13" x14ac:dyDescent="0.25">
      <c r="M82" s="3"/>
    </row>
    <row r="83" spans="13:13" x14ac:dyDescent="0.25">
      <c r="M83" s="3"/>
    </row>
    <row r="84" spans="13:13" x14ac:dyDescent="0.25">
      <c r="M84" s="3"/>
    </row>
    <row r="85" spans="13:13" x14ac:dyDescent="0.25">
      <c r="M85" s="3"/>
    </row>
  </sheetData>
  <sheetProtection algorithmName="SHA-512" hashValue="2D4UaQrwb6NerzjHpw9w/HvtAfRcq/vGlGp6S4+kjwajl3HkSBPVtybEPAkC2YHwlI+4PP8ANdzJhEhzD3CUkw==" saltValue="V35sJj69nIcJEp03LneqPA==" spinCount="100000" sheet="1" objects="1" scenarios="1" formatCells="0" formatColumns="0" formatRows="0"/>
  <mergeCells count="74">
    <mergeCell ref="AC57:AC74"/>
    <mergeCell ref="D57:D74"/>
    <mergeCell ref="E57:E74"/>
    <mergeCell ref="F57:F74"/>
    <mergeCell ref="G57:G74"/>
    <mergeCell ref="H57:H74"/>
    <mergeCell ref="I57:I74"/>
    <mergeCell ref="J57:J74"/>
    <mergeCell ref="K57:K74"/>
    <mergeCell ref="L57:L74"/>
    <mergeCell ref="M57:M74"/>
    <mergeCell ref="N57:N74"/>
    <mergeCell ref="O57:O74"/>
    <mergeCell ref="P57:P74"/>
    <mergeCell ref="Q57:Q74"/>
    <mergeCell ref="R57:R74"/>
    <mergeCell ref="A57:A74"/>
    <mergeCell ref="U57:U74"/>
    <mergeCell ref="AA57:AA74"/>
    <mergeCell ref="B57:B74"/>
    <mergeCell ref="AB57:AB74"/>
    <mergeCell ref="C57:C74"/>
    <mergeCell ref="S57:S74"/>
    <mergeCell ref="AC75:AC76"/>
    <mergeCell ref="D75:D76"/>
    <mergeCell ref="E75:E76"/>
    <mergeCell ref="F75:F76"/>
    <mergeCell ref="G75:G76"/>
    <mergeCell ref="H75:H76"/>
    <mergeCell ref="I75:I76"/>
    <mergeCell ref="J75:J76"/>
    <mergeCell ref="K75:K76"/>
    <mergeCell ref="L75:L76"/>
    <mergeCell ref="M75:M76"/>
    <mergeCell ref="N75:N76"/>
    <mergeCell ref="O75:O76"/>
    <mergeCell ref="P75:P76"/>
    <mergeCell ref="Q75:Q76"/>
    <mergeCell ref="R75:R76"/>
    <mergeCell ref="A75:A76"/>
    <mergeCell ref="U75:U76"/>
    <mergeCell ref="AA75:AA76"/>
    <mergeCell ref="B75:B76"/>
    <mergeCell ref="AB75:AB76"/>
    <mergeCell ref="C75:C76"/>
    <mergeCell ref="S75:S76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9:A56"/>
    <mergeCell ref="U9:U56"/>
    <mergeCell ref="AA9:AA56"/>
    <mergeCell ref="B9:B56"/>
    <mergeCell ref="AB9:AB56"/>
    <mergeCell ref="C9:C56"/>
    <mergeCell ref="S9:S56"/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55</v>
      </c>
      <c r="B1" s="47">
        <v>17</v>
      </c>
      <c r="C1" s="47">
        <v>9</v>
      </c>
      <c r="D1" s="415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416"/>
      <c r="E2" s="32"/>
      <c r="F2" s="62">
        <v>116</v>
      </c>
      <c r="G2" s="66">
        <v>118</v>
      </c>
      <c r="H2" s="65">
        <v>9</v>
      </c>
      <c r="I2" s="64">
        <v>0</v>
      </c>
      <c r="J2" s="63">
        <v>0</v>
      </c>
      <c r="K2" s="67">
        <v>6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178</v>
      </c>
      <c r="B4" s="44">
        <v>25</v>
      </c>
      <c r="C4" s="44">
        <v>9</v>
      </c>
      <c r="D4" s="417" t="s">
        <v>102</v>
      </c>
      <c r="E4" s="32"/>
      <c r="F4" s="62">
        <v>117</v>
      </c>
      <c r="G4" s="66">
        <v>119</v>
      </c>
      <c r="H4" s="65">
        <v>10</v>
      </c>
      <c r="I4" s="64">
        <v>0</v>
      </c>
      <c r="J4" s="63">
        <v>0</v>
      </c>
      <c r="K4" s="67">
        <v>7</v>
      </c>
    </row>
    <row r="5" spans="1:11" x14ac:dyDescent="0.25">
      <c r="A5" s="43" t="s">
        <v>89</v>
      </c>
      <c r="B5" s="44" t="s">
        <v>88</v>
      </c>
      <c r="C5" s="44" t="s">
        <v>87</v>
      </c>
      <c r="D5" s="418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21</v>
      </c>
      <c r="B7" s="46">
        <v>5</v>
      </c>
      <c r="C7" s="46">
        <v>9</v>
      </c>
      <c r="D7" s="419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420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421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422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423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424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76</v>
      </c>
      <c r="B16" s="38">
        <v>3</v>
      </c>
      <c r="C16" s="38">
        <v>9</v>
      </c>
      <c r="D16" s="413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414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2024-04-04T05:18:24Z</cp:lastPrinted>
  <dcterms:created xsi:type="dcterms:W3CDTF">2017-01-25T04:28:39Z</dcterms:created>
  <dcterms:modified xsi:type="dcterms:W3CDTF">2024-04-04T05:19:01Z</dcterms:modified>
</cp:coreProperties>
</file>