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workbookProtection workbookPassword="EB34" lockStructure="1"/>
  <bookViews>
    <workbookView xWindow="390" yWindow="0" windowWidth="20730" windowHeight="11760" firstSheet="1" activeTab="1"/>
  </bookViews>
  <sheets>
    <sheet name="Общая информация" sheetId="21" r:id="rId1"/>
    <sheet name="Ед. поставщик п.4 ч.1" sheetId="27" r:id="rId2"/>
    <sheet name="Ед. поставщик п.5 ч.1" sheetId="31" r:id="rId3"/>
    <sheet name="Ед.поставщик за искл. п.4,5 ч.1" sheetId="19" r:id="rId4"/>
    <sheet name="Состоявшиеся аукционы" sheetId="17" r:id="rId5"/>
    <sheet name="Несостоявшиеся аукционы" sheetId="22" r:id="rId6"/>
    <sheet name="Иные конкурентные закупки" sheetId="20" r:id="rId7"/>
    <sheet name="Настройки" sheetId="32" state="hidden" r:id="rId8"/>
  </sheets>
  <definedNames>
    <definedName name="_xlnm._FilterDatabase" localSheetId="1" hidden="1">'Ед. поставщик п.4 ч.1'!$A$6:$U$8</definedName>
  </definedNames>
  <calcPr calcId="181029" iterate="1"/>
</workbook>
</file>

<file path=xl/calcChain.xml><?xml version="1.0" encoding="utf-8"?>
<calcChain xmlns="http://schemas.openxmlformats.org/spreadsheetml/2006/main">
  <c r="H2" i="27" l="1"/>
  <c r="P2" i="27"/>
  <c r="V2" i="27"/>
  <c r="I137" i="31"/>
  <c r="H2" i="31"/>
  <c r="P2" i="31"/>
  <c r="V2" i="31"/>
  <c r="I14" i="27"/>
  <c r="I9" i="27"/>
  <c r="H9" i="19"/>
  <c r="G2" i="19"/>
  <c r="N2" i="19"/>
  <c r="T2" i="19"/>
  <c r="G2" i="17"/>
  <c r="Q2" i="17"/>
  <c r="V2" i="17"/>
  <c r="AB2" i="17"/>
  <c r="I124" i="31"/>
  <c r="I79" i="31"/>
  <c r="I55" i="31"/>
  <c r="I26" i="27"/>
  <c r="H17" i="19"/>
  <c r="G2" i="20"/>
  <c r="Q2" i="20"/>
  <c r="V2" i="20"/>
  <c r="AB2" i="20"/>
  <c r="G2" i="22"/>
  <c r="Q2" i="22"/>
  <c r="V2" i="22"/>
  <c r="AB2" i="22"/>
  <c r="I45" i="27"/>
  <c r="I44" i="27" l="1"/>
  <c r="I43" i="27"/>
  <c r="I136" i="31"/>
  <c r="I135" i="31"/>
  <c r="I134" i="31"/>
  <c r="I133" i="31"/>
  <c r="I132" i="31"/>
  <c r="I86" i="31"/>
  <c r="I122" i="31"/>
  <c r="I118" i="31"/>
  <c r="I103" i="31"/>
  <c r="I94" i="31"/>
  <c r="H9" i="20"/>
  <c r="R9" i="20"/>
  <c r="I9" i="31"/>
  <c r="I21" i="31"/>
  <c r="I131" i="31"/>
  <c r="I42" i="27"/>
  <c r="I41" i="27"/>
  <c r="I130" i="31"/>
  <c r="I129" i="31"/>
  <c r="I128" i="31"/>
  <c r="I127" i="31"/>
  <c r="H58" i="20"/>
  <c r="R58" i="20"/>
  <c r="H57" i="20"/>
  <c r="R57" i="20"/>
  <c r="I40" i="27"/>
  <c r="I39" i="27"/>
  <c r="I38" i="27"/>
  <c r="D13" i="21" l="1"/>
  <c r="G13" i="21" s="1"/>
  <c r="R8" i="20" l="1"/>
  <c r="H8" i="20"/>
  <c r="R8" i="22"/>
  <c r="H8" i="22"/>
  <c r="I8" i="27" l="1"/>
  <c r="J9" i="21" l="1"/>
  <c r="J13" i="21"/>
  <c r="M5" i="21" l="1"/>
  <c r="J14" i="21"/>
  <c r="D14" i="21"/>
  <c r="G14" i="21" s="1"/>
  <c r="D12" i="21"/>
  <c r="J12" i="21"/>
  <c r="D19" i="21"/>
  <c r="G12" i="21" l="1"/>
  <c r="M13" i="21"/>
  <c r="M14" i="21"/>
  <c r="J11" i="21"/>
  <c r="J10" i="21"/>
  <c r="J15" i="21" l="1"/>
  <c r="D10" i="21"/>
  <c r="H5" i="21" l="1"/>
  <c r="R8" i="17"/>
  <c r="H8" i="17"/>
  <c r="D9" i="21" l="1"/>
  <c r="G10" i="21" l="1"/>
  <c r="G11" i="21" l="1"/>
  <c r="D11" i="21"/>
  <c r="D15" i="21" s="1"/>
  <c r="G9" i="21"/>
  <c r="G15" i="21" l="1"/>
  <c r="C5" i="21" s="1"/>
  <c r="M12" i="21"/>
  <c r="M11" i="21"/>
  <c r="M9" i="21"/>
  <c r="M10" i="21"/>
  <c r="M15" i="21" l="1"/>
</calcChain>
</file>

<file path=xl/sharedStrings.xml><?xml version="1.0" encoding="utf-8"?>
<sst xmlns="http://schemas.openxmlformats.org/spreadsheetml/2006/main" count="1099" uniqueCount="393">
  <si>
    <t>Дата заключения</t>
  </si>
  <si>
    <t>№ договора/контракта</t>
  </si>
  <si>
    <t>Дата заключения договора/контракта</t>
  </si>
  <si>
    <t>Предмет договора/контракта</t>
  </si>
  <si>
    <t>Цена договора/контракта</t>
  </si>
  <si>
    <t>Поставщик (подрядчик, исполнитель)</t>
  </si>
  <si>
    <t>Сроки оплаты согласно договора/контракта</t>
  </si>
  <si>
    <t>Фактическая дата поставки товара (оказания услуги, выполнения работы)</t>
  </si>
  <si>
    <t>№ п/п</t>
  </si>
  <si>
    <t>Фактическая дата оплаты</t>
  </si>
  <si>
    <t>Код бюджетной классификации</t>
  </si>
  <si>
    <t>№ извещения</t>
  </si>
  <si>
    <t>Объект закупки</t>
  </si>
  <si>
    <t>Н(М)ЦК</t>
  </si>
  <si>
    <t>СМП и СОНО</t>
  </si>
  <si>
    <t>№ контракта</t>
  </si>
  <si>
    <t>Количество поданных заявок</t>
  </si>
  <si>
    <t>Количество заявок признанные несоответствующими</t>
  </si>
  <si>
    <t>Цена контракта</t>
  </si>
  <si>
    <t>Сроки поставки товара (оказания услуги, выполнения работы), согласно контракта</t>
  </si>
  <si>
    <t>Сроки оплаты согласно контракта</t>
  </si>
  <si>
    <t xml:space="preserve">№ в реестре контрактов </t>
  </si>
  <si>
    <t>Остаток по контракту</t>
  </si>
  <si>
    <t>Сумма согласно документа об исполнении контракта заказчиком</t>
  </si>
  <si>
    <t>Сумма заключенных контрактов</t>
  </si>
  <si>
    <t>СГОЗ  (общий)</t>
  </si>
  <si>
    <t>СГОЗ (остаток)</t>
  </si>
  <si>
    <t>Способ определения поставщика (подрядчика, исполнителя)</t>
  </si>
  <si>
    <t>Начальная (максимальная) цена контракта</t>
  </si>
  <si>
    <t>Фактическая цена контракта</t>
  </si>
  <si>
    <t xml:space="preserve">Экономия </t>
  </si>
  <si>
    <t>Состоявшиеся аукционы</t>
  </si>
  <si>
    <t>№ в реестре контрактов</t>
  </si>
  <si>
    <t>ИКЗ (Идентификационный код закупки)</t>
  </si>
  <si>
    <t>Экономия</t>
  </si>
  <si>
    <t>Всего средств потрачено по заключенным контрактам</t>
  </si>
  <si>
    <t>1</t>
  </si>
  <si>
    <t>Фактическая дата поставки товара (оказания услуги, выполнения работы) и (или) предоставление документов на оплату и подписание документов о приемке</t>
  </si>
  <si>
    <t>Цена контракта (Объем финансового обеспечения подлежащий к оплате в текущем фин. году)</t>
  </si>
  <si>
    <t>Сроки поставки товара (оказания услуги, выполнения работы), согласно контракта; Предоставление документов на оплату Закзчику</t>
  </si>
  <si>
    <t>Изменение контракта (№, дата)</t>
  </si>
  <si>
    <t>Расторжение контракта (№, дата)</t>
  </si>
  <si>
    <t>Примечание</t>
  </si>
  <si>
    <t>Сумма расторжения</t>
  </si>
  <si>
    <t>Сроки поставки товара (оказания услуги, выполнения работы), согласно договора/контракта; Предоставление документов на оплату Заказчику</t>
  </si>
  <si>
    <t>Общая сумма расторжений по контрактам/договорам</t>
  </si>
  <si>
    <t xml:space="preserve">ИНН поставщика (подрядчика, исполнителя) </t>
  </si>
  <si>
    <t>Наименование муниципальной программы, национального или регионального проекта</t>
  </si>
  <si>
    <t>123</t>
  </si>
  <si>
    <t>Несостоявшиеся аукционы</t>
  </si>
  <si>
    <t xml:space="preserve">Ед. поставщик п.4 ч.1 </t>
  </si>
  <si>
    <t>Ед. поставщик п. 5 ч. 1</t>
  </si>
  <si>
    <t>Ед.поставщик за искл. п.4,5 ч.1</t>
  </si>
  <si>
    <t>п.4 (остаток)</t>
  </si>
  <si>
    <t>п.5 (остаток)</t>
  </si>
  <si>
    <t>п.5 (50% СГОЗ)</t>
  </si>
  <si>
    <t>Муниципальная программа "Развитие образования"</t>
  </si>
  <si>
    <t>№ 1</t>
  </si>
  <si>
    <t>902 0113 1310110490 244</t>
  </si>
  <si>
    <t>Поставка бумаги для офисной техники</t>
  </si>
  <si>
    <t>2353019514</t>
  </si>
  <si>
    <t>ИП Котляров К.И.</t>
  </si>
  <si>
    <t>В течение 15 рабочих дней, со дня подписания сторонами контракта</t>
  </si>
  <si>
    <t>Не позднее 30 календарных дней с момента подписания Заказчиком и Подрядчиком акта приема-сдачи и предоставленного Подрядчиком документа на оплату</t>
  </si>
  <si>
    <t>Пример</t>
  </si>
  <si>
    <t>Поставка электрической энергии</t>
  </si>
  <si>
    <t>9020104 5210000190244</t>
  </si>
  <si>
    <t>3235301125818100175</t>
  </si>
  <si>
    <t>АО "НЭСК"</t>
  </si>
  <si>
    <t>Поставка электрической энергии осуществляется постоянно, в течение срока действия контракта</t>
  </si>
  <si>
    <t>До 10 числа расчетного месяца в размере 30%, до 25 числа расчетного месяца 40%, до 18 числа месяца, следующего за расчетным</t>
  </si>
  <si>
    <t>0818300019919000194</t>
  </si>
  <si>
    <t xml:space="preserve">Поставка картриджа и тонер-картриджей </t>
  </si>
  <si>
    <t xml:space="preserve">193235301125823530100103000010000244 </t>
  </si>
  <si>
    <t>902 0113 1210310010 244</t>
  </si>
  <si>
    <t>Нет</t>
  </si>
  <si>
    <t>3235301125819000079</t>
  </si>
  <si>
    <t>Ф.2019.412162</t>
  </si>
  <si>
    <t xml:space="preserve"> ООО "АНАЛИТИК ЦЕНТР" </t>
  </si>
  <si>
    <t>3443923035</t>
  </si>
  <si>
    <t>В течение 20 рабочих дней со дня заключения сторонами муниципального контракта</t>
  </si>
  <si>
    <t>Не позднее 30 календарных дней с момента подписания Заказчиком документа о приемке выполненных работ и представленного Подрядчиком документа на оплату</t>
  </si>
  <si>
    <t>СМП и СОНО                       (да/нет)</t>
  </si>
  <si>
    <t>Иные конкурентные закупки</t>
  </si>
  <si>
    <t>TekStrokaP4</t>
  </si>
  <si>
    <t>TekNomerP4</t>
  </si>
  <si>
    <t>NachStrokaP4</t>
  </si>
  <si>
    <t>NachStrokaP5</t>
  </si>
  <si>
    <t>TekNomerP5</t>
  </si>
  <si>
    <t>TekStrokaP5</t>
  </si>
  <si>
    <t>TekStrokaSt93</t>
  </si>
  <si>
    <t>TekNomerSt93</t>
  </si>
  <si>
    <t>NachStrokaSt93</t>
  </si>
  <si>
    <t>TekStrokaSEA</t>
  </si>
  <si>
    <t>TekNomerSEA</t>
  </si>
  <si>
    <t>NachStrokaSEA</t>
  </si>
  <si>
    <t>TekStrokaNEA</t>
  </si>
  <si>
    <t>TekNomerNEA</t>
  </si>
  <si>
    <t>NachStrokaNEA</t>
  </si>
  <si>
    <t>TekStrokaIKZ</t>
  </si>
  <si>
    <t>TekNomerIKZ</t>
  </si>
  <si>
    <t>NachStrokaIKZ</t>
  </si>
  <si>
    <t xml:space="preserve">Ед. поставщик п.5 ч.1 </t>
  </si>
  <si>
    <t>Изменение контракта (увеличение цены контракта в рублях)</t>
  </si>
  <si>
    <t>Изменение контракта (уменьшение цены контракта в рублях)</t>
  </si>
  <si>
    <t>Сумма расторжения в рублях</t>
  </si>
  <si>
    <t>СМП и СОНО                       (Да/Нет)</t>
  </si>
  <si>
    <t>09.01.2020</t>
  </si>
  <si>
    <t>Index</t>
  </si>
  <si>
    <t>Index+1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</si>
  <si>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</si>
  <si>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</si>
  <si>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</si>
  <si>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</si>
  <si>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</si>
  <si>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</si>
  <si>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</si>
  <si>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</si>
  <si>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</si>
  <si>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</si>
  <si>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</si>
  <si>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</si>
  <si>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</si>
  <si>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</si>
  <si>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</si>
  <si>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</si>
  <si>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</si>
  <si>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</si>
  <si>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</si>
  <si>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</si>
  <si>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</si>
  <si>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</si>
  <si>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</si>
  <si>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</si>
  <si>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</si>
  <si>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</si>
  <si>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</si>
  <si>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Сумма средств выплаченных по контрактам</t>
  </si>
  <si>
    <t>29</t>
  </si>
  <si>
    <t>Сумма начальных (максимальных) цен контрактов</t>
  </si>
  <si>
    <t>п.4 (10% от СГОЗ или 2 000 000)</t>
  </si>
  <si>
    <t>Наименование организации:</t>
  </si>
  <si>
    <t>Расторжение контракта по соглашению сторон</t>
  </si>
  <si>
    <t>Всего</t>
  </si>
  <si>
    <t>Не позднее 30 календарных дней с момента подписания акта приема-сдачи и документа на оплату</t>
  </si>
  <si>
    <t>Контракт заключен в электронном виде посредством                             АИС "Портал поставщиков"   (Да/Нет)</t>
  </si>
  <si>
    <t>ПАО "ТНС энерго Кубань"</t>
  </si>
  <si>
    <t>ИП Калайчев Ш.С.</t>
  </si>
  <si>
    <t>АО "АТЭК"</t>
  </si>
  <si>
    <t>б/н</t>
  </si>
  <si>
    <t>ФГКУ "УВО ВНГ России по Краснодарскому краю"</t>
  </si>
  <si>
    <t>ООО "Сигнал"</t>
  </si>
  <si>
    <t>ПАО "Ростелеком"</t>
  </si>
  <si>
    <t>№ 177</t>
  </si>
  <si>
    <t>№ 14/22</t>
  </si>
  <si>
    <t>ООО "Дезинфекция"</t>
  </si>
  <si>
    <t>Тимашевская РО КРО ОО "ВОА"</t>
  </si>
  <si>
    <t>Поставка нефтепродуктов</t>
  </si>
  <si>
    <t>№ 1770</t>
  </si>
  <si>
    <t>Поставка тепловой энергии</t>
  </si>
  <si>
    <t>09 ноября 2022г.</t>
  </si>
  <si>
    <t>ООО ЧОО "ЛЕГИОН"</t>
  </si>
  <si>
    <t>В течение не более, чем 7 рабочих дней с даты подписания заказчиком документа о приемке</t>
  </si>
  <si>
    <t>№177-Б2</t>
  </si>
  <si>
    <t>29.12.2022г.</t>
  </si>
  <si>
    <t>Услуги связи</t>
  </si>
  <si>
    <t>7707049388</t>
  </si>
  <si>
    <t>с 01.01.2023г. по 31.12.2023г.</t>
  </si>
  <si>
    <t>в течение 10 рабочих дней с даты подписания Абонентом акта оказанных услуг</t>
  </si>
  <si>
    <t>№ 19576/ТМ</t>
  </si>
  <si>
    <t>30.12.2022г.</t>
  </si>
  <si>
    <t>Услуги по обращению с твердыми  коммунальными отходами</t>
  </si>
  <si>
    <t>Услуги по холодному водоснабжению</t>
  </si>
  <si>
    <t>МУП ЖКХ "Поселковое"</t>
  </si>
  <si>
    <t>До 10 числа месяца, следующего за месяцем, в котором была оказана услуга</t>
  </si>
  <si>
    <t xml:space="preserve">с 01.01.2023г. по         31.12.2023г. </t>
  </si>
  <si>
    <t xml:space="preserve">До 18 числа текущего месяца 30%, за фактически потребленную до 25 числа месяца,следующего за расчетным </t>
  </si>
  <si>
    <t>Услуги по дератизации,  дезинсекции</t>
  </si>
  <si>
    <t>Электрическая энергия</t>
  </si>
  <si>
    <t>30% до 10 числа месяца, 40% до 25 числа месяца, остальное-до 18 числа месяца</t>
  </si>
  <si>
    <t>№ 23070500354</t>
  </si>
  <si>
    <t>01.01.2023г.</t>
  </si>
  <si>
    <t>2353002302</t>
  </si>
  <si>
    <t>в течение 10 рабочих дней с даты подписания Сторонами акта сдачи-приемки выполненных работ</t>
  </si>
  <si>
    <t>Услуги за предоставления места для стоянки автобусов</t>
  </si>
  <si>
    <t>2353017179</t>
  </si>
  <si>
    <t>2369000660</t>
  </si>
  <si>
    <t>ООО "КАНкорт"</t>
  </si>
  <si>
    <t>Услуги по выполнению  предрейсового и послерейсового медосмотра водителей и техосмотра автобусов</t>
  </si>
  <si>
    <t>в течение 10 рабочих дней с момента выставления счета и акта выполненных работ</t>
  </si>
  <si>
    <t>18 января 2023г.</t>
  </si>
  <si>
    <t>31 декабря 2022г.</t>
  </si>
  <si>
    <t>26 января 2023г.</t>
  </si>
  <si>
    <t>01 января 2023г.</t>
  </si>
  <si>
    <t>№ 14</t>
  </si>
  <si>
    <t>234602203000</t>
  </si>
  <si>
    <t>ИП Архангельский А.А.</t>
  </si>
  <si>
    <t>№ 14-И</t>
  </si>
  <si>
    <t>ООО "Тимашевское ПРТ райпо"</t>
  </si>
  <si>
    <t>в течение 10 рабочих дней с момента подписания Заказчиком акта оказанных услуг</t>
  </si>
  <si>
    <t>№ 14 ОВЗ</t>
  </si>
  <si>
    <t>в течение 10 рабочих дней с даты получения от  Поставщика документов о поставке товара и счета на оплату</t>
  </si>
  <si>
    <t>№ 14/2</t>
  </si>
  <si>
    <t>№ 4</t>
  </si>
  <si>
    <t>01 февраля 2023г.</t>
  </si>
  <si>
    <t>02 февраля 2023г.</t>
  </si>
  <si>
    <t>31 января 2023г.</t>
  </si>
  <si>
    <t>07 февраля 2023г.</t>
  </si>
  <si>
    <t>09 февраля 2023г.</t>
  </si>
  <si>
    <t>10 февраля 2023г.</t>
  </si>
  <si>
    <t>17 февраля 2023г.</t>
  </si>
  <si>
    <t>01 марта 2023г.</t>
  </si>
  <si>
    <t>28 февраля 2023г.</t>
  </si>
  <si>
    <t>03 марта 2023г.</t>
  </si>
  <si>
    <t>06 марта 2023г.</t>
  </si>
  <si>
    <t>07 марта 2023г.</t>
  </si>
  <si>
    <t>10 марта 2023г.</t>
  </si>
  <si>
    <t>16 марта 2023г.</t>
  </si>
  <si>
    <t>23 марта 2023г.</t>
  </si>
  <si>
    <t>31 марта 2023г.</t>
  </si>
  <si>
    <t>05 апреля 2023г.</t>
  </si>
  <si>
    <t>01 апреля 2023г.</t>
  </si>
  <si>
    <t>06 апреля 2023г.</t>
  </si>
  <si>
    <t>07 апреля 2023г.</t>
  </si>
  <si>
    <t>10 апреля 2023г.</t>
  </si>
  <si>
    <t>14 апреля 2023г.</t>
  </si>
  <si>
    <t>21 апреля 2023г.</t>
  </si>
  <si>
    <t>03 мая 2023г.</t>
  </si>
  <si>
    <t>01 мая 2023г.</t>
  </si>
  <si>
    <t>04 мая 2023г.</t>
  </si>
  <si>
    <t>28 апреля 2023г.</t>
  </si>
  <si>
    <t>30 апреля 2023г.</t>
  </si>
  <si>
    <t>16 мая 2023г.</t>
  </si>
  <si>
    <t>18 мая 2023г.</t>
  </si>
  <si>
    <t>23 мая 2023г.</t>
  </si>
  <si>
    <t>31 мая 2023г.</t>
  </si>
  <si>
    <t>№ 24</t>
  </si>
  <si>
    <t>01.06.2023г.</t>
  </si>
  <si>
    <t>с 01.06.2023г. по 31.12.2023г.</t>
  </si>
  <si>
    <t>01 июня 2023г.</t>
  </si>
  <si>
    <t>02 июня 2023г.</t>
  </si>
  <si>
    <t>05 июня 2023г.</t>
  </si>
  <si>
    <t>07 июня 2023г.</t>
  </si>
  <si>
    <t>16 июня 2023г.</t>
  </si>
  <si>
    <t>19 июня 2023г.</t>
  </si>
  <si>
    <t>МБОУ СОШ № 14</t>
  </si>
  <si>
    <t>04 июля 2023г.</t>
  </si>
  <si>
    <t>30 июня 2023г.</t>
  </si>
  <si>
    <t>06 июля 2023г.</t>
  </si>
  <si>
    <t>01 июля 2023г.</t>
  </si>
  <si>
    <t>21 июля 2023г.</t>
  </si>
  <si>
    <t>31 июля 2023г.</t>
  </si>
  <si>
    <t>04 августа 2023г.</t>
  </si>
  <si>
    <t>09 августа 2023г.</t>
  </si>
  <si>
    <t>31 августа 2023г.</t>
  </si>
  <si>
    <t>01 августа 2023г.</t>
  </si>
  <si>
    <t>15 августа 2023г.</t>
  </si>
  <si>
    <t>10 августа 2023г.</t>
  </si>
  <si>
    <t>0818300019923000284</t>
  </si>
  <si>
    <t xml:space="preserve">Оказание услуг по организации питания </t>
  </si>
  <si>
    <t>233235301532623530100100110015629244</t>
  </si>
  <si>
    <t>08183000199230002840001</t>
  </si>
  <si>
    <t>с 01.09.2023г. по 30.11.2023г.</t>
  </si>
  <si>
    <t>01.09.2023г.</t>
  </si>
  <si>
    <t>Услуги по оранизации питания учащихся 5-11 кл.</t>
  </si>
  <si>
    <t>с 01.09.2023г. по 29.12.2023г.</t>
  </si>
  <si>
    <t>№ 14-ОВЗ</t>
  </si>
  <si>
    <t>Услуги по оранизации питания (завтрак) детей-инвалидов учащихся 1-4 кл.</t>
  </si>
  <si>
    <t>Услуги по оранизации питания (завтрак)  учащихся с ОВЗ 1-4 кл.</t>
  </si>
  <si>
    <t>01 сентября 2023г.</t>
  </si>
  <si>
    <t>05 сентября 2023г.</t>
  </si>
  <si>
    <t>06 сентября 2023г.</t>
  </si>
  <si>
    <t>08 сентября 2023г.</t>
  </si>
  <si>
    <t>15 сентября 2023г.</t>
  </si>
  <si>
    <t>19 сентября 2023г.</t>
  </si>
  <si>
    <t>21 сентября 2023г.</t>
  </si>
  <si>
    <t>02 октября 2023г.</t>
  </si>
  <si>
    <t>01 октября 2023г.</t>
  </si>
  <si>
    <t>30 сентября 2023г.</t>
  </si>
  <si>
    <t>17 октября 2023г.</t>
  </si>
  <si>
    <t>06 октября 2023г.</t>
  </si>
  <si>
    <t>13 октября 2023г.</t>
  </si>
  <si>
    <t>18 октября 2023г.</t>
  </si>
  <si>
    <t>29 сентября 2023г.</t>
  </si>
  <si>
    <t>11 октября 2023г.</t>
  </si>
  <si>
    <t>19 октября 2023г.</t>
  </si>
  <si>
    <t>04 октября 2023г.</t>
  </si>
  <si>
    <t>10 октября 2023г.</t>
  </si>
  <si>
    <t>16 октября 2023г.</t>
  </si>
  <si>
    <t>23 октября 2023г.</t>
  </si>
  <si>
    <t>Дополнительное соглашение № 1 от 02.10.2023г.</t>
  </si>
  <si>
    <t>02 ноября 2023г.</t>
  </si>
  <si>
    <t>01 ноября 2023г.</t>
  </si>
  <si>
    <t>17 ноября 2023г.</t>
  </si>
  <si>
    <t>31 октября 2023г.</t>
  </si>
  <si>
    <t>08 ноября 2023г.</t>
  </si>
  <si>
    <t>27 октября 2023г.</t>
  </si>
  <si>
    <t>16 ноября 2023г.</t>
  </si>
  <si>
    <t>03 ноября 2023г.</t>
  </si>
  <si>
    <t>13 ноября 2023г.</t>
  </si>
  <si>
    <t>22 ноября 2023г.</t>
  </si>
  <si>
    <t>Дополнительное соглашение № 1 от 09.11.2023г.</t>
  </si>
  <si>
    <t>Дополнительное соглашение № 1 от 01.11.2023г.</t>
  </si>
  <si>
    <t>01.12.2023г.</t>
  </si>
  <si>
    <t>Услуги по организации горячего питания 1-4 кл.(набор продуктов)</t>
  </si>
  <si>
    <t>Услуги по организации горячего питания 1-4 кл.(услуги по приготовлению)</t>
  </si>
  <si>
    <t>с 01.12.2023г. по 29.12.2023г.</t>
  </si>
  <si>
    <t>№ 423012478358</t>
  </si>
  <si>
    <t>25.12.2023г.</t>
  </si>
  <si>
    <t>с 01.01.2024г. по 31.12.2024г.</t>
  </si>
  <si>
    <t>в течение 10 рабочих дней с даты подписания Заказчиком документа о приемке оказанных услуг</t>
  </si>
  <si>
    <t>26.12.2023г.</t>
  </si>
  <si>
    <t>Услуги по поставке электроэнергии</t>
  </si>
  <si>
    <t>№ А-204</t>
  </si>
  <si>
    <t>Услуги по ТО станции системы пожарного мониторинга ПАК "Стрелец-мониторинг"</t>
  </si>
  <si>
    <t>в течение 10 банковских дней с даты подписания Сторонами акта сдачи-приемки выполненных работ</t>
  </si>
  <si>
    <t>№ А-203</t>
  </si>
  <si>
    <t>Услуги по ТО автоматических установок пожарной сигнализации</t>
  </si>
  <si>
    <t>08183000199230003700001</t>
  </si>
  <si>
    <t>233235301532623530100100120015629244</t>
  </si>
  <si>
    <t>0818300019923000370</t>
  </si>
  <si>
    <t>26 декабря 2023г.</t>
  </si>
  <si>
    <t>с 09.01.2024г. по 22.03.2024г.</t>
  </si>
  <si>
    <t>233235301532623530100100140018010244</t>
  </si>
  <si>
    <t>08183000199230003740001</t>
  </si>
  <si>
    <t>0818300019923000374</t>
  </si>
  <si>
    <t>Услуги частной охраны</t>
  </si>
  <si>
    <t>с 01.01.2024г. по 26.06.2024г.</t>
  </si>
  <si>
    <t>В течение не более 7 (семи) рабочих дней с даты подписания Заказчиком документа о приемке</t>
  </si>
  <si>
    <t>АО "Мусороуборочная компания"</t>
  </si>
  <si>
    <t>с 01.01.2024г. по 30.06.2024г.</t>
  </si>
  <si>
    <t>До 10 числа месяца, следующего за расчетным месяцем, на основании счетов к оплате</t>
  </si>
  <si>
    <t>№ 25</t>
  </si>
  <si>
    <t>27.12.2023г.</t>
  </si>
  <si>
    <t>Услуги по поставке нефтепродуктов</t>
  </si>
  <si>
    <t>с 01.01.2024г. по 29.02.2024г.</t>
  </si>
  <si>
    <t>№ 14/24</t>
  </si>
  <si>
    <t>Услуги по техническому сопровождению бортового оборудования спутниковой навигации</t>
  </si>
  <si>
    <t>№ ДГ-24/62</t>
  </si>
  <si>
    <t>в течение 10 рабочих дней с момента подписания Заказчиком акта выполненных работ</t>
  </si>
  <si>
    <t>№ РУ-00_УС-496</t>
  </si>
  <si>
    <t>28.12.2023г.</t>
  </si>
  <si>
    <t>Услуги по стоянке транспортных средств</t>
  </si>
  <si>
    <t>2353016552</t>
  </si>
  <si>
    <t>ОАО САФ "Русь"</t>
  </si>
  <si>
    <t>№ РУ-00_МТО-497</t>
  </si>
  <si>
    <t>01 декабря 2023г.</t>
  </si>
  <si>
    <t>14 декабря 2023г.</t>
  </si>
  <si>
    <t>30 ноября 2023г.</t>
  </si>
  <si>
    <t>22 декабря 2023г.</t>
  </si>
  <si>
    <t>27 декабря 2023г.</t>
  </si>
  <si>
    <t>04 декабря 2023г.</t>
  </si>
  <si>
    <t>06 декабря 2023г.</t>
  </si>
  <si>
    <t>08 декабря 2023г.</t>
  </si>
  <si>
    <t>21 декабря 2023г.</t>
  </si>
  <si>
    <t>11 декабря 2023г.</t>
  </si>
  <si>
    <t>13 декабря 2023г.</t>
  </si>
  <si>
    <t>15 декабря 2023г.</t>
  </si>
  <si>
    <t>25 декабря 2023г.</t>
  </si>
  <si>
    <t>29 декабря 2023г.</t>
  </si>
  <si>
    <t>12 декабря 2023г.</t>
  </si>
  <si>
    <t>30 ноября 203г.</t>
  </si>
  <si>
    <t>муниципальная программа "Развитие образования"</t>
  </si>
  <si>
    <t>Услуги по организации горячего питания уч-ся 5-11 кл.</t>
  </si>
  <si>
    <t>Услуги по организации горячего питания уч-ся с ОВЗ</t>
  </si>
  <si>
    <t>Услуги по организации горячего питания уч-ся инвалидов</t>
  </si>
  <si>
    <t>№ 14 СВО</t>
  </si>
  <si>
    <t>Услуги по организации горячего питания уч-ся детей СВО</t>
  </si>
  <si>
    <t>№ 34000976</t>
  </si>
  <si>
    <t>Услуги по охране объекта</t>
  </si>
  <si>
    <t>в течение 10 рабочих дней с даты подписания Заказчиком документов о приемке оказанных услуг</t>
  </si>
  <si>
    <t>№ 1982</t>
  </si>
  <si>
    <t>Услуги по неисключительному праву использования программы для ЭВМ</t>
  </si>
  <si>
    <t>с 09.01.2024г. по 31.12.2024г.</t>
  </si>
  <si>
    <t>в течение 10 рабочих дней со дня подписания акта оказанныхуслуг</t>
  </si>
  <si>
    <t>№ 22-01/2024</t>
  </si>
  <si>
    <t>22.01.2024г.</t>
  </si>
  <si>
    <t>Услуги по ремонту автобуса</t>
  </si>
  <si>
    <t>235303782209</t>
  </si>
  <si>
    <t>ИП Пастухов Б.П.</t>
  </si>
  <si>
    <t>с 22.01.2024г. по 31.12.2024г.</t>
  </si>
  <si>
    <t>не более 10 рабочих дней со дня подписания Заказчиком документа о приемке оказанных услуг и предоставления Исполнителем документа на оплату</t>
  </si>
  <si>
    <t>№ 37</t>
  </si>
  <si>
    <t>31.01.2024г.</t>
  </si>
  <si>
    <t>Услуги по перезарядке и ремонту огнетушителей</t>
  </si>
  <si>
    <t>с 31.01.2024г. по 15.12.2024г.</t>
  </si>
  <si>
    <t>в течение 10 рабочих дней с момента подписания акта о приемке выполненных работ и выставления счета на оплату</t>
  </si>
  <si>
    <t xml:space="preserve">с 01.01.2024г. по         31.12.2024г. </t>
  </si>
  <si>
    <t>31 декабря 2023г.</t>
  </si>
  <si>
    <t>16 января 2024г.</t>
  </si>
  <si>
    <t>18 января 2024г.</t>
  </si>
  <si>
    <t>01 января 2024г.</t>
  </si>
  <si>
    <t>09.01.2024г.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</si>
</sst>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₽&quot;;\-#,##0.00\ &quot;₽&quot;"/>
    <numFmt numFmtId="164" formatCode="#,##0.00\ &quot;₽&quot;"/>
    <numFmt numFmtId="165" formatCode="[$-F800]dddd\,\ mmmm\ dd\,\ yyyy"/>
    <numFmt numFmtId="166" formatCode="#,##0.00&quot;р.&quot;"/>
    <numFmt numFmtId="167" formatCode="0_ ;\-0\ "/>
    <numFmt numFmtId="168" formatCode="#,##0.00_ ;\-#,##0.00\ "/>
    <numFmt numFmtId="169" formatCode="dd/mm/yyyy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2" fillId="0" borderId="0" applyNumberFormat="0" applyFill="0" applyBorder="0" applyAlignment="0" applyProtection="0"/>
  </cellStyleXfs>
  <cellXfs count="28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2" borderId="13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7" fontId="1" fillId="0" borderId="0" xfId="0" applyNumberFormat="1" applyFont="1" applyAlignment="1">
      <alignment horizontal="center" vertical="center" wrapText="1"/>
    </xf>
    <xf numFmtId="7" fontId="1" fillId="2" borderId="1" xfId="0" applyNumberFormat="1" applyFont="1" applyFill="1" applyBorder="1" applyAlignment="1">
      <alignment horizontal="center" vertical="center" wrapText="1"/>
    </xf>
    <xf numFmtId="7" fontId="1" fillId="3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5" borderId="1" xfId="4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3" fillId="6" borderId="1" xfId="4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7" borderId="1" xfId="4" applyFont="1" applyFill="1" applyBorder="1" applyAlignment="1">
      <alignment horizontal="center" vertical="center" wrapText="1"/>
    </xf>
    <xf numFmtId="0" fontId="13" fillId="7" borderId="1" xfId="1" applyFont="1" applyFill="1" applyBorder="1" applyAlignment="1">
      <alignment horizontal="center" vertical="center" wrapText="1"/>
    </xf>
    <xf numFmtId="0" fontId="13" fillId="8" borderId="1" xfId="4" applyFont="1" applyFill="1" applyBorder="1" applyAlignment="1">
      <alignment horizontal="center" vertical="center" wrapText="1"/>
    </xf>
    <xf numFmtId="0" fontId="13" fillId="8" borderId="1" xfId="1" applyFont="1" applyFill="1" applyBorder="1" applyAlignment="1">
      <alignment horizontal="center" vertical="center" wrapText="1"/>
    </xf>
    <xf numFmtId="0" fontId="13" fillId="9" borderId="1" xfId="4" applyFont="1" applyFill="1" applyBorder="1" applyAlignment="1">
      <alignment horizontal="center" vertical="center" wrapText="1"/>
    </xf>
    <xf numFmtId="0" fontId="13" fillId="9" borderId="1" xfId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4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5" fontId="1" fillId="2" borderId="14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7" fontId="1" fillId="2" borderId="14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49" fontId="1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168" fontId="1" fillId="3" borderId="14" xfId="0" applyNumberFormat="1" applyFont="1" applyFill="1" applyBorder="1" applyAlignment="1">
      <alignment horizontal="center" vertical="center" wrapText="1"/>
    </xf>
    <xf numFmtId="0" fontId="13" fillId="10" borderId="14" xfId="1" applyFont="1" applyFill="1" applyBorder="1" applyAlignment="1">
      <alignment horizontal="center" vertical="center" wrapText="1"/>
    </xf>
    <xf numFmtId="0" fontId="13" fillId="6" borderId="14" xfId="1" applyFont="1" applyFill="1" applyBorder="1" applyAlignment="1">
      <alignment horizontal="center" vertical="center" wrapText="1"/>
    </xf>
    <xf numFmtId="0" fontId="13" fillId="7" borderId="14" xfId="1" applyFont="1" applyFill="1" applyBorder="1" applyAlignment="1">
      <alignment horizontal="center" vertical="center" wrapText="1"/>
    </xf>
    <xf numFmtId="0" fontId="13" fillId="9" borderId="14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5" borderId="14" xfId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7" fontId="1" fillId="11" borderId="6" xfId="0" applyNumberFormat="1" applyFont="1" applyFill="1" applyBorder="1" applyAlignment="1">
      <alignment horizontal="center" vertical="center" wrapText="1"/>
    </xf>
    <xf numFmtId="7" fontId="1" fillId="13" borderId="6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165" fontId="1" fillId="3" borderId="15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4" fontId="1" fillId="3" borderId="15" xfId="0" applyNumberFormat="1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164" fontId="1" fillId="14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64" fontId="1" fillId="16" borderId="6" xfId="0" applyNumberFormat="1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vertical="center" wrapText="1"/>
    </xf>
    <xf numFmtId="0" fontId="1" fillId="18" borderId="20" xfId="0" applyFont="1" applyFill="1" applyBorder="1" applyAlignment="1" applyProtection="1">
      <alignment horizontal="center" vertical="center" wrapText="1"/>
      <protection locked="0"/>
    </xf>
    <xf numFmtId="49" fontId="1" fillId="18" borderId="20" xfId="0" applyNumberFormat="1" applyFont="1" applyFill="1" applyBorder="1" applyAlignment="1">
      <alignment horizontal="center" vertical="center" wrapText="1"/>
    </xf>
    <xf numFmtId="49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0" xfId="0" applyNumberFormat="1" applyFont="1" applyFill="1" applyBorder="1" applyAlignment="1">
      <alignment horizontal="center" vertical="center" wrapText="1"/>
    </xf>
    <xf numFmtId="16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0" applyNumberFormat="1" applyFont="1" applyBorder="1" applyAlignment="1" applyProtection="1">
      <alignment horizontal="center" vertical="center" wrapText="1"/>
      <protection locked="0"/>
    </xf>
    <xf numFmtId="165" fontId="1" fillId="0" borderId="23" xfId="0" applyNumberFormat="1" applyFont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2" xfId="0" applyNumberFormat="1" applyFont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Border="1" applyAlignment="1" applyProtection="1">
      <alignment horizontal="center" vertical="center" wrapText="1"/>
      <protection locked="0"/>
    </xf>
    <xf numFmtId="168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5" xfId="0" applyNumberFormat="1" applyFont="1" applyBorder="1" applyAlignment="1" applyProtection="1">
      <alignment horizontal="center" vertical="center" wrapText="1"/>
      <protection locked="0"/>
    </xf>
    <xf numFmtId="165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5" xfId="0" applyNumberFormat="1" applyFont="1" applyBorder="1" applyAlignment="1" applyProtection="1">
      <alignment horizontal="center" vertical="center" wrapText="1"/>
      <protection locked="0"/>
    </xf>
    <xf numFmtId="14" fontId="1" fillId="0" borderId="26" xfId="0" applyNumberFormat="1" applyFont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17" borderId="3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2" fillId="17" borderId="5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/>
    </xf>
    <xf numFmtId="164" fontId="9" fillId="2" borderId="11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/>
    </xf>
    <xf numFmtId="164" fontId="9" fillId="2" borderId="12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1" fillId="18" borderId="24" xfId="0" applyFont="1" applyFill="1" applyBorder="1" applyAlignment="1" applyProtection="1">
      <alignment horizontal="center" vertical="center" wrapText="1"/>
      <protection locked="0"/>
    </xf>
    <xf numFmtId="0" fontId="1" fillId="18" borderId="25" xfId="0" applyFont="1" applyFill="1" applyBorder="1" applyAlignment="1" applyProtection="1">
      <alignment horizontal="center" vertical="center" wrapText="1"/>
      <protection locked="0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>
      <alignment horizontal="center" vertical="center" wrapText="1"/>
    </xf>
    <xf numFmtId="49" fontId="1" fillId="18" borderId="25" xfId="0" applyNumberFormat="1" applyFont="1" applyFill="1" applyBorder="1" applyAlignment="1">
      <alignment horizontal="center" vertical="center" wrapText="1"/>
    </xf>
    <xf numFmtId="49" fontId="1" fillId="18" borderId="26" xfId="0" applyNumberFormat="1" applyFont="1" applyFill="1" applyBorder="1" applyAlignment="1">
      <alignment horizontal="center" vertical="center" wrapText="1"/>
    </xf>
    <xf numFmtId="1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8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6" fillId="18" borderId="26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4" xfId="0" applyNumberFormat="1" applyFont="1" applyFill="1" applyBorder="1" applyAlignment="1">
      <alignment horizontal="center" vertical="center" wrapText="1"/>
    </xf>
    <xf numFmtId="4" fontId="1" fillId="18" borderId="25" xfId="0" applyNumberFormat="1" applyFont="1" applyFill="1" applyBorder="1" applyAlignment="1">
      <alignment horizontal="center" vertical="center" wrapText="1"/>
    </xf>
    <xf numFmtId="4" fontId="1" fillId="18" borderId="26" xfId="0" applyNumberFormat="1" applyFont="1" applyFill="1" applyBorder="1" applyAlignment="1">
      <alignment horizontal="center" vertical="center" wrapText="1"/>
    </xf>
    <xf numFmtId="4" fontId="1" fillId="18" borderId="21" xfId="0" applyNumberFormat="1" applyFont="1" applyFill="1" applyBorder="1" applyAlignment="1">
      <alignment horizontal="center" vertical="center" wrapText="1"/>
    </xf>
    <xf numFmtId="4" fontId="1" fillId="18" borderId="22" xfId="0" applyNumberFormat="1" applyFont="1" applyFill="1" applyBorder="1" applyAlignment="1">
      <alignment horizontal="center" vertical="center" wrapText="1"/>
    </xf>
    <xf numFmtId="4" fontId="1" fillId="18" borderId="23" xfId="0" applyNumberFormat="1" applyFont="1" applyFill="1" applyBorder="1" applyAlignment="1">
      <alignment horizontal="center" vertical="center" wrapText="1"/>
    </xf>
    <xf numFmtId="16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 wrapText="1"/>
      <protection locked="0"/>
    </xf>
    <xf numFmtId="0" fontId="1" fillId="18" borderId="23" xfId="0" applyFont="1" applyFill="1" applyBorder="1" applyAlignment="1" applyProtection="1">
      <alignment horizontal="center" vertical="center" wrapText="1"/>
      <protection locked="0"/>
    </xf>
    <xf numFmtId="49" fontId="1" fillId="18" borderId="21" xfId="0" applyNumberFormat="1" applyFont="1" applyFill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 horizontal="center" vertical="center" wrapText="1"/>
    </xf>
    <xf numFmtId="1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1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22" xfId="0" applyNumberFormat="1" applyFont="1" applyFill="1" applyBorder="1" applyAlignment="1">
      <alignment horizontal="center" vertical="center" wrapText="1"/>
    </xf>
    <xf numFmtId="164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4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5" xfId="0" applyNumberFormat="1" applyFont="1" applyFill="1" applyBorder="1" applyAlignment="1">
      <alignment horizontal="center" vertical="center" wrapText="1"/>
    </xf>
    <xf numFmtId="165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5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6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7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1" fontId="1" fillId="18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18" borderId="26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2" xfId="0" applyNumberFormat="1" applyFont="1" applyFill="1" applyBorder="1" applyAlignment="1" applyProtection="1">
      <alignment horizontal="center" vertical="center" wrapText="1"/>
      <protection locked="0"/>
    </xf>
    <xf numFmtId="2" fontId="1" fillId="18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3" fillId="10" borderId="13" xfId="1" applyFont="1" applyFill="1" applyBorder="1" applyAlignment="1">
      <alignment horizontal="center" vertical="center" wrapText="1"/>
    </xf>
    <xf numFmtId="0" fontId="13" fillId="10" borderId="2" xfId="1" applyFont="1" applyFill="1" applyBorder="1" applyAlignment="1">
      <alignment horizontal="center" vertical="center" wrapText="1"/>
    </xf>
    <xf numFmtId="0" fontId="13" fillId="8" borderId="13" xfId="1" applyFont="1" applyFill="1" applyBorder="1" applyAlignment="1">
      <alignment horizontal="center" vertical="center" wrapText="1"/>
    </xf>
    <xf numFmtId="0" fontId="13" fillId="8" borderId="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2" xfId="1" applyFont="1" applyFill="1" applyBorder="1" applyAlignment="1">
      <alignment horizontal="center" vertical="center" wrapText="1"/>
    </xf>
    <xf numFmtId="0" fontId="13" fillId="7" borderId="13" xfId="1" applyFont="1" applyFill="1" applyBorder="1" applyAlignment="1">
      <alignment horizontal="center" vertical="center" wrapText="1"/>
    </xf>
    <xf numFmtId="0" fontId="13" fillId="7" borderId="2" xfId="1" applyFont="1" applyFill="1" applyBorder="1" applyAlignment="1">
      <alignment horizontal="center" vertical="center" wrapText="1"/>
    </xf>
    <xf numFmtId="0" fontId="13" fillId="6" borderId="13" xfId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</cellXfs>
  <cellStyles count="7">
    <cellStyle name="Гиперссылка" xfId="6" builtinId="8"/>
    <cellStyle name="Обычный" xfId="0" builtinId="0"/>
    <cellStyle name="Обычный 2" xfId="2"/>
    <cellStyle name="Обычный 2 2" xfId="5"/>
    <cellStyle name="Обычный 2 3" xfId="3"/>
    <cellStyle name="Обычный 3" xfId="1"/>
    <cellStyle name="Обычный 4" xfId="4"/>
  </cellStyles>
  <dxfs count="0"/>
  <tableStyles count="0" defaultTableStyle="TableStyleMedium2" defaultPivotStyle="PivotStyleLight16"/>
  <colors>
    <mruColors>
      <color rgb="FFFF9999"/>
      <color rgb="FFA30101"/>
      <color rgb="FFFF6D6D"/>
      <color rgb="FF00FF00"/>
      <color rgb="FF8FFF8F"/>
      <color rgb="FFAAFE22"/>
      <color rgb="FFCEF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1828800</xdr:colOff>
      <xdr:row>2</xdr:row>
      <xdr:rowOff>238950</xdr:rowOff>
    </xdr:from>
    <xdr:to>
      <xdr:col>8</xdr:col>
      <xdr:colOff>673650</xdr:colOff>
      <xdr:row>3</xdr:row>
      <xdr:rowOff>495300</xdr:rowOff>
    </xdr:to>
    <xdr:sp macro="[0]!ДобавитьКонтрактП4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>
        <a:xfrm>
          <a:off x="10972800" y="10009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 fPrintsWithSheet="0"/>
  </xdr:twoCellAnchor>
  <xdr:oneCellAnchor>
    <xdr:from>
      <xdr:col>6</xdr:col>
      <xdr:colOff>467591</xdr:colOff>
      <xdr:row>4</xdr:row>
      <xdr:rowOff>69273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11585864" y="16971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16</xdr:col>
      <xdr:colOff>742950</xdr:colOff>
      <xdr:row>2</xdr:row>
      <xdr:rowOff>238950</xdr:rowOff>
    </xdr:from>
    <xdr:to>
      <xdr:col>20</xdr:col>
      <xdr:colOff>178350</xdr:colOff>
      <xdr:row>3</xdr:row>
      <xdr:rowOff>495300</xdr:rowOff>
    </xdr:to>
    <xdr:sp macro="[0]!ДобавитьППАктП4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32061150" y="10009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oneCell">
    <xdr:from>
      <xdr:col>10</xdr:col>
      <xdr:colOff>877800</xdr:colOff>
      <xdr:row>3</xdr:row>
      <xdr:rowOff>0</xdr:rowOff>
    </xdr:from>
    <xdr:to>
      <xdr:col>13</xdr:col>
      <xdr:colOff>541800</xdr:colOff>
      <xdr:row>4</xdr:row>
      <xdr:rowOff>1080</xdr:rowOff>
    </xdr:to>
    <xdr:sp macro="[0]!УдалитьСтрокуП4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20651700" y="1009650"/>
          <a:ext cx="5760000" cy="504000"/>
        </a:xfrm>
        <a:prstGeom prst="roundRect">
          <a:avLst/>
        </a:prstGeom>
        <a:gradFill flip="none" rotWithShape="1"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  <a:tileRect/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  <a:r>
            <a:rPr lang="ru-RU" sz="3600" b="1" baseline="0">
              <a:solidFill>
                <a:schemeClr val="tx1"/>
              </a:solidFill>
            </a:rPr>
            <a:t> 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1440532</xdr:colOff>
      <xdr:row>3</xdr:row>
      <xdr:rowOff>6924</xdr:rowOff>
    </xdr:from>
    <xdr:to>
      <xdr:col>13</xdr:col>
      <xdr:colOff>303685</xdr:colOff>
      <xdr:row>3</xdr:row>
      <xdr:rowOff>501399</xdr:rowOff>
    </xdr:to>
    <xdr:sp macro="[0]!УдалитьСтрокуП5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142776" y="1016574"/>
          <a:ext cx="5760000" cy="494475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6</xdr:col>
      <xdr:colOff>61478</xdr:colOff>
      <xdr:row>3</xdr:row>
      <xdr:rowOff>0</xdr:rowOff>
    </xdr:from>
    <xdr:to>
      <xdr:col>8</xdr:col>
      <xdr:colOff>643987</xdr:colOff>
      <xdr:row>3</xdr:row>
      <xdr:rowOff>484950</xdr:rowOff>
    </xdr:to>
    <xdr:sp macro="[0]!ДобавитьКонтрактП5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1415278" y="99060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14</xdr:col>
      <xdr:colOff>1569670</xdr:colOff>
      <xdr:row>3</xdr:row>
      <xdr:rowOff>0</xdr:rowOff>
    </xdr:from>
    <xdr:to>
      <xdr:col>17</xdr:col>
      <xdr:colOff>1456668</xdr:colOff>
      <xdr:row>3</xdr:row>
      <xdr:rowOff>501534</xdr:rowOff>
    </xdr:to>
    <xdr:sp macro="[0]!ДобавитьППАктП5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9054712" y="100965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12150</xdr:colOff>
      <xdr:row>3</xdr:row>
      <xdr:rowOff>0</xdr:rowOff>
    </xdr:from>
    <xdr:to>
      <xdr:col>6</xdr:col>
      <xdr:colOff>1771650</xdr:colOff>
      <xdr:row>3</xdr:row>
      <xdr:rowOff>499803</xdr:rowOff>
    </xdr:to>
    <xdr:sp macro="[0]!ДобавитьКонтрактSt93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889200" y="1009650"/>
          <a:ext cx="5760000" cy="507423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16</xdr:col>
      <xdr:colOff>0</xdr:colOff>
      <xdr:row>3</xdr:row>
      <xdr:rowOff>0</xdr:rowOff>
    </xdr:from>
    <xdr:to>
      <xdr:col>19</xdr:col>
      <xdr:colOff>559350</xdr:colOff>
      <xdr:row>3</xdr:row>
      <xdr:rowOff>490104</xdr:rowOff>
    </xdr:to>
    <xdr:sp macro="[0]!ДобавитьППАктSt93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30346650" y="990600"/>
          <a:ext cx="5760000" cy="509154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  <xdr:twoCellAnchor editAs="absolute">
    <xdr:from>
      <xdr:col>11</xdr:col>
      <xdr:colOff>6926</xdr:colOff>
      <xdr:row>3</xdr:row>
      <xdr:rowOff>0</xdr:rowOff>
    </xdr:from>
    <xdr:to>
      <xdr:col>13</xdr:col>
      <xdr:colOff>680576</xdr:colOff>
      <xdr:row>3</xdr:row>
      <xdr:rowOff>499802</xdr:rowOff>
    </xdr:to>
    <xdr:sp macro="[0]!УдалитьСтрокуSt93" textlink="">
      <xdr:nvSpPr>
        <xdr:cNvPr id="6" name="Скругленный прямоугольник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352326" y="1009650"/>
          <a:ext cx="5760000" cy="507422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564600</xdr:colOff>
      <xdr:row>3</xdr:row>
      <xdr:rowOff>29400</xdr:rowOff>
    </xdr:from>
    <xdr:to>
      <xdr:col>9</xdr:col>
      <xdr:colOff>1733550</xdr:colOff>
      <xdr:row>4</xdr:row>
      <xdr:rowOff>19050</xdr:rowOff>
    </xdr:to>
    <xdr:sp macro="[0]!ДобавитьКонтрактS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2909000" y="10390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13</xdr:col>
      <xdr:colOff>926550</xdr:colOff>
      <xdr:row>3</xdr:row>
      <xdr:rowOff>19050</xdr:rowOff>
    </xdr:from>
    <xdr:to>
      <xdr:col>16</xdr:col>
      <xdr:colOff>1295400</xdr:colOff>
      <xdr:row>4</xdr:row>
      <xdr:rowOff>8700</xdr:rowOff>
    </xdr:to>
    <xdr:sp macro="[0]!УдалитьСтрокуSEA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4110400" y="1028700"/>
          <a:ext cx="5760000" cy="504000"/>
        </a:xfrm>
        <a:prstGeom prst="roundRect">
          <a:avLst/>
        </a:prstGeom>
        <a:gradFill>
          <a:gsLst>
            <a:gs pos="61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2038350</xdr:colOff>
      <xdr:row>3</xdr:row>
      <xdr:rowOff>48450</xdr:rowOff>
    </xdr:from>
    <xdr:to>
      <xdr:col>23</xdr:col>
      <xdr:colOff>483150</xdr:colOff>
      <xdr:row>4</xdr:row>
      <xdr:rowOff>38100</xdr:rowOff>
    </xdr:to>
    <xdr:sp macro="[0]!ДобавитьППАктSEA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/>
      </xdr:nvSpPr>
      <xdr:spPr>
        <a:xfrm>
          <a:off x="35128200" y="10581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1962150</xdr:colOff>
      <xdr:row>3</xdr:row>
      <xdr:rowOff>0</xdr:rowOff>
    </xdr:from>
    <xdr:to>
      <xdr:col>9</xdr:col>
      <xdr:colOff>883200</xdr:colOff>
      <xdr:row>3</xdr:row>
      <xdr:rowOff>504000</xdr:rowOff>
    </xdr:to>
    <xdr:sp macro="[0]!ДобавитьКонтрактNEA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2515850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1416626</xdr:colOff>
      <xdr:row>3</xdr:row>
      <xdr:rowOff>0</xdr:rowOff>
    </xdr:from>
    <xdr:to>
      <xdr:col>16</xdr:col>
      <xdr:colOff>70976</xdr:colOff>
      <xdr:row>3</xdr:row>
      <xdr:rowOff>504000</xdr:rowOff>
    </xdr:to>
    <xdr:sp macro="[0]!УдалитьСтрокуNEA" textlink="">
      <xdr:nvSpPr>
        <xdr:cNvPr id="5" name="Скругленный прямоугольник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3343176" y="100965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/>
  </xdr:twoCellAnchor>
  <xdr:twoCellAnchor editAs="absolute">
    <xdr:from>
      <xdr:col>19</xdr:col>
      <xdr:colOff>819150</xdr:colOff>
      <xdr:row>2</xdr:row>
      <xdr:rowOff>209550</xdr:rowOff>
    </xdr:from>
    <xdr:to>
      <xdr:col>22</xdr:col>
      <xdr:colOff>864150</xdr:colOff>
      <xdr:row>3</xdr:row>
      <xdr:rowOff>465900</xdr:rowOff>
    </xdr:to>
    <xdr:sp macro="[0]!ДобавитьППАктNEA" textlink="">
      <xdr:nvSpPr>
        <xdr:cNvPr id="7" name="Скругленный прямоугольник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4709100" y="97155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880628</xdr:colOff>
      <xdr:row>3</xdr:row>
      <xdr:rowOff>0</xdr:rowOff>
    </xdr:from>
    <xdr:to>
      <xdr:col>8</xdr:col>
      <xdr:colOff>1420928</xdr:colOff>
      <xdr:row>4</xdr:row>
      <xdr:rowOff>1080</xdr:rowOff>
    </xdr:to>
    <xdr:sp macro="[0]!ДобавитьКонтрактIKZ" textlink="">
      <xdr:nvSpPr>
        <xdr:cNvPr id="2" name="Скругленный прямоугольник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1358128" y="1009650"/>
          <a:ext cx="5760000" cy="504000"/>
        </a:xfrm>
        <a:prstGeom prst="roundRect">
          <a:avLst/>
        </a:prstGeom>
        <a:gradFill>
          <a:gsLst>
            <a:gs pos="79000">
              <a:srgbClr val="92D050"/>
            </a:gs>
            <a:gs pos="100000">
              <a:schemeClr val="accent3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Добавить</a:t>
          </a:r>
          <a:r>
            <a:rPr lang="ru-RU" sz="3600" b="1" baseline="0">
              <a:solidFill>
                <a:schemeClr val="tx1"/>
              </a:solidFill>
            </a:rPr>
            <a:t> контракт</a:t>
          </a:r>
          <a:endParaRPr lang="ru-RU" sz="3600" b="1">
            <a:solidFill>
              <a:schemeClr val="tx1"/>
            </a:solidFill>
          </a:endParaRPr>
        </a:p>
      </xdr:txBody>
    </xdr:sp>
    <xdr:clientData/>
  </xdr:twoCellAnchor>
  <xdr:twoCellAnchor editAs="absolute">
    <xdr:from>
      <xdr:col>12</xdr:col>
      <xdr:colOff>1409700</xdr:colOff>
      <xdr:row>3</xdr:row>
      <xdr:rowOff>10350</xdr:rowOff>
    </xdr:from>
    <xdr:to>
      <xdr:col>15</xdr:col>
      <xdr:colOff>1877610</xdr:colOff>
      <xdr:row>4</xdr:row>
      <xdr:rowOff>0</xdr:rowOff>
    </xdr:to>
    <xdr:sp macro="[0]!УдалитьСтрокуIKZ" textlink="">
      <xdr:nvSpPr>
        <xdr:cNvPr id="3" name="Скругленный прямоугольни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/>
      </xdr:nvSpPr>
      <xdr:spPr>
        <a:xfrm>
          <a:off x="23260050" y="1020000"/>
          <a:ext cx="5760000" cy="504000"/>
        </a:xfrm>
        <a:prstGeom prst="roundRect">
          <a:avLst/>
        </a:prstGeom>
        <a:gradFill>
          <a:gsLst>
            <a:gs pos="79000">
              <a:srgbClr val="FF6D6D"/>
            </a:gs>
            <a:gs pos="100000">
              <a:srgbClr val="A30101"/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600" b="1">
              <a:solidFill>
                <a:schemeClr val="tx1"/>
              </a:solidFill>
            </a:rPr>
            <a:t>Удалить строку / контракт</a:t>
          </a:r>
        </a:p>
      </xdr:txBody>
    </xdr:sp>
    <xdr:clientData fPrintsWithSheet="0"/>
  </xdr:twoCellAnchor>
  <xdr:twoCellAnchor editAs="absolute">
    <xdr:from>
      <xdr:col>19</xdr:col>
      <xdr:colOff>785580</xdr:colOff>
      <xdr:row>3</xdr:row>
      <xdr:rowOff>10350</xdr:rowOff>
    </xdr:from>
    <xdr:to>
      <xdr:col>22</xdr:col>
      <xdr:colOff>868680</xdr:colOff>
      <xdr:row>4</xdr:row>
      <xdr:rowOff>0</xdr:rowOff>
    </xdr:to>
    <xdr:sp macro="[0]!ДобавитьППАктIKZ" textlink="">
      <xdr:nvSpPr>
        <xdr:cNvPr id="4" name="Скругленный прямоугольник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34606950" y="1020000"/>
          <a:ext cx="5760000" cy="504000"/>
        </a:xfrm>
        <a:prstGeom prst="roundRect">
          <a:avLst/>
        </a:prstGeom>
        <a:gradFill>
          <a:gsLst>
            <a:gs pos="79000">
              <a:srgbClr val="FFC000"/>
            </a:gs>
            <a:gs pos="100000">
              <a:schemeClr val="accent6">
                <a:lumMod val="50000"/>
              </a:schemeClr>
            </a:gs>
          </a:gsLst>
          <a:path path="shape">
            <a:fillToRect l="50000" t="50000" r="50000" b="50000"/>
          </a:path>
        </a:gra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rtlCol="0" anchor="ctr"/>
        <a:lstStyle/>
        <a:p>
          <a:pPr algn="ctr"/>
          <a:r>
            <a:rPr lang="ru-RU" sz="3200" b="1">
              <a:solidFill>
                <a:schemeClr val="tx1"/>
              </a:solidFill>
            </a:rPr>
            <a:t>Добавить Акт/ПП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</sheetPr>
  <dimension ref="A1:W20"/>
  <sheetViews>
    <sheetView showGridLines="0" zoomScale="70" zoomScaleNormal="70" workbookViewId="0">
      <selection activeCell="C6" sqref="C6"/>
    </sheetView>
  </sheetViews>
  <sheetFormatPr defaultColWidth="0" defaultRowHeight="15" x14ac:dyDescent="0.25"/>
  <cols>
    <col min="1" max="2" width="9.140625" style="8" customWidth="1"/>
    <col min="3" max="3" width="25.28515625" style="8" customWidth="1"/>
    <col min="4" max="5" width="9.140625" style="8" customWidth="1"/>
    <col min="6" max="6" width="11.7109375" style="8" customWidth="1"/>
    <col min="7" max="7" width="19" style="8" customWidth="1"/>
    <col min="8" max="8" width="6.5703125" style="8" customWidth="1"/>
    <col min="9" max="9" width="5.5703125" style="8" customWidth="1"/>
    <col min="10" max="10" width="15" style="8" customWidth="1"/>
    <col min="11" max="11" width="14.85546875" style="8" customWidth="1"/>
    <col min="12" max="12" width="21.28515625" style="8" customWidth="1"/>
    <col min="13" max="13" width="10.140625" style="8" customWidth="1"/>
    <col min="14" max="14" width="17.140625" style="8" bestFit="1" customWidth="1"/>
    <col min="15" max="22" width="9.140625" style="8" hidden="1" customWidth="1"/>
    <col min="23" max="23" width="30.7109375" style="8" hidden="1" customWidth="1"/>
    <col min="24" max="16384" width="9.140625" style="8" hidden="1"/>
  </cols>
  <sheetData>
    <row r="1" spans="1:14" ht="27" customHeight="1" thickBot="1" x14ac:dyDescent="0.3">
      <c r="A1" s="145" t="s">
        <v>141</v>
      </c>
      <c r="B1" s="146"/>
      <c r="C1" s="146"/>
      <c r="D1" s="146"/>
      <c r="E1" s="145" t="s">
        <v>245</v>
      </c>
      <c r="F1" s="146"/>
      <c r="G1" s="146"/>
      <c r="H1" s="146"/>
      <c r="I1" s="146"/>
      <c r="J1" s="146"/>
      <c r="K1" s="146"/>
      <c r="L1" s="146"/>
      <c r="M1" s="146"/>
      <c r="N1" s="147"/>
    </row>
    <row r="3" spans="1:14" thickBot="1" x14ac:dyDescent="0.35">
      <c r="I3" s="16"/>
      <c r="J3" s="16"/>
      <c r="K3" s="16"/>
      <c r="L3" s="16"/>
      <c r="M3" s="16"/>
      <c r="N3" s="16"/>
    </row>
    <row r="4" spans="1:14" ht="32.25" customHeight="1" thickBot="1" x14ac:dyDescent="0.3">
      <c r="A4" s="181" t="s">
        <v>25</v>
      </c>
      <c r="B4" s="182"/>
      <c r="C4" s="4">
        <v>9227927.6400000006</v>
      </c>
      <c r="D4" s="5"/>
      <c r="E4" s="183" t="s">
        <v>140</v>
      </c>
      <c r="F4" s="184"/>
      <c r="G4" s="185"/>
      <c r="H4" s="186">
        <v>2000000</v>
      </c>
      <c r="I4" s="187"/>
      <c r="J4" s="188"/>
      <c r="K4" s="17"/>
      <c r="L4" s="81" t="s">
        <v>55</v>
      </c>
      <c r="M4" s="183">
        <v>5786521.0099999998</v>
      </c>
      <c r="N4" s="185"/>
    </row>
    <row r="5" spans="1:14" ht="30.75" customHeight="1" thickBot="1" x14ac:dyDescent="0.3">
      <c r="A5" s="181" t="s">
        <v>26</v>
      </c>
      <c r="B5" s="182"/>
      <c r="C5" s="6">
        <f>C4-G15+J15</f>
        <v>1570345.4699999997</v>
      </c>
      <c r="D5" s="5"/>
      <c r="E5" s="183" t="s">
        <v>53</v>
      </c>
      <c r="F5" s="184"/>
      <c r="G5" s="185"/>
      <c r="H5" s="176">
        <f>H4-G12</f>
        <v>1740854.49</v>
      </c>
      <c r="I5" s="177"/>
      <c r="J5" s="178"/>
      <c r="K5" s="17"/>
      <c r="L5" s="81" t="s">
        <v>54</v>
      </c>
      <c r="M5" s="179">
        <f>M4-G13</f>
        <v>2879219.3499999992</v>
      </c>
      <c r="N5" s="180"/>
    </row>
    <row r="6" spans="1:14" ht="14.45" x14ac:dyDescent="0.3">
      <c r="C6" s="7"/>
      <c r="D6" s="9"/>
      <c r="E6" s="9"/>
      <c r="F6" s="9"/>
      <c r="G6" s="9"/>
      <c r="H6" s="9"/>
      <c r="I6" s="9"/>
      <c r="J6" s="9"/>
      <c r="K6" s="9"/>
      <c r="L6" s="9"/>
    </row>
    <row r="7" spans="1:14" thickBot="1" x14ac:dyDescent="0.35"/>
    <row r="8" spans="1:14" ht="72" customHeight="1" thickBot="1" x14ac:dyDescent="0.3">
      <c r="A8" s="189" t="s">
        <v>27</v>
      </c>
      <c r="B8" s="190"/>
      <c r="C8" s="191"/>
      <c r="D8" s="189" t="s">
        <v>28</v>
      </c>
      <c r="E8" s="190"/>
      <c r="F8" s="191"/>
      <c r="G8" s="192" t="s">
        <v>29</v>
      </c>
      <c r="H8" s="193"/>
      <c r="I8" s="194"/>
      <c r="J8" s="192" t="s">
        <v>142</v>
      </c>
      <c r="K8" s="193"/>
      <c r="L8" s="194"/>
      <c r="M8" s="189" t="s">
        <v>30</v>
      </c>
      <c r="N8" s="191"/>
    </row>
    <row r="9" spans="1:14" ht="41.25" customHeight="1" thickBot="1" x14ac:dyDescent="0.3">
      <c r="A9" s="167" t="s">
        <v>31</v>
      </c>
      <c r="B9" s="168"/>
      <c r="C9" s="169"/>
      <c r="D9" s="166">
        <f>'Состоявшиеся аукционы'!G2</f>
        <v>0</v>
      </c>
      <c r="E9" s="166"/>
      <c r="F9" s="166"/>
      <c r="G9" s="166">
        <f>'Состоявшиеся аукционы'!Q2</f>
        <v>0</v>
      </c>
      <c r="H9" s="166"/>
      <c r="I9" s="166"/>
      <c r="J9" s="163">
        <f>'Состоявшиеся аукционы'!AB2</f>
        <v>0</v>
      </c>
      <c r="K9" s="164"/>
      <c r="L9" s="165"/>
      <c r="M9" s="166">
        <f t="shared" ref="M9:M15" si="0">D9-G9</f>
        <v>0</v>
      </c>
      <c r="N9" s="166"/>
    </row>
    <row r="10" spans="1:14" ht="78.75" customHeight="1" thickBot="1" x14ac:dyDescent="0.3">
      <c r="A10" s="167" t="s">
        <v>49</v>
      </c>
      <c r="B10" s="168"/>
      <c r="C10" s="169"/>
      <c r="D10" s="166">
        <f>'Несостоявшиеся аукционы'!G2</f>
        <v>0</v>
      </c>
      <c r="E10" s="166"/>
      <c r="F10" s="166"/>
      <c r="G10" s="166">
        <f>'Несостоявшиеся аукционы'!Q2</f>
        <v>0</v>
      </c>
      <c r="H10" s="166"/>
      <c r="I10" s="166"/>
      <c r="J10" s="163">
        <f>'Несостоявшиеся аукционы'!AB2</f>
        <v>0</v>
      </c>
      <c r="K10" s="164"/>
      <c r="L10" s="165"/>
      <c r="M10" s="166">
        <f t="shared" si="0"/>
        <v>0</v>
      </c>
      <c r="N10" s="166"/>
    </row>
    <row r="11" spans="1:14" ht="40.5" customHeight="1" thickBot="1" x14ac:dyDescent="0.3">
      <c r="A11" s="167" t="s">
        <v>83</v>
      </c>
      <c r="B11" s="168"/>
      <c r="C11" s="169"/>
      <c r="D11" s="163">
        <f>'Иные конкурентные закупки'!G2</f>
        <v>2996191.9799999995</v>
      </c>
      <c r="E11" s="164"/>
      <c r="F11" s="165"/>
      <c r="G11" s="163">
        <f>'Иные конкурентные закупки'!Q2</f>
        <v>2178269.8899999997</v>
      </c>
      <c r="H11" s="164"/>
      <c r="I11" s="165"/>
      <c r="J11" s="163">
        <f>'Иные конкурентные закупки'!AB2</f>
        <v>0</v>
      </c>
      <c r="K11" s="164"/>
      <c r="L11" s="165"/>
      <c r="M11" s="163">
        <f t="shared" si="0"/>
        <v>817922.08999999985</v>
      </c>
      <c r="N11" s="165"/>
    </row>
    <row r="12" spans="1:14" ht="54.75" customHeight="1" thickBot="1" x14ac:dyDescent="0.3">
      <c r="A12" s="170" t="s">
        <v>50</v>
      </c>
      <c r="B12" s="171"/>
      <c r="C12" s="172"/>
      <c r="D12" s="166">
        <f>'Ед. поставщик п.4 ч.1'!H2</f>
        <v>259145.51</v>
      </c>
      <c r="E12" s="166"/>
      <c r="F12" s="166"/>
      <c r="G12" s="166">
        <f>D12</f>
        <v>259145.51</v>
      </c>
      <c r="H12" s="166"/>
      <c r="I12" s="166"/>
      <c r="J12" s="163">
        <f>'Ед. поставщик п.4 ч.1'!V2</f>
        <v>0</v>
      </c>
      <c r="K12" s="164"/>
      <c r="L12" s="165"/>
      <c r="M12" s="166">
        <f t="shared" si="0"/>
        <v>0</v>
      </c>
      <c r="N12" s="166"/>
    </row>
    <row r="13" spans="1:14" ht="45.75" customHeight="1" thickBot="1" x14ac:dyDescent="0.3">
      <c r="A13" s="170" t="s">
        <v>51</v>
      </c>
      <c r="B13" s="171"/>
      <c r="C13" s="172"/>
      <c r="D13" s="166">
        <f>'Ед. поставщик п.5 ч.1'!H2</f>
        <v>2907301.6600000006</v>
      </c>
      <c r="E13" s="166"/>
      <c r="F13" s="166"/>
      <c r="G13" s="166">
        <f>D13</f>
        <v>2907301.6600000006</v>
      </c>
      <c r="H13" s="166"/>
      <c r="I13" s="166"/>
      <c r="J13" s="163">
        <f>'Ед. поставщик п.5 ч.1'!V2</f>
        <v>0</v>
      </c>
      <c r="K13" s="164"/>
      <c r="L13" s="165"/>
      <c r="M13" s="166">
        <f t="shared" si="0"/>
        <v>0</v>
      </c>
      <c r="N13" s="166"/>
    </row>
    <row r="14" spans="1:14" ht="45.75" customHeight="1" thickBot="1" x14ac:dyDescent="0.3">
      <c r="A14" s="160" t="s">
        <v>52</v>
      </c>
      <c r="B14" s="161"/>
      <c r="C14" s="162"/>
      <c r="D14" s="163">
        <f>'Ед.поставщик за искл. п.4,5 ч.1'!G2</f>
        <v>2312865.1100000003</v>
      </c>
      <c r="E14" s="164"/>
      <c r="F14" s="165"/>
      <c r="G14" s="163">
        <f>D14</f>
        <v>2312865.1100000003</v>
      </c>
      <c r="H14" s="164"/>
      <c r="I14" s="165"/>
      <c r="J14" s="163">
        <f>'Ед.поставщик за искл. п.4,5 ч.1'!T2</f>
        <v>0</v>
      </c>
      <c r="K14" s="164"/>
      <c r="L14" s="165"/>
      <c r="M14" s="166">
        <f t="shared" si="0"/>
        <v>0</v>
      </c>
      <c r="N14" s="166"/>
    </row>
    <row r="15" spans="1:14" ht="21" thickBot="1" x14ac:dyDescent="0.3">
      <c r="A15" s="173" t="s">
        <v>143</v>
      </c>
      <c r="B15" s="174"/>
      <c r="C15" s="175"/>
      <c r="D15" s="166">
        <f>SUM(D9:D14)</f>
        <v>8475504.2600000016</v>
      </c>
      <c r="E15" s="166"/>
      <c r="F15" s="166"/>
      <c r="G15" s="163">
        <f>SUM(G9:G14)</f>
        <v>7657582.1700000009</v>
      </c>
      <c r="H15" s="164"/>
      <c r="I15" s="165"/>
      <c r="J15" s="163">
        <f>SUM(J9:J14)</f>
        <v>0</v>
      </c>
      <c r="K15" s="164"/>
      <c r="L15" s="165"/>
      <c r="M15" s="166">
        <f t="shared" si="0"/>
        <v>817922.09000000078</v>
      </c>
      <c r="N15" s="166"/>
    </row>
    <row r="18" spans="1:12" thickBot="1" x14ac:dyDescent="0.35"/>
    <row r="19" spans="1:12" ht="23.25" customHeight="1" x14ac:dyDescent="0.25">
      <c r="A19" s="148" t="s">
        <v>35</v>
      </c>
      <c r="B19" s="149"/>
      <c r="C19" s="150"/>
      <c r="D19" s="154">
        <f>'Ед. поставщик п.4 ч.1'!P2+'Ед. поставщик п.5 ч.1'!P2+'Ед.поставщик за искл. п.4,5 ч.1'!N2+'Состоявшиеся аукционы'!V2+'Несостоявшиеся аукционы'!V2+'Иные конкурентные закупки'!V2</f>
        <v>3888694.59</v>
      </c>
      <c r="E19" s="155"/>
      <c r="F19" s="155"/>
      <c r="G19" s="156"/>
      <c r="I19" s="15"/>
      <c r="J19" s="15"/>
      <c r="K19" s="15"/>
      <c r="L19" s="15"/>
    </row>
    <row r="20" spans="1:12" ht="24" customHeight="1" thickBot="1" x14ac:dyDescent="0.3">
      <c r="A20" s="151"/>
      <c r="B20" s="152"/>
      <c r="C20" s="153"/>
      <c r="D20" s="157"/>
      <c r="E20" s="158"/>
      <c r="F20" s="158"/>
      <c r="G20" s="159"/>
      <c r="I20" s="15"/>
      <c r="J20" s="15"/>
      <c r="K20" s="15"/>
      <c r="L20" s="15"/>
    </row>
  </sheetData>
  <mergeCells count="52">
    <mergeCell ref="H5:J5"/>
    <mergeCell ref="M5:N5"/>
    <mergeCell ref="M11:N11"/>
    <mergeCell ref="J11:L11"/>
    <mergeCell ref="A4:B4"/>
    <mergeCell ref="E4:G4"/>
    <mergeCell ref="H4:J4"/>
    <mergeCell ref="M4:N4"/>
    <mergeCell ref="A5:B5"/>
    <mergeCell ref="A8:C8"/>
    <mergeCell ref="D8:F8"/>
    <mergeCell ref="G8:I8"/>
    <mergeCell ref="M8:N8"/>
    <mergeCell ref="J8:L8"/>
    <mergeCell ref="E5:G5"/>
    <mergeCell ref="A10:C10"/>
    <mergeCell ref="D10:F10"/>
    <mergeCell ref="G10:I10"/>
    <mergeCell ref="M10:N10"/>
    <mergeCell ref="J10:L10"/>
    <mergeCell ref="A9:C9"/>
    <mergeCell ref="D9:F9"/>
    <mergeCell ref="G9:I9"/>
    <mergeCell ref="M9:N9"/>
    <mergeCell ref="J9:L9"/>
    <mergeCell ref="J13:L13"/>
    <mergeCell ref="A15:C15"/>
    <mergeCell ref="D15:F15"/>
    <mergeCell ref="G15:I15"/>
    <mergeCell ref="M15:N15"/>
    <mergeCell ref="J15:L15"/>
    <mergeCell ref="A13:C13"/>
    <mergeCell ref="D13:F13"/>
    <mergeCell ref="G13:I13"/>
    <mergeCell ref="J14:L14"/>
    <mergeCell ref="M14:N14"/>
    <mergeCell ref="A1:D1"/>
    <mergeCell ref="E1:N1"/>
    <mergeCell ref="A19:C20"/>
    <mergeCell ref="D19:G20"/>
    <mergeCell ref="A14:C14"/>
    <mergeCell ref="D14:F14"/>
    <mergeCell ref="G14:I14"/>
    <mergeCell ref="M12:N12"/>
    <mergeCell ref="J12:L12"/>
    <mergeCell ref="A11:C11"/>
    <mergeCell ref="D11:F11"/>
    <mergeCell ref="G11:I11"/>
    <mergeCell ref="G12:I12"/>
    <mergeCell ref="A12:C12"/>
    <mergeCell ref="D12:F12"/>
    <mergeCell ref="M13:N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FF0000"/>
    <pageSetUpPr fitToPage="1"/>
  </sheetPr>
  <dimension ref="A1:X46"/>
  <sheetViews>
    <sheetView showGridLines="0" tabSelected="1" zoomScale="50" zoomScaleNormal="50" workbookViewId="0">
      <pane ySplit="8" topLeftCell="A43" activePane="bottomLeft" state="frozen"/>
      <selection activeCell="I1" sqref="I1"/>
      <selection pane="bottomLeft" activeCell="B46" sqref="B46"/>
    </sheetView>
  </sheetViews>
  <sheetFormatPr defaultColWidth="0" defaultRowHeight="18.75" x14ac:dyDescent="0.25"/>
  <cols>
    <col min="1" max="1" width="9.140625" style="3" customWidth="1"/>
    <col min="2" max="3" width="35" style="3" customWidth="1"/>
    <col min="4" max="4" width="32.85546875" style="3" customWidth="1"/>
    <col min="5" max="5" width="24.7109375" style="11" customWidth="1"/>
    <col min="6" max="6" width="27.5703125" style="3" customWidth="1"/>
    <col min="7" max="7" width="49.140625" style="3" customWidth="1"/>
    <col min="8" max="8" width="26.85546875" style="10" customWidth="1"/>
    <col min="9" max="9" width="21.85546875" style="10" customWidth="1"/>
    <col min="10" max="10" width="33.5703125" style="3" customWidth="1"/>
    <col min="11" max="12" width="28.28515625" style="3" customWidth="1"/>
    <col min="13" max="13" width="34.85546875" style="3" customWidth="1"/>
    <col min="14" max="14" width="26.85546875" style="11" customWidth="1"/>
    <col min="15" max="15" width="28.85546875" style="3" customWidth="1"/>
    <col min="16" max="16" width="24" style="26" customWidth="1"/>
    <col min="17" max="17" width="24" style="11" bestFit="1" customWidth="1"/>
    <col min="18" max="18" width="23.42578125" style="2" customWidth="1"/>
    <col min="19" max="20" width="23.7109375" style="2" customWidth="1"/>
    <col min="21" max="21" width="24.5703125" style="11" customWidth="1"/>
    <col min="22" max="22" width="25.5703125" style="26" customWidth="1"/>
    <col min="23" max="23" width="17.71093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A2" s="68"/>
      <c r="B2" s="68"/>
      <c r="C2" s="68"/>
      <c r="D2" s="68"/>
      <c r="E2" s="68"/>
      <c r="F2" s="10"/>
      <c r="G2" s="83" t="s">
        <v>24</v>
      </c>
      <c r="H2" s="80">
        <f>SUM(H9:H9999)</f>
        <v>259145.51</v>
      </c>
      <c r="K2" s="204"/>
      <c r="L2" s="204"/>
      <c r="M2" s="204"/>
      <c r="N2" s="205" t="s">
        <v>137</v>
      </c>
      <c r="O2" s="207"/>
      <c r="P2" s="69">
        <f>SUM(P9:P9999)</f>
        <v>82192.17</v>
      </c>
      <c r="R2" s="68"/>
      <c r="S2" s="205" t="s">
        <v>45</v>
      </c>
      <c r="T2" s="206"/>
      <c r="U2" s="207"/>
      <c r="V2" s="70">
        <f>SUM(V9:V9999)</f>
        <v>0</v>
      </c>
    </row>
    <row r="3" spans="1:24" ht="18" x14ac:dyDescent="0.3">
      <c r="A3" s="204"/>
      <c r="B3" s="204"/>
      <c r="C3" s="204"/>
      <c r="D3" s="204"/>
      <c r="E3" s="204"/>
      <c r="N3" s="68"/>
    </row>
    <row r="4" spans="1:24" ht="39.950000000000003" customHeight="1" x14ac:dyDescent="0.3">
      <c r="J4" s="208"/>
      <c r="K4" s="208"/>
      <c r="M4" s="208"/>
      <c r="N4" s="208"/>
      <c r="O4" s="208"/>
      <c r="P4" s="208"/>
    </row>
    <row r="6" spans="1:24" ht="159" customHeight="1" x14ac:dyDescent="0.25">
      <c r="A6" s="51" t="s">
        <v>8</v>
      </c>
      <c r="B6" s="51" t="s">
        <v>47</v>
      </c>
      <c r="C6" s="51" t="s">
        <v>145</v>
      </c>
      <c r="D6" s="51" t="s">
        <v>10</v>
      </c>
      <c r="E6" s="50" t="s">
        <v>1</v>
      </c>
      <c r="F6" s="51" t="s">
        <v>2</v>
      </c>
      <c r="G6" s="51" t="s">
        <v>3</v>
      </c>
      <c r="H6" s="53" t="s">
        <v>4</v>
      </c>
      <c r="I6" s="53" t="s">
        <v>22</v>
      </c>
      <c r="J6" s="51" t="s">
        <v>46</v>
      </c>
      <c r="K6" s="51" t="s">
        <v>5</v>
      </c>
      <c r="L6" s="51" t="s">
        <v>82</v>
      </c>
      <c r="M6" s="51" t="s">
        <v>44</v>
      </c>
      <c r="N6" s="50" t="s">
        <v>7</v>
      </c>
      <c r="O6" s="51" t="s">
        <v>6</v>
      </c>
      <c r="P6" s="52" t="s">
        <v>23</v>
      </c>
      <c r="Q6" s="50" t="s">
        <v>9</v>
      </c>
      <c r="R6" s="49" t="s">
        <v>40</v>
      </c>
      <c r="S6" s="49" t="s">
        <v>103</v>
      </c>
      <c r="T6" s="49" t="s">
        <v>104</v>
      </c>
      <c r="U6" s="50" t="s">
        <v>41</v>
      </c>
      <c r="V6" s="52" t="s">
        <v>105</v>
      </c>
      <c r="W6" s="49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72.9" customHeight="1" x14ac:dyDescent="0.25">
      <c r="A8" s="54">
        <v>1</v>
      </c>
      <c r="B8" s="54" t="s">
        <v>56</v>
      </c>
      <c r="C8" s="54"/>
      <c r="D8" s="54" t="s">
        <v>58</v>
      </c>
      <c r="E8" s="55" t="s">
        <v>57</v>
      </c>
      <c r="F8" s="55" t="s">
        <v>107</v>
      </c>
      <c r="G8" s="54" t="s">
        <v>59</v>
      </c>
      <c r="H8" s="61">
        <v>20000</v>
      </c>
      <c r="I8" s="61">
        <f>H8-P8</f>
        <v>0</v>
      </c>
      <c r="J8" s="54" t="s">
        <v>60</v>
      </c>
      <c r="K8" s="54" t="s">
        <v>61</v>
      </c>
      <c r="L8" s="54"/>
      <c r="M8" s="54" t="s">
        <v>62</v>
      </c>
      <c r="N8" s="55">
        <v>43840</v>
      </c>
      <c r="O8" s="54" t="s">
        <v>144</v>
      </c>
      <c r="P8" s="84">
        <v>20000</v>
      </c>
      <c r="Q8" s="55">
        <v>43840</v>
      </c>
      <c r="R8" s="54"/>
      <c r="S8" s="61"/>
      <c r="T8" s="61"/>
      <c r="U8" s="55"/>
      <c r="V8" s="61"/>
      <c r="W8" s="57" t="s">
        <v>64</v>
      </c>
    </row>
    <row r="9" spans="1:24" s="85" customFormat="1" ht="72" customHeight="1" x14ac:dyDescent="0.25">
      <c r="A9" s="198">
        <v>1</v>
      </c>
      <c r="B9" s="212" t="s">
        <v>56</v>
      </c>
      <c r="C9" s="212"/>
      <c r="D9" s="212"/>
      <c r="E9" s="218" t="s">
        <v>163</v>
      </c>
      <c r="F9" s="201" t="s">
        <v>164</v>
      </c>
      <c r="G9" s="212" t="s">
        <v>165</v>
      </c>
      <c r="H9" s="209">
        <v>1000</v>
      </c>
      <c r="I9" s="221">
        <f>IF(X9 = 49, H9 + SUM(S9:S13) - SUM(T9:T13) - SUM(P9:P13) - V9,0)</f>
        <v>207.83000000000004</v>
      </c>
      <c r="J9" s="212" t="s">
        <v>166</v>
      </c>
      <c r="K9" s="212" t="s">
        <v>152</v>
      </c>
      <c r="L9" s="212"/>
      <c r="M9" s="212" t="s">
        <v>167</v>
      </c>
      <c r="N9" s="137" t="s">
        <v>247</v>
      </c>
      <c r="O9" s="201" t="s">
        <v>168</v>
      </c>
      <c r="P9" s="124">
        <v>79.56</v>
      </c>
      <c r="Q9" s="125" t="s">
        <v>248</v>
      </c>
      <c r="R9" s="123"/>
      <c r="S9" s="124"/>
      <c r="T9" s="124"/>
      <c r="U9" s="209"/>
      <c r="V9" s="215"/>
      <c r="W9" s="195"/>
      <c r="X9" s="85">
        <v>49</v>
      </c>
    </row>
    <row r="10" spans="1:24" x14ac:dyDescent="0.25">
      <c r="A10" s="199"/>
      <c r="B10" s="213"/>
      <c r="C10" s="213"/>
      <c r="D10" s="213"/>
      <c r="E10" s="219"/>
      <c r="F10" s="202"/>
      <c r="G10" s="213"/>
      <c r="H10" s="210"/>
      <c r="I10" s="222"/>
      <c r="J10" s="213"/>
      <c r="K10" s="213"/>
      <c r="L10" s="213"/>
      <c r="M10" s="213"/>
      <c r="N10" s="138" t="s">
        <v>251</v>
      </c>
      <c r="O10" s="202"/>
      <c r="P10" s="126">
        <v>19.63</v>
      </c>
      <c r="Q10" s="127" t="s">
        <v>253</v>
      </c>
      <c r="R10" s="128"/>
      <c r="S10" s="126"/>
      <c r="T10" s="126"/>
      <c r="U10" s="210"/>
      <c r="V10" s="216"/>
      <c r="W10" s="196"/>
      <c r="X10" s="2">
        <v>49</v>
      </c>
    </row>
    <row r="11" spans="1:24" x14ac:dyDescent="0.25">
      <c r="A11" s="199"/>
      <c r="B11" s="213"/>
      <c r="C11" s="213"/>
      <c r="D11" s="213"/>
      <c r="E11" s="219"/>
      <c r="F11" s="202"/>
      <c r="G11" s="213"/>
      <c r="H11" s="210"/>
      <c r="I11" s="222"/>
      <c r="J11" s="213"/>
      <c r="K11" s="213"/>
      <c r="L11" s="213"/>
      <c r="M11" s="213"/>
      <c r="N11" s="138" t="s">
        <v>254</v>
      </c>
      <c r="O11" s="202"/>
      <c r="P11" s="126">
        <v>36.96</v>
      </c>
      <c r="Q11" s="127" t="s">
        <v>270</v>
      </c>
      <c r="R11" s="128"/>
      <c r="S11" s="126"/>
      <c r="T11" s="126"/>
      <c r="U11" s="210"/>
      <c r="V11" s="216"/>
      <c r="W11" s="196"/>
      <c r="X11" s="2">
        <v>49</v>
      </c>
    </row>
    <row r="12" spans="1:24" x14ac:dyDescent="0.25">
      <c r="A12" s="199"/>
      <c r="B12" s="213"/>
      <c r="C12" s="213"/>
      <c r="D12" s="213"/>
      <c r="E12" s="219"/>
      <c r="F12" s="202"/>
      <c r="G12" s="213"/>
      <c r="H12" s="210"/>
      <c r="I12" s="222"/>
      <c r="J12" s="213"/>
      <c r="K12" s="213"/>
      <c r="L12" s="213"/>
      <c r="M12" s="213"/>
      <c r="N12" s="138" t="s">
        <v>278</v>
      </c>
      <c r="O12" s="202"/>
      <c r="P12" s="126">
        <v>174.14</v>
      </c>
      <c r="Q12" s="127" t="s">
        <v>281</v>
      </c>
      <c r="R12" s="128"/>
      <c r="S12" s="126"/>
      <c r="T12" s="126"/>
      <c r="U12" s="210"/>
      <c r="V12" s="216"/>
      <c r="W12" s="196"/>
      <c r="X12" s="2">
        <v>49</v>
      </c>
    </row>
    <row r="13" spans="1:24" x14ac:dyDescent="0.25">
      <c r="A13" s="200"/>
      <c r="B13" s="214"/>
      <c r="C13" s="214"/>
      <c r="D13" s="214"/>
      <c r="E13" s="220"/>
      <c r="F13" s="203"/>
      <c r="G13" s="214"/>
      <c r="H13" s="211"/>
      <c r="I13" s="223"/>
      <c r="J13" s="214"/>
      <c r="K13" s="214"/>
      <c r="L13" s="214"/>
      <c r="M13" s="214"/>
      <c r="N13" s="139" t="s">
        <v>388</v>
      </c>
      <c r="O13" s="203"/>
      <c r="P13" s="133">
        <v>481.88</v>
      </c>
      <c r="Q13" s="134" t="s">
        <v>390</v>
      </c>
      <c r="R13" s="135"/>
      <c r="S13" s="133"/>
      <c r="T13" s="133"/>
      <c r="U13" s="211"/>
      <c r="V13" s="217"/>
      <c r="W13" s="197"/>
      <c r="X13" s="2">
        <v>49</v>
      </c>
    </row>
    <row r="14" spans="1:24" s="85" customFormat="1" ht="72" customHeight="1" x14ac:dyDescent="0.25">
      <c r="A14" s="198">
        <v>2</v>
      </c>
      <c r="B14" s="212" t="s">
        <v>56</v>
      </c>
      <c r="C14" s="212"/>
      <c r="D14" s="212"/>
      <c r="E14" s="218" t="s">
        <v>153</v>
      </c>
      <c r="F14" s="201" t="s">
        <v>164</v>
      </c>
      <c r="G14" s="212" t="s">
        <v>165</v>
      </c>
      <c r="H14" s="209">
        <v>9400</v>
      </c>
      <c r="I14" s="221">
        <f>IF(X14 = 50, H14 + SUM(S14:S25) - SUM(T14:T25) - SUM(P14:P25) - V14,0)</f>
        <v>0</v>
      </c>
      <c r="J14" s="212" t="s">
        <v>166</v>
      </c>
      <c r="K14" s="212" t="s">
        <v>152</v>
      </c>
      <c r="L14" s="212"/>
      <c r="M14" s="212" t="s">
        <v>167</v>
      </c>
      <c r="N14" s="137" t="s">
        <v>206</v>
      </c>
      <c r="O14" s="201" t="s">
        <v>168</v>
      </c>
      <c r="P14" s="124">
        <v>867.14</v>
      </c>
      <c r="Q14" s="125" t="s">
        <v>207</v>
      </c>
      <c r="R14" s="123"/>
      <c r="S14" s="124"/>
      <c r="T14" s="124"/>
      <c r="U14" s="209"/>
      <c r="V14" s="215"/>
      <c r="W14" s="195"/>
      <c r="X14" s="85">
        <v>50</v>
      </c>
    </row>
    <row r="15" spans="1:24" x14ac:dyDescent="0.25">
      <c r="A15" s="199"/>
      <c r="B15" s="213"/>
      <c r="C15" s="213"/>
      <c r="D15" s="213"/>
      <c r="E15" s="219"/>
      <c r="F15" s="202"/>
      <c r="G15" s="213"/>
      <c r="H15" s="210"/>
      <c r="I15" s="222"/>
      <c r="J15" s="213"/>
      <c r="K15" s="213"/>
      <c r="L15" s="213"/>
      <c r="M15" s="213"/>
      <c r="N15" s="138" t="s">
        <v>212</v>
      </c>
      <c r="O15" s="202"/>
      <c r="P15" s="126">
        <v>858.19</v>
      </c>
      <c r="Q15" s="127" t="s">
        <v>215</v>
      </c>
      <c r="R15" s="128"/>
      <c r="S15" s="126"/>
      <c r="T15" s="126"/>
      <c r="U15" s="210"/>
      <c r="V15" s="216"/>
      <c r="W15" s="196"/>
      <c r="X15" s="2">
        <v>50</v>
      </c>
    </row>
    <row r="16" spans="1:24" x14ac:dyDescent="0.25">
      <c r="A16" s="199"/>
      <c r="B16" s="213"/>
      <c r="C16" s="213"/>
      <c r="D16" s="213"/>
      <c r="E16" s="219"/>
      <c r="F16" s="202"/>
      <c r="G16" s="213"/>
      <c r="H16" s="210"/>
      <c r="I16" s="222"/>
      <c r="J16" s="213"/>
      <c r="K16" s="213"/>
      <c r="L16" s="213"/>
      <c r="M16" s="213"/>
      <c r="N16" s="138" t="s">
        <v>219</v>
      </c>
      <c r="O16" s="202"/>
      <c r="P16" s="126">
        <v>825.3</v>
      </c>
      <c r="Q16" s="127" t="s">
        <v>223</v>
      </c>
      <c r="R16" s="128"/>
      <c r="S16" s="126"/>
      <c r="T16" s="126"/>
      <c r="U16" s="210"/>
      <c r="V16" s="216"/>
      <c r="W16" s="196"/>
      <c r="X16" s="2">
        <v>50</v>
      </c>
    </row>
    <row r="17" spans="1:24" x14ac:dyDescent="0.25">
      <c r="A17" s="199"/>
      <c r="B17" s="213"/>
      <c r="C17" s="213"/>
      <c r="D17" s="213"/>
      <c r="E17" s="219"/>
      <c r="F17" s="202"/>
      <c r="G17" s="213"/>
      <c r="H17" s="210"/>
      <c r="I17" s="222"/>
      <c r="J17" s="213"/>
      <c r="K17" s="213"/>
      <c r="L17" s="213"/>
      <c r="M17" s="213"/>
      <c r="N17" s="138" t="s">
        <v>231</v>
      </c>
      <c r="O17" s="202"/>
      <c r="P17" s="126">
        <v>846.54</v>
      </c>
      <c r="Q17" s="127" t="s">
        <v>234</v>
      </c>
      <c r="R17" s="128"/>
      <c r="S17" s="126"/>
      <c r="T17" s="126"/>
      <c r="U17" s="210"/>
      <c r="V17" s="216"/>
      <c r="W17" s="196"/>
      <c r="X17" s="2">
        <v>50</v>
      </c>
    </row>
    <row r="18" spans="1:24" x14ac:dyDescent="0.25">
      <c r="A18" s="199"/>
      <c r="B18" s="213"/>
      <c r="C18" s="213"/>
      <c r="D18" s="213"/>
      <c r="E18" s="219"/>
      <c r="F18" s="202"/>
      <c r="G18" s="213"/>
      <c r="H18" s="210"/>
      <c r="I18" s="222"/>
      <c r="J18" s="213"/>
      <c r="K18" s="213"/>
      <c r="L18" s="213"/>
      <c r="M18" s="213"/>
      <c r="N18" s="138" t="s">
        <v>235</v>
      </c>
      <c r="O18" s="202"/>
      <c r="P18" s="126">
        <v>816.37</v>
      </c>
      <c r="Q18" s="127" t="s">
        <v>242</v>
      </c>
      <c r="R18" s="128"/>
      <c r="S18" s="126"/>
      <c r="T18" s="126"/>
      <c r="U18" s="210"/>
      <c r="V18" s="216"/>
      <c r="W18" s="196"/>
      <c r="X18" s="2">
        <v>50</v>
      </c>
    </row>
    <row r="19" spans="1:24" x14ac:dyDescent="0.25">
      <c r="A19" s="199"/>
      <c r="B19" s="213"/>
      <c r="C19" s="213"/>
      <c r="D19" s="213"/>
      <c r="E19" s="219"/>
      <c r="F19" s="202"/>
      <c r="G19" s="213"/>
      <c r="H19" s="210"/>
      <c r="I19" s="222"/>
      <c r="J19" s="213"/>
      <c r="K19" s="213"/>
      <c r="L19" s="213"/>
      <c r="M19" s="213"/>
      <c r="N19" s="138" t="s">
        <v>247</v>
      </c>
      <c r="O19" s="202"/>
      <c r="P19" s="126">
        <v>805.55</v>
      </c>
      <c r="Q19" s="127" t="s">
        <v>248</v>
      </c>
      <c r="R19" s="128"/>
      <c r="S19" s="126"/>
      <c r="T19" s="126"/>
      <c r="U19" s="210"/>
      <c r="V19" s="216"/>
      <c r="W19" s="196"/>
      <c r="X19" s="2">
        <v>50</v>
      </c>
    </row>
    <row r="20" spans="1:24" x14ac:dyDescent="0.25">
      <c r="A20" s="199"/>
      <c r="B20" s="213"/>
      <c r="C20" s="213"/>
      <c r="D20" s="213"/>
      <c r="E20" s="219"/>
      <c r="F20" s="202"/>
      <c r="G20" s="213"/>
      <c r="H20" s="210"/>
      <c r="I20" s="222"/>
      <c r="J20" s="213"/>
      <c r="K20" s="213"/>
      <c r="L20" s="213"/>
      <c r="M20" s="213"/>
      <c r="N20" s="138" t="s">
        <v>251</v>
      </c>
      <c r="O20" s="202"/>
      <c r="P20" s="126">
        <v>930.61</v>
      </c>
      <c r="Q20" s="127" t="s">
        <v>253</v>
      </c>
      <c r="R20" s="128"/>
      <c r="S20" s="126"/>
      <c r="T20" s="126"/>
      <c r="U20" s="210"/>
      <c r="V20" s="216"/>
      <c r="W20" s="196"/>
      <c r="X20" s="2">
        <v>50</v>
      </c>
    </row>
    <row r="21" spans="1:24" x14ac:dyDescent="0.25">
      <c r="A21" s="199"/>
      <c r="B21" s="213"/>
      <c r="C21" s="213"/>
      <c r="D21" s="213"/>
      <c r="E21" s="219"/>
      <c r="F21" s="202"/>
      <c r="G21" s="213"/>
      <c r="H21" s="210"/>
      <c r="I21" s="222"/>
      <c r="J21" s="213"/>
      <c r="K21" s="213"/>
      <c r="L21" s="213"/>
      <c r="M21" s="213"/>
      <c r="N21" s="138" t="s">
        <v>254</v>
      </c>
      <c r="O21" s="202"/>
      <c r="P21" s="126">
        <v>746.09</v>
      </c>
      <c r="Q21" s="127" t="s">
        <v>270</v>
      </c>
      <c r="R21" s="128"/>
      <c r="S21" s="126"/>
      <c r="T21" s="126"/>
      <c r="U21" s="210"/>
      <c r="V21" s="216"/>
      <c r="W21" s="196"/>
      <c r="X21" s="2">
        <v>50</v>
      </c>
    </row>
    <row r="22" spans="1:24" x14ac:dyDescent="0.25">
      <c r="A22" s="199"/>
      <c r="B22" s="213"/>
      <c r="C22" s="213"/>
      <c r="D22" s="213"/>
      <c r="E22" s="219"/>
      <c r="F22" s="202"/>
      <c r="G22" s="213"/>
      <c r="H22" s="210"/>
      <c r="I22" s="222"/>
      <c r="J22" s="213"/>
      <c r="K22" s="213"/>
      <c r="L22" s="213"/>
      <c r="M22" s="213"/>
      <c r="N22" s="138" t="s">
        <v>278</v>
      </c>
      <c r="O22" s="202"/>
      <c r="P22" s="126">
        <v>831.67</v>
      </c>
      <c r="Q22" s="127" t="s">
        <v>282</v>
      </c>
      <c r="R22" s="128"/>
      <c r="S22" s="126"/>
      <c r="T22" s="126"/>
      <c r="U22" s="210"/>
      <c r="V22" s="216"/>
      <c r="W22" s="196"/>
      <c r="X22" s="2">
        <v>50</v>
      </c>
    </row>
    <row r="23" spans="1:24" x14ac:dyDescent="0.25">
      <c r="A23" s="199"/>
      <c r="B23" s="213"/>
      <c r="C23" s="213"/>
      <c r="D23" s="213"/>
      <c r="E23" s="219"/>
      <c r="F23" s="202"/>
      <c r="G23" s="213"/>
      <c r="H23" s="210"/>
      <c r="I23" s="222"/>
      <c r="J23" s="213"/>
      <c r="K23" s="213"/>
      <c r="L23" s="213"/>
      <c r="M23" s="213"/>
      <c r="N23" s="138" t="s">
        <v>294</v>
      </c>
      <c r="O23" s="202"/>
      <c r="P23" s="126">
        <v>777.88</v>
      </c>
      <c r="Q23" s="127" t="s">
        <v>299</v>
      </c>
      <c r="R23" s="128"/>
      <c r="S23" s="126"/>
      <c r="T23" s="126"/>
      <c r="U23" s="210"/>
      <c r="V23" s="216"/>
      <c r="W23" s="196"/>
      <c r="X23" s="2">
        <v>50</v>
      </c>
    </row>
    <row r="24" spans="1:24" x14ac:dyDescent="0.25">
      <c r="A24" s="199"/>
      <c r="B24" s="213"/>
      <c r="C24" s="213"/>
      <c r="D24" s="213"/>
      <c r="E24" s="219"/>
      <c r="F24" s="202"/>
      <c r="G24" s="213"/>
      <c r="H24" s="210"/>
      <c r="I24" s="222"/>
      <c r="J24" s="213"/>
      <c r="K24" s="213"/>
      <c r="L24" s="213"/>
      <c r="M24" s="213"/>
      <c r="N24" s="138" t="s">
        <v>348</v>
      </c>
      <c r="O24" s="202"/>
      <c r="P24" s="126">
        <v>765.83</v>
      </c>
      <c r="Q24" s="127" t="s">
        <v>352</v>
      </c>
      <c r="R24" s="128"/>
      <c r="S24" s="126"/>
      <c r="T24" s="126"/>
      <c r="U24" s="210"/>
      <c r="V24" s="216"/>
      <c r="W24" s="196"/>
      <c r="X24" s="2">
        <v>50</v>
      </c>
    </row>
    <row r="25" spans="1:24" x14ac:dyDescent="0.25">
      <c r="A25" s="200"/>
      <c r="B25" s="214"/>
      <c r="C25" s="214"/>
      <c r="D25" s="214"/>
      <c r="E25" s="220"/>
      <c r="F25" s="203"/>
      <c r="G25" s="214"/>
      <c r="H25" s="211"/>
      <c r="I25" s="223"/>
      <c r="J25" s="214"/>
      <c r="K25" s="214"/>
      <c r="L25" s="214"/>
      <c r="M25" s="214"/>
      <c r="N25" s="139" t="s">
        <v>388</v>
      </c>
      <c r="O25" s="203"/>
      <c r="P25" s="133">
        <v>328.83</v>
      </c>
      <c r="Q25" s="134" t="s">
        <v>390</v>
      </c>
      <c r="R25" s="135"/>
      <c r="S25" s="133"/>
      <c r="T25" s="133"/>
      <c r="U25" s="211"/>
      <c r="V25" s="217"/>
      <c r="W25" s="197"/>
      <c r="X25" s="2">
        <v>50</v>
      </c>
    </row>
    <row r="26" spans="1:24" s="85" customFormat="1" ht="90" customHeight="1" x14ac:dyDescent="0.25">
      <c r="A26" s="198">
        <v>3</v>
      </c>
      <c r="B26" s="212" t="s">
        <v>56</v>
      </c>
      <c r="C26" s="212"/>
      <c r="D26" s="212"/>
      <c r="E26" s="218" t="s">
        <v>57</v>
      </c>
      <c r="F26" s="201" t="s">
        <v>181</v>
      </c>
      <c r="G26" s="212" t="s">
        <v>184</v>
      </c>
      <c r="H26" s="209">
        <v>72000</v>
      </c>
      <c r="I26" s="221">
        <f>IF(X26 = 53, H26 + SUM(S26:S37) - SUM(T26:T37) - SUM(P26:P37) - V26,0)</f>
        <v>0</v>
      </c>
      <c r="J26" s="212" t="s">
        <v>185</v>
      </c>
      <c r="K26" s="212" t="s">
        <v>156</v>
      </c>
      <c r="L26" s="212"/>
      <c r="M26" s="212" t="s">
        <v>167</v>
      </c>
      <c r="N26" s="137" t="s">
        <v>206</v>
      </c>
      <c r="O26" s="201" t="s">
        <v>183</v>
      </c>
      <c r="P26" s="124">
        <v>6000</v>
      </c>
      <c r="Q26" s="125" t="s">
        <v>209</v>
      </c>
      <c r="R26" s="123"/>
      <c r="S26" s="124"/>
      <c r="T26" s="124"/>
      <c r="U26" s="209"/>
      <c r="V26" s="215"/>
      <c r="W26" s="195"/>
      <c r="X26" s="85">
        <v>53</v>
      </c>
    </row>
    <row r="27" spans="1:24" x14ac:dyDescent="0.25">
      <c r="A27" s="199"/>
      <c r="B27" s="213"/>
      <c r="C27" s="213"/>
      <c r="D27" s="213"/>
      <c r="E27" s="219"/>
      <c r="F27" s="202"/>
      <c r="G27" s="213"/>
      <c r="H27" s="210"/>
      <c r="I27" s="222"/>
      <c r="J27" s="213"/>
      <c r="K27" s="213"/>
      <c r="L27" s="213"/>
      <c r="M27" s="213"/>
      <c r="N27" s="138" t="s">
        <v>212</v>
      </c>
      <c r="O27" s="202"/>
      <c r="P27" s="126">
        <v>6000</v>
      </c>
      <c r="Q27" s="127" t="s">
        <v>216</v>
      </c>
      <c r="R27" s="128"/>
      <c r="S27" s="126"/>
      <c r="T27" s="126"/>
      <c r="U27" s="210"/>
      <c r="V27" s="216"/>
      <c r="W27" s="196"/>
      <c r="X27" s="2">
        <v>53</v>
      </c>
    </row>
    <row r="28" spans="1:24" x14ac:dyDescent="0.25">
      <c r="A28" s="199"/>
      <c r="B28" s="213"/>
      <c r="C28" s="213"/>
      <c r="D28" s="213"/>
      <c r="E28" s="219"/>
      <c r="F28" s="202"/>
      <c r="G28" s="213"/>
      <c r="H28" s="210"/>
      <c r="I28" s="222"/>
      <c r="J28" s="213"/>
      <c r="K28" s="213"/>
      <c r="L28" s="213"/>
      <c r="M28" s="213"/>
      <c r="N28" s="138" t="s">
        <v>219</v>
      </c>
      <c r="O28" s="202"/>
      <c r="P28" s="126">
        <v>6000</v>
      </c>
      <c r="Q28" s="127" t="s">
        <v>223</v>
      </c>
      <c r="R28" s="128"/>
      <c r="S28" s="126"/>
      <c r="T28" s="126"/>
      <c r="U28" s="210"/>
      <c r="V28" s="216"/>
      <c r="W28" s="196"/>
      <c r="X28" s="2">
        <v>53</v>
      </c>
    </row>
    <row r="29" spans="1:24" x14ac:dyDescent="0.25">
      <c r="A29" s="199"/>
      <c r="B29" s="213"/>
      <c r="C29" s="213"/>
      <c r="D29" s="213"/>
      <c r="E29" s="219"/>
      <c r="F29" s="202"/>
      <c r="G29" s="213"/>
      <c r="H29" s="210"/>
      <c r="I29" s="222"/>
      <c r="J29" s="213"/>
      <c r="K29" s="213"/>
      <c r="L29" s="213"/>
      <c r="M29" s="213"/>
      <c r="N29" s="138" t="s">
        <v>231</v>
      </c>
      <c r="O29" s="202"/>
      <c r="P29" s="126">
        <v>6000</v>
      </c>
      <c r="Q29" s="127" t="s">
        <v>232</v>
      </c>
      <c r="R29" s="128"/>
      <c r="S29" s="126"/>
      <c r="T29" s="126"/>
      <c r="U29" s="210"/>
      <c r="V29" s="216"/>
      <c r="W29" s="196"/>
      <c r="X29" s="2">
        <v>53</v>
      </c>
    </row>
    <row r="30" spans="1:24" x14ac:dyDescent="0.25">
      <c r="A30" s="199"/>
      <c r="B30" s="213"/>
      <c r="C30" s="213"/>
      <c r="D30" s="213"/>
      <c r="E30" s="219"/>
      <c r="F30" s="202"/>
      <c r="G30" s="213"/>
      <c r="H30" s="210"/>
      <c r="I30" s="222"/>
      <c r="J30" s="213"/>
      <c r="K30" s="213"/>
      <c r="L30" s="213"/>
      <c r="M30" s="213"/>
      <c r="N30" s="138" t="s">
        <v>235</v>
      </c>
      <c r="O30" s="202"/>
      <c r="P30" s="126">
        <v>6000</v>
      </c>
      <c r="Q30" s="127" t="s">
        <v>242</v>
      </c>
      <c r="R30" s="128"/>
      <c r="S30" s="126"/>
      <c r="T30" s="126"/>
      <c r="U30" s="210"/>
      <c r="V30" s="216"/>
      <c r="W30" s="196"/>
      <c r="X30" s="2">
        <v>53</v>
      </c>
    </row>
    <row r="31" spans="1:24" x14ac:dyDescent="0.25">
      <c r="A31" s="199"/>
      <c r="B31" s="213"/>
      <c r="C31" s="213"/>
      <c r="D31" s="213"/>
      <c r="E31" s="219"/>
      <c r="F31" s="202"/>
      <c r="G31" s="213"/>
      <c r="H31" s="210"/>
      <c r="I31" s="222"/>
      <c r="J31" s="213"/>
      <c r="K31" s="213"/>
      <c r="L31" s="213"/>
      <c r="M31" s="213"/>
      <c r="N31" s="138" t="s">
        <v>247</v>
      </c>
      <c r="O31" s="202"/>
      <c r="P31" s="126">
        <v>6000</v>
      </c>
      <c r="Q31" s="127" t="s">
        <v>248</v>
      </c>
      <c r="R31" s="128"/>
      <c r="S31" s="126"/>
      <c r="T31" s="126"/>
      <c r="U31" s="210"/>
      <c r="V31" s="216"/>
      <c r="W31" s="196"/>
      <c r="X31" s="2">
        <v>53</v>
      </c>
    </row>
    <row r="32" spans="1:24" x14ac:dyDescent="0.25">
      <c r="A32" s="199"/>
      <c r="B32" s="213"/>
      <c r="C32" s="213"/>
      <c r="D32" s="213"/>
      <c r="E32" s="219"/>
      <c r="F32" s="202"/>
      <c r="G32" s="213"/>
      <c r="H32" s="210"/>
      <c r="I32" s="222"/>
      <c r="J32" s="213"/>
      <c r="K32" s="213"/>
      <c r="L32" s="213"/>
      <c r="M32" s="213"/>
      <c r="N32" s="138" t="s">
        <v>251</v>
      </c>
      <c r="O32" s="202"/>
      <c r="P32" s="126">
        <v>6000</v>
      </c>
      <c r="Q32" s="127" t="s">
        <v>252</v>
      </c>
      <c r="R32" s="128"/>
      <c r="S32" s="126"/>
      <c r="T32" s="126"/>
      <c r="U32" s="210"/>
      <c r="V32" s="216"/>
      <c r="W32" s="196"/>
      <c r="X32" s="2">
        <v>53</v>
      </c>
    </row>
    <row r="33" spans="1:24" x14ac:dyDescent="0.25">
      <c r="A33" s="199"/>
      <c r="B33" s="213"/>
      <c r="C33" s="213"/>
      <c r="D33" s="213"/>
      <c r="E33" s="219"/>
      <c r="F33" s="202"/>
      <c r="G33" s="213"/>
      <c r="H33" s="210"/>
      <c r="I33" s="222"/>
      <c r="J33" s="213"/>
      <c r="K33" s="213"/>
      <c r="L33" s="213"/>
      <c r="M33" s="213"/>
      <c r="N33" s="138" t="s">
        <v>254</v>
      </c>
      <c r="O33" s="202"/>
      <c r="P33" s="126">
        <v>6000</v>
      </c>
      <c r="Q33" s="127" t="s">
        <v>272</v>
      </c>
      <c r="R33" s="128"/>
      <c r="S33" s="126"/>
      <c r="T33" s="126"/>
      <c r="U33" s="210"/>
      <c r="V33" s="216"/>
      <c r="W33" s="196"/>
      <c r="X33" s="2">
        <v>53</v>
      </c>
    </row>
    <row r="34" spans="1:24" x14ac:dyDescent="0.25">
      <c r="A34" s="199"/>
      <c r="B34" s="213"/>
      <c r="C34" s="213"/>
      <c r="D34" s="213"/>
      <c r="E34" s="219"/>
      <c r="F34" s="202"/>
      <c r="G34" s="213"/>
      <c r="H34" s="210"/>
      <c r="I34" s="222"/>
      <c r="J34" s="213"/>
      <c r="K34" s="213"/>
      <c r="L34" s="213"/>
      <c r="M34" s="213"/>
      <c r="N34" s="138" t="s">
        <v>278</v>
      </c>
      <c r="O34" s="202"/>
      <c r="P34" s="126">
        <v>6000</v>
      </c>
      <c r="Q34" s="127" t="s">
        <v>280</v>
      </c>
      <c r="R34" s="128"/>
      <c r="S34" s="126"/>
      <c r="T34" s="126"/>
      <c r="U34" s="210"/>
      <c r="V34" s="216"/>
      <c r="W34" s="196"/>
      <c r="X34" s="2">
        <v>53</v>
      </c>
    </row>
    <row r="35" spans="1:24" x14ac:dyDescent="0.25">
      <c r="A35" s="199"/>
      <c r="B35" s="213"/>
      <c r="C35" s="213"/>
      <c r="D35" s="213"/>
      <c r="E35" s="219"/>
      <c r="F35" s="202"/>
      <c r="G35" s="213"/>
      <c r="H35" s="210"/>
      <c r="I35" s="222"/>
      <c r="J35" s="213"/>
      <c r="K35" s="213"/>
      <c r="L35" s="213"/>
      <c r="M35" s="213"/>
      <c r="N35" s="138" t="s">
        <v>294</v>
      </c>
      <c r="O35" s="202"/>
      <c r="P35" s="126">
        <v>6000</v>
      </c>
      <c r="Q35" s="127" t="s">
        <v>299</v>
      </c>
      <c r="R35" s="128"/>
      <c r="S35" s="126"/>
      <c r="T35" s="126"/>
      <c r="U35" s="210"/>
      <c r="V35" s="216"/>
      <c r="W35" s="196"/>
      <c r="X35" s="2">
        <v>53</v>
      </c>
    </row>
    <row r="36" spans="1:24" x14ac:dyDescent="0.25">
      <c r="A36" s="199"/>
      <c r="B36" s="213"/>
      <c r="C36" s="213"/>
      <c r="D36" s="213"/>
      <c r="E36" s="219"/>
      <c r="F36" s="202"/>
      <c r="G36" s="213"/>
      <c r="H36" s="210"/>
      <c r="I36" s="222"/>
      <c r="J36" s="213"/>
      <c r="K36" s="213"/>
      <c r="L36" s="213"/>
      <c r="M36" s="213"/>
      <c r="N36" s="138" t="s">
        <v>348</v>
      </c>
      <c r="O36" s="202"/>
      <c r="P36" s="126">
        <v>6000</v>
      </c>
      <c r="Q36" s="127" t="s">
        <v>353</v>
      </c>
      <c r="R36" s="128"/>
      <c r="S36" s="126"/>
      <c r="T36" s="126"/>
      <c r="U36" s="210"/>
      <c r="V36" s="216"/>
      <c r="W36" s="196"/>
      <c r="X36" s="2">
        <v>53</v>
      </c>
    </row>
    <row r="37" spans="1:24" x14ac:dyDescent="0.25">
      <c r="A37" s="200"/>
      <c r="B37" s="214"/>
      <c r="C37" s="214"/>
      <c r="D37" s="214"/>
      <c r="E37" s="220"/>
      <c r="F37" s="203"/>
      <c r="G37" s="214"/>
      <c r="H37" s="211"/>
      <c r="I37" s="223"/>
      <c r="J37" s="214"/>
      <c r="K37" s="214"/>
      <c r="L37" s="214"/>
      <c r="M37" s="214"/>
      <c r="N37" s="139" t="s">
        <v>388</v>
      </c>
      <c r="O37" s="203"/>
      <c r="P37" s="133">
        <v>6000</v>
      </c>
      <c r="Q37" s="134" t="s">
        <v>389</v>
      </c>
      <c r="R37" s="135"/>
      <c r="S37" s="133"/>
      <c r="T37" s="133"/>
      <c r="U37" s="211"/>
      <c r="V37" s="217"/>
      <c r="W37" s="197"/>
      <c r="X37" s="2">
        <v>53</v>
      </c>
    </row>
    <row r="38" spans="1:24" s="85" customFormat="1" ht="90" customHeight="1" x14ac:dyDescent="0.25">
      <c r="A38" s="87">
        <v>4</v>
      </c>
      <c r="B38" s="88" t="s">
        <v>56</v>
      </c>
      <c r="C38" s="88"/>
      <c r="D38" s="88"/>
      <c r="E38" s="89" t="s">
        <v>307</v>
      </c>
      <c r="F38" s="95" t="s">
        <v>308</v>
      </c>
      <c r="G38" s="88" t="s">
        <v>165</v>
      </c>
      <c r="H38" s="90">
        <v>11865.51</v>
      </c>
      <c r="I38" s="91">
        <f>IF(X38 = 101, H38 + SUM(S38:S38) - SUM(T38:T38) - SUM(P38:P38) - V38,0)</f>
        <v>11865.51</v>
      </c>
      <c r="J38" s="88" t="s">
        <v>166</v>
      </c>
      <c r="K38" s="88" t="s">
        <v>152</v>
      </c>
      <c r="L38" s="88"/>
      <c r="M38" s="88" t="s">
        <v>309</v>
      </c>
      <c r="N38" s="95"/>
      <c r="O38" s="95" t="s">
        <v>310</v>
      </c>
      <c r="P38" s="90"/>
      <c r="Q38" s="89"/>
      <c r="R38" s="88"/>
      <c r="S38" s="90"/>
      <c r="T38" s="90"/>
      <c r="U38" s="90"/>
      <c r="V38" s="96"/>
      <c r="W38" s="86"/>
      <c r="X38" s="85">
        <v>101</v>
      </c>
    </row>
    <row r="39" spans="1:24" s="85" customFormat="1" ht="104.45" customHeight="1" x14ac:dyDescent="0.25">
      <c r="A39" s="87">
        <v>5</v>
      </c>
      <c r="B39" s="88" t="s">
        <v>56</v>
      </c>
      <c r="C39" s="88"/>
      <c r="D39" s="88"/>
      <c r="E39" s="89" t="s">
        <v>313</v>
      </c>
      <c r="F39" s="95" t="s">
        <v>311</v>
      </c>
      <c r="G39" s="88" t="s">
        <v>314</v>
      </c>
      <c r="H39" s="90">
        <v>36000</v>
      </c>
      <c r="I39" s="91">
        <f>IF(X39 = 102, H39 + SUM(S39:S39) - SUM(T39:T39) - SUM(P39:P39) - V39,0)</f>
        <v>36000</v>
      </c>
      <c r="J39" s="88" t="s">
        <v>182</v>
      </c>
      <c r="K39" s="88" t="s">
        <v>151</v>
      </c>
      <c r="L39" s="88"/>
      <c r="M39" s="88" t="s">
        <v>309</v>
      </c>
      <c r="N39" s="95"/>
      <c r="O39" s="95" t="s">
        <v>315</v>
      </c>
      <c r="P39" s="90"/>
      <c r="Q39" s="89"/>
      <c r="R39" s="88"/>
      <c r="S39" s="90"/>
      <c r="T39" s="90"/>
      <c r="U39" s="90"/>
      <c r="V39" s="96"/>
      <c r="W39" s="86"/>
      <c r="X39" s="85">
        <v>102</v>
      </c>
    </row>
    <row r="40" spans="1:24" s="85" customFormat="1" ht="108" customHeight="1" x14ac:dyDescent="0.25">
      <c r="A40" s="87">
        <v>6</v>
      </c>
      <c r="B40" s="88" t="s">
        <v>56</v>
      </c>
      <c r="C40" s="88"/>
      <c r="D40" s="88"/>
      <c r="E40" s="89" t="s">
        <v>316</v>
      </c>
      <c r="F40" s="95" t="s">
        <v>311</v>
      </c>
      <c r="G40" s="88" t="s">
        <v>317</v>
      </c>
      <c r="H40" s="90">
        <v>24000</v>
      </c>
      <c r="I40" s="91">
        <f>IF(X40 = 103, H40 + SUM(S40:S40) - SUM(T40:T40) - SUM(P40:P40) - V40,0)</f>
        <v>24000</v>
      </c>
      <c r="J40" s="88" t="s">
        <v>182</v>
      </c>
      <c r="K40" s="88" t="s">
        <v>151</v>
      </c>
      <c r="L40" s="88"/>
      <c r="M40" s="88" t="s">
        <v>309</v>
      </c>
      <c r="N40" s="95"/>
      <c r="O40" s="95" t="s">
        <v>315</v>
      </c>
      <c r="P40" s="90"/>
      <c r="Q40" s="89"/>
      <c r="R40" s="88"/>
      <c r="S40" s="90"/>
      <c r="T40" s="90"/>
      <c r="U40" s="90"/>
      <c r="V40" s="96"/>
      <c r="W40" s="86"/>
      <c r="X40" s="85">
        <v>103</v>
      </c>
    </row>
    <row r="41" spans="1:24" s="85" customFormat="1" ht="94.9" customHeight="1" x14ac:dyDescent="0.25">
      <c r="A41" s="87">
        <v>7</v>
      </c>
      <c r="B41" s="88" t="s">
        <v>56</v>
      </c>
      <c r="C41" s="88"/>
      <c r="D41" s="88"/>
      <c r="E41" s="89" t="s">
        <v>338</v>
      </c>
      <c r="F41" s="95" t="s">
        <v>333</v>
      </c>
      <c r="G41" s="88" t="s">
        <v>337</v>
      </c>
      <c r="H41" s="90">
        <v>7200</v>
      </c>
      <c r="I41" s="91">
        <f>IF(X41 = 104, H41 + SUM(S41:S41) - SUM(T41:T41) - SUM(P41:P41) - V41,0)</f>
        <v>7200</v>
      </c>
      <c r="J41" s="88" t="s">
        <v>186</v>
      </c>
      <c r="K41" s="88" t="s">
        <v>187</v>
      </c>
      <c r="L41" s="88"/>
      <c r="M41" s="88" t="s">
        <v>309</v>
      </c>
      <c r="N41" s="95"/>
      <c r="O41" s="95" t="s">
        <v>339</v>
      </c>
      <c r="P41" s="90"/>
      <c r="Q41" s="89"/>
      <c r="R41" s="88"/>
      <c r="S41" s="90"/>
      <c r="T41" s="90"/>
      <c r="U41" s="90"/>
      <c r="V41" s="96"/>
      <c r="W41" s="86"/>
      <c r="X41" s="85">
        <v>104</v>
      </c>
    </row>
    <row r="42" spans="1:24" s="85" customFormat="1" ht="76.900000000000006" customHeight="1" x14ac:dyDescent="0.25">
      <c r="A42" s="87">
        <v>8</v>
      </c>
      <c r="B42" s="88" t="s">
        <v>56</v>
      </c>
      <c r="C42" s="88"/>
      <c r="D42" s="88"/>
      <c r="E42" s="89" t="s">
        <v>340</v>
      </c>
      <c r="F42" s="95" t="s">
        <v>341</v>
      </c>
      <c r="G42" s="88" t="s">
        <v>342</v>
      </c>
      <c r="H42" s="90">
        <v>72000</v>
      </c>
      <c r="I42" s="91">
        <f>IF(X42 = 105, H42 + SUM(S42:S42) - SUM(T42:T42) - SUM(P42:P42) - V42,0)</f>
        <v>72000</v>
      </c>
      <c r="J42" s="88" t="s">
        <v>343</v>
      </c>
      <c r="K42" s="88" t="s">
        <v>344</v>
      </c>
      <c r="L42" s="88"/>
      <c r="M42" s="88" t="s">
        <v>309</v>
      </c>
      <c r="N42" s="95"/>
      <c r="O42" s="95" t="s">
        <v>189</v>
      </c>
      <c r="P42" s="90"/>
      <c r="Q42" s="89"/>
      <c r="R42" s="88"/>
      <c r="S42" s="90"/>
      <c r="T42" s="90"/>
      <c r="U42" s="90"/>
      <c r="V42" s="96"/>
      <c r="W42" s="86"/>
      <c r="X42" s="85">
        <v>105</v>
      </c>
    </row>
    <row r="43" spans="1:24" s="85" customFormat="1" ht="76.900000000000006" customHeight="1" x14ac:dyDescent="0.25">
      <c r="A43" s="104">
        <v>9</v>
      </c>
      <c r="B43" s="105" t="s">
        <v>56</v>
      </c>
      <c r="C43" s="105"/>
      <c r="D43" s="105"/>
      <c r="E43" s="106" t="s">
        <v>371</v>
      </c>
      <c r="F43" s="120" t="s">
        <v>341</v>
      </c>
      <c r="G43" s="105" t="s">
        <v>372</v>
      </c>
      <c r="H43" s="107">
        <v>8000</v>
      </c>
      <c r="I43" s="108">
        <f>IF(X43 = 107, H43 + SUM(S43:S43) - SUM(T43:T43) - SUM(P43:P43) - V43,0)</f>
        <v>8000</v>
      </c>
      <c r="J43" s="105" t="s">
        <v>195</v>
      </c>
      <c r="K43" s="105" t="s">
        <v>196</v>
      </c>
      <c r="L43" s="105"/>
      <c r="M43" s="105" t="s">
        <v>373</v>
      </c>
      <c r="N43" s="120"/>
      <c r="O43" s="120" t="s">
        <v>374</v>
      </c>
      <c r="P43" s="107"/>
      <c r="Q43" s="106"/>
      <c r="R43" s="105"/>
      <c r="S43" s="107"/>
      <c r="T43" s="107"/>
      <c r="U43" s="107"/>
      <c r="V43" s="119"/>
      <c r="W43" s="115"/>
      <c r="X43" s="85">
        <v>107</v>
      </c>
    </row>
    <row r="44" spans="1:24" s="85" customFormat="1" ht="168.75" x14ac:dyDescent="0.25">
      <c r="A44" s="104">
        <v>10</v>
      </c>
      <c r="B44" s="105" t="s">
        <v>56</v>
      </c>
      <c r="C44" s="105"/>
      <c r="D44" s="105"/>
      <c r="E44" s="106" t="s">
        <v>375</v>
      </c>
      <c r="F44" s="120" t="s">
        <v>376</v>
      </c>
      <c r="G44" s="105" t="s">
        <v>377</v>
      </c>
      <c r="H44" s="107">
        <v>14450</v>
      </c>
      <c r="I44" s="108">
        <f>IF(X44 = 108, H44 + SUM(S44:S44) - SUM(T44:T44) - SUM(P44:P44) - V44,0)</f>
        <v>14450</v>
      </c>
      <c r="J44" s="105" t="s">
        <v>378</v>
      </c>
      <c r="K44" s="105" t="s">
        <v>379</v>
      </c>
      <c r="L44" s="105"/>
      <c r="M44" s="105" t="s">
        <v>380</v>
      </c>
      <c r="N44" s="120"/>
      <c r="O44" s="120" t="s">
        <v>381</v>
      </c>
      <c r="P44" s="107"/>
      <c r="Q44" s="106"/>
      <c r="R44" s="105"/>
      <c r="S44" s="107"/>
      <c r="T44" s="107"/>
      <c r="U44" s="107"/>
      <c r="V44" s="119"/>
      <c r="W44" s="115"/>
      <c r="X44" s="85">
        <v>108</v>
      </c>
    </row>
    <row r="45" spans="1:24" s="85" customFormat="1" ht="112.5" x14ac:dyDescent="0.25">
      <c r="A45" s="104">
        <v>11</v>
      </c>
      <c r="B45" s="105" t="s">
        <v>56</v>
      </c>
      <c r="C45" s="105"/>
      <c r="D45" s="105"/>
      <c r="E45" s="121" t="s">
        <v>382</v>
      </c>
      <c r="F45" s="120" t="s">
        <v>383</v>
      </c>
      <c r="G45" s="105" t="s">
        <v>384</v>
      </c>
      <c r="H45" s="107">
        <v>3230</v>
      </c>
      <c r="I45" s="108">
        <f>IF(X45 = 109, H45 + SUM(S45:S45) - SUM(T45:T45) - SUM(P45:P45) - V45,0)</f>
        <v>3230</v>
      </c>
      <c r="J45" s="105" t="s">
        <v>182</v>
      </c>
      <c r="K45" s="105" t="s">
        <v>151</v>
      </c>
      <c r="L45" s="105"/>
      <c r="M45" s="105" t="s">
        <v>385</v>
      </c>
      <c r="N45" s="120"/>
      <c r="O45" s="120" t="s">
        <v>386</v>
      </c>
      <c r="P45" s="107"/>
      <c r="Q45" s="106"/>
      <c r="R45" s="105"/>
      <c r="S45" s="107"/>
      <c r="T45" s="107"/>
      <c r="U45" s="107"/>
      <c r="V45" s="119"/>
      <c r="W45" s="115"/>
      <c r="X45" s="85">
        <v>109</v>
      </c>
    </row>
    <row r="46" spans="1:24" ht="18" x14ac:dyDescent="0.3">
      <c r="X46" s="2">
        <v>111</v>
      </c>
    </row>
  </sheetData>
  <sheetProtection algorithmName="SHA-512" hashValue="67TX7eO4+Jopm/r5wCVdP56hXvliKynkg7BIaXj8iUQjDAEqJhc+bHIDNcuS3XpqwR2uitUEfQl2qb0tGB+/TA==" saltValue="sZU9ehr6Zdj0Kh5PVSc7uA==" spinCount="100000" sheet="1" objects="1" scenarios="1" formatCells="0" formatColumns="0" formatRows="0"/>
  <mergeCells count="58">
    <mergeCell ref="W14:W25"/>
    <mergeCell ref="D14:D25"/>
    <mergeCell ref="E14:E25"/>
    <mergeCell ref="F14:F25"/>
    <mergeCell ref="G14:G25"/>
    <mergeCell ref="H14:H25"/>
    <mergeCell ref="I14:I25"/>
    <mergeCell ref="J14:J25"/>
    <mergeCell ref="K14:K25"/>
    <mergeCell ref="L14:L25"/>
    <mergeCell ref="M14:M25"/>
    <mergeCell ref="O14:O25"/>
    <mergeCell ref="U14:U25"/>
    <mergeCell ref="B14:B25"/>
    <mergeCell ref="V14:V25"/>
    <mergeCell ref="C14:C25"/>
    <mergeCell ref="O9:O13"/>
    <mergeCell ref="U9:U13"/>
    <mergeCell ref="B9:B13"/>
    <mergeCell ref="V9:V13"/>
    <mergeCell ref="C9:C13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M9:M13"/>
    <mergeCell ref="J26:J37"/>
    <mergeCell ref="K26:K37"/>
    <mergeCell ref="L26:L37"/>
    <mergeCell ref="M26:M37"/>
    <mergeCell ref="A9:A13"/>
    <mergeCell ref="A14:A25"/>
    <mergeCell ref="E26:E37"/>
    <mergeCell ref="F26:F37"/>
    <mergeCell ref="G26:G37"/>
    <mergeCell ref="H26:H37"/>
    <mergeCell ref="I26:I37"/>
    <mergeCell ref="W9:W13"/>
    <mergeCell ref="A26:A37"/>
    <mergeCell ref="O26:O37"/>
    <mergeCell ref="A3:E3"/>
    <mergeCell ref="S2:U2"/>
    <mergeCell ref="N2:O2"/>
    <mergeCell ref="J4:K4"/>
    <mergeCell ref="M4:N4"/>
    <mergeCell ref="O4:P4"/>
    <mergeCell ref="K2:M2"/>
    <mergeCell ref="U26:U37"/>
    <mergeCell ref="B26:B37"/>
    <mergeCell ref="V26:V37"/>
    <mergeCell ref="C26:C37"/>
    <mergeCell ref="W26:W37"/>
    <mergeCell ref="D26:D37"/>
  </mergeCells>
  <pageMargins left="0.23622047244094491" right="0.23622047244094491" top="0.74803149606299213" bottom="0.74803149606299213" header="0.31496062992125984" footer="0.31496062992125984"/>
  <pageSetup paperSize="9" scale="23" fitToHeight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  <pageSetUpPr fitToPage="1"/>
  </sheetPr>
  <dimension ref="A1:X138"/>
  <sheetViews>
    <sheetView showGridLines="0" zoomScale="51" zoomScaleNormal="51" workbookViewId="0">
      <pane ySplit="8" topLeftCell="A135" activePane="bottomLeft" state="frozen"/>
      <selection pane="bottomLeft" activeCell="H138" sqref="H138"/>
    </sheetView>
  </sheetViews>
  <sheetFormatPr defaultColWidth="0" defaultRowHeight="18.75" x14ac:dyDescent="0.25"/>
  <cols>
    <col min="1" max="1" width="14" style="3" customWidth="1"/>
    <col min="2" max="2" width="40.28515625" style="3" customWidth="1"/>
    <col min="3" max="3" width="34" style="3" customWidth="1"/>
    <col min="4" max="4" width="25.42578125" style="3" customWidth="1"/>
    <col min="5" max="5" width="23.85546875" style="3" customWidth="1"/>
    <col min="6" max="6" width="32.42578125" style="3" customWidth="1"/>
    <col min="7" max="7" width="42" style="11" customWidth="1"/>
    <col min="8" max="8" width="35" style="3" customWidth="1"/>
    <col min="9" max="9" width="33" style="3" customWidth="1"/>
    <col min="10" max="11" width="27.28515625" style="26" customWidth="1"/>
    <col min="12" max="12" width="21.42578125" style="3" customWidth="1"/>
    <col min="13" max="13" width="26.5703125" style="3" customWidth="1"/>
    <col min="14" max="14" width="28.140625" style="11" customWidth="1"/>
    <col min="15" max="15" width="39.28515625" style="3" customWidth="1"/>
    <col min="16" max="16" width="24.7109375" style="26" customWidth="1"/>
    <col min="17" max="17" width="24.42578125" style="11" customWidth="1"/>
    <col min="18" max="18" width="23.42578125" style="3" customWidth="1"/>
    <col min="19" max="19" width="25.7109375" style="3" customWidth="1"/>
    <col min="20" max="20" width="26" style="3" customWidth="1"/>
    <col min="21" max="21" width="23.7109375" style="11" customWidth="1"/>
    <col min="22" max="22" width="24" style="10" customWidth="1"/>
    <col min="23" max="23" width="21.85546875" style="2" customWidth="1"/>
    <col min="24" max="16384" width="9.140625" style="2" hidden="1"/>
  </cols>
  <sheetData>
    <row r="1" spans="1:24" ht="18.600000000000001" thickBot="1" x14ac:dyDescent="0.35"/>
    <row r="2" spans="1:24" ht="39.950000000000003" customHeight="1" thickBot="1" x14ac:dyDescent="0.3">
      <c r="E2" s="68"/>
      <c r="F2" s="257" t="s">
        <v>24</v>
      </c>
      <c r="G2" s="258"/>
      <c r="H2" s="80">
        <f>SUM(H9:H10000)</f>
        <v>2907301.6600000006</v>
      </c>
      <c r="I2" s="68"/>
      <c r="N2" s="205" t="s">
        <v>137</v>
      </c>
      <c r="O2" s="207"/>
      <c r="P2" s="69">
        <f>SUM(P9:P10000)</f>
        <v>1800516.16</v>
      </c>
      <c r="R2" s="68"/>
      <c r="S2" s="205" t="s">
        <v>45</v>
      </c>
      <c r="T2" s="206"/>
      <c r="U2" s="207"/>
      <c r="V2" s="70">
        <f>SUM(V9:V10000)</f>
        <v>0</v>
      </c>
    </row>
    <row r="3" spans="1:24" ht="18" x14ac:dyDescent="0.3">
      <c r="F3" s="2"/>
      <c r="G3" s="2"/>
      <c r="H3" s="2"/>
      <c r="I3" s="2"/>
      <c r="N3" s="2"/>
      <c r="O3" s="2"/>
      <c r="R3" s="2"/>
      <c r="S3" s="2"/>
      <c r="T3" s="2"/>
      <c r="U3" s="2"/>
    </row>
    <row r="4" spans="1:24" ht="39.950000000000003" customHeight="1" x14ac:dyDescent="0.3">
      <c r="F4" s="2"/>
      <c r="G4" s="2"/>
      <c r="H4" s="2"/>
      <c r="I4" s="2"/>
      <c r="N4" s="2"/>
      <c r="O4" s="2"/>
      <c r="R4" s="2"/>
      <c r="S4" s="2"/>
      <c r="T4" s="2"/>
      <c r="U4" s="2"/>
    </row>
    <row r="6" spans="1:24" ht="150" x14ac:dyDescent="0.25">
      <c r="A6" s="18" t="s">
        <v>8</v>
      </c>
      <c r="B6" s="18" t="s">
        <v>47</v>
      </c>
      <c r="C6" s="18" t="s">
        <v>145</v>
      </c>
      <c r="D6" s="18" t="s">
        <v>10</v>
      </c>
      <c r="E6" s="18" t="s">
        <v>1</v>
      </c>
      <c r="F6" s="18" t="s">
        <v>2</v>
      </c>
      <c r="G6" s="24" t="s">
        <v>3</v>
      </c>
      <c r="H6" s="18" t="s">
        <v>4</v>
      </c>
      <c r="I6" s="18" t="s">
        <v>22</v>
      </c>
      <c r="J6" s="27" t="s">
        <v>46</v>
      </c>
      <c r="K6" s="27" t="s">
        <v>5</v>
      </c>
      <c r="L6" s="18" t="s">
        <v>106</v>
      </c>
      <c r="M6" s="18" t="s">
        <v>39</v>
      </c>
      <c r="N6" s="24" t="s">
        <v>37</v>
      </c>
      <c r="O6" s="18" t="s">
        <v>6</v>
      </c>
      <c r="P6" s="27" t="s">
        <v>23</v>
      </c>
      <c r="Q6" s="24" t="s">
        <v>9</v>
      </c>
      <c r="R6" s="23" t="s">
        <v>40</v>
      </c>
      <c r="S6" s="23" t="s">
        <v>103</v>
      </c>
      <c r="T6" s="23" t="s">
        <v>104</v>
      </c>
      <c r="U6" s="22" t="s">
        <v>41</v>
      </c>
      <c r="V6" s="25" t="s">
        <v>43</v>
      </c>
      <c r="W6" s="1" t="s">
        <v>42</v>
      </c>
    </row>
    <row r="7" spans="1:24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</row>
    <row r="8" spans="1:24" s="14" customFormat="1" ht="131.25" x14ac:dyDescent="0.25">
      <c r="A8" s="21" t="s">
        <v>36</v>
      </c>
      <c r="B8" s="21" t="s">
        <v>56</v>
      </c>
      <c r="C8" s="21"/>
      <c r="D8" s="21" t="s">
        <v>58</v>
      </c>
      <c r="E8" s="21" t="s">
        <v>57</v>
      </c>
      <c r="F8" s="59">
        <v>43839</v>
      </c>
      <c r="G8" s="20" t="s">
        <v>59</v>
      </c>
      <c r="H8" s="19">
        <v>20000</v>
      </c>
      <c r="I8" s="19">
        <v>0</v>
      </c>
      <c r="J8" s="58">
        <v>2353019514</v>
      </c>
      <c r="K8" s="28" t="s">
        <v>61</v>
      </c>
      <c r="L8" s="21"/>
      <c r="M8" s="21" t="s">
        <v>62</v>
      </c>
      <c r="N8" s="20">
        <v>43840</v>
      </c>
      <c r="O8" s="21" t="s">
        <v>63</v>
      </c>
      <c r="P8" s="28">
        <v>20000</v>
      </c>
      <c r="Q8" s="20">
        <v>43840</v>
      </c>
      <c r="R8" s="21"/>
      <c r="S8" s="54"/>
      <c r="T8" s="54"/>
      <c r="U8" s="20"/>
      <c r="V8" s="19"/>
      <c r="W8" s="12" t="s">
        <v>64</v>
      </c>
    </row>
    <row r="9" spans="1:24" s="85" customFormat="1" ht="54" customHeight="1" x14ac:dyDescent="0.25">
      <c r="A9" s="239">
        <v>1</v>
      </c>
      <c r="B9" s="233" t="s">
        <v>56</v>
      </c>
      <c r="C9" s="233"/>
      <c r="D9" s="233"/>
      <c r="E9" s="233" t="s">
        <v>149</v>
      </c>
      <c r="F9" s="241" t="s">
        <v>170</v>
      </c>
      <c r="G9" s="247" t="s">
        <v>172</v>
      </c>
      <c r="H9" s="243">
        <v>24918.78</v>
      </c>
      <c r="I9" s="224">
        <f>IF(X9 = 56, H9 + SUM(S9:S20) - SUM(T9:T20) - SUM(P9:P20) - V9,0)</f>
        <v>-7847.1200000000026</v>
      </c>
      <c r="J9" s="227">
        <v>2369002347</v>
      </c>
      <c r="K9" s="230" t="s">
        <v>173</v>
      </c>
      <c r="L9" s="233"/>
      <c r="M9" s="233" t="s">
        <v>167</v>
      </c>
      <c r="N9" s="116" t="s">
        <v>206</v>
      </c>
      <c r="O9" s="241" t="s">
        <v>174</v>
      </c>
      <c r="P9" s="100">
        <v>4841.84</v>
      </c>
      <c r="Q9" s="99" t="s">
        <v>208</v>
      </c>
      <c r="R9" s="98" t="s">
        <v>302</v>
      </c>
      <c r="S9" s="100">
        <v>15819.46</v>
      </c>
      <c r="T9" s="100"/>
      <c r="U9" s="243"/>
      <c r="V9" s="245"/>
      <c r="W9" s="236"/>
      <c r="X9" s="85">
        <v>56</v>
      </c>
    </row>
    <row r="10" spans="1:24" x14ac:dyDescent="0.25">
      <c r="A10" s="252"/>
      <c r="B10" s="234"/>
      <c r="C10" s="234"/>
      <c r="D10" s="234"/>
      <c r="E10" s="234"/>
      <c r="F10" s="249"/>
      <c r="G10" s="250"/>
      <c r="H10" s="251"/>
      <c r="I10" s="225"/>
      <c r="J10" s="228"/>
      <c r="K10" s="231"/>
      <c r="L10" s="234"/>
      <c r="M10" s="234"/>
      <c r="N10" s="117" t="s">
        <v>212</v>
      </c>
      <c r="O10" s="249"/>
      <c r="P10" s="101">
        <v>2003.52</v>
      </c>
      <c r="Q10" s="102" t="s">
        <v>214</v>
      </c>
      <c r="R10" s="103"/>
      <c r="S10" s="101"/>
      <c r="T10" s="101"/>
      <c r="U10" s="251"/>
      <c r="V10" s="253"/>
      <c r="W10" s="237"/>
      <c r="X10" s="2">
        <v>56</v>
      </c>
    </row>
    <row r="11" spans="1:24" x14ac:dyDescent="0.25">
      <c r="A11" s="252"/>
      <c r="B11" s="234"/>
      <c r="C11" s="234"/>
      <c r="D11" s="234"/>
      <c r="E11" s="234"/>
      <c r="F11" s="249"/>
      <c r="G11" s="250"/>
      <c r="H11" s="251"/>
      <c r="I11" s="225"/>
      <c r="J11" s="228"/>
      <c r="K11" s="231"/>
      <c r="L11" s="234"/>
      <c r="M11" s="234"/>
      <c r="N11" s="117" t="s">
        <v>222</v>
      </c>
      <c r="O11" s="249"/>
      <c r="P11" s="101">
        <v>1794.82</v>
      </c>
      <c r="Q11" s="102" t="s">
        <v>224</v>
      </c>
      <c r="R11" s="103"/>
      <c r="S11" s="101"/>
      <c r="T11" s="101"/>
      <c r="U11" s="251"/>
      <c r="V11" s="253"/>
      <c r="W11" s="237"/>
      <c r="X11" s="2">
        <v>56</v>
      </c>
    </row>
    <row r="12" spans="1:24" x14ac:dyDescent="0.25">
      <c r="A12" s="252"/>
      <c r="B12" s="234"/>
      <c r="C12" s="234"/>
      <c r="D12" s="234"/>
      <c r="E12" s="234"/>
      <c r="F12" s="249"/>
      <c r="G12" s="250"/>
      <c r="H12" s="251"/>
      <c r="I12" s="225"/>
      <c r="J12" s="228"/>
      <c r="K12" s="231"/>
      <c r="L12" s="234"/>
      <c r="M12" s="234"/>
      <c r="N12" s="117" t="s">
        <v>230</v>
      </c>
      <c r="O12" s="249"/>
      <c r="P12" s="101">
        <v>1878.3</v>
      </c>
      <c r="Q12" s="102" t="s">
        <v>229</v>
      </c>
      <c r="R12" s="103"/>
      <c r="S12" s="101"/>
      <c r="T12" s="101"/>
      <c r="U12" s="251"/>
      <c r="V12" s="253"/>
      <c r="W12" s="237"/>
      <c r="X12" s="2">
        <v>56</v>
      </c>
    </row>
    <row r="13" spans="1:24" x14ac:dyDescent="0.25">
      <c r="A13" s="252"/>
      <c r="B13" s="234"/>
      <c r="C13" s="234"/>
      <c r="D13" s="234"/>
      <c r="E13" s="234"/>
      <c r="F13" s="249"/>
      <c r="G13" s="250"/>
      <c r="H13" s="251"/>
      <c r="I13" s="225"/>
      <c r="J13" s="228"/>
      <c r="K13" s="231"/>
      <c r="L13" s="234"/>
      <c r="M13" s="234"/>
      <c r="N13" s="117" t="s">
        <v>235</v>
      </c>
      <c r="O13" s="249"/>
      <c r="P13" s="101">
        <v>1878.3</v>
      </c>
      <c r="Q13" s="102" t="s">
        <v>240</v>
      </c>
      <c r="R13" s="103"/>
      <c r="S13" s="101"/>
      <c r="T13" s="101"/>
      <c r="U13" s="251"/>
      <c r="V13" s="253"/>
      <c r="W13" s="237"/>
      <c r="X13" s="2">
        <v>56</v>
      </c>
    </row>
    <row r="14" spans="1:24" x14ac:dyDescent="0.25">
      <c r="A14" s="252"/>
      <c r="B14" s="234"/>
      <c r="C14" s="234"/>
      <c r="D14" s="234"/>
      <c r="E14" s="234"/>
      <c r="F14" s="249"/>
      <c r="G14" s="250"/>
      <c r="H14" s="251"/>
      <c r="I14" s="225"/>
      <c r="J14" s="228"/>
      <c r="K14" s="231"/>
      <c r="L14" s="234"/>
      <c r="M14" s="234"/>
      <c r="N14" s="117" t="s">
        <v>247</v>
      </c>
      <c r="O14" s="249"/>
      <c r="P14" s="101">
        <v>1085.24</v>
      </c>
      <c r="Q14" s="102" t="s">
        <v>248</v>
      </c>
      <c r="R14" s="103"/>
      <c r="S14" s="101"/>
      <c r="T14" s="101"/>
      <c r="U14" s="251"/>
      <c r="V14" s="253"/>
      <c r="W14" s="237"/>
      <c r="X14" s="2">
        <v>56</v>
      </c>
    </row>
    <row r="15" spans="1:24" x14ac:dyDescent="0.25">
      <c r="A15" s="252"/>
      <c r="B15" s="234"/>
      <c r="C15" s="234"/>
      <c r="D15" s="234"/>
      <c r="E15" s="234"/>
      <c r="F15" s="249"/>
      <c r="G15" s="250"/>
      <c r="H15" s="251"/>
      <c r="I15" s="225"/>
      <c r="J15" s="228"/>
      <c r="K15" s="231"/>
      <c r="L15" s="234"/>
      <c r="M15" s="234"/>
      <c r="N15" s="117" t="s">
        <v>251</v>
      </c>
      <c r="O15" s="249"/>
      <c r="P15" s="101">
        <v>459.14</v>
      </c>
      <c r="Q15" s="102" t="s">
        <v>253</v>
      </c>
      <c r="R15" s="103"/>
      <c r="S15" s="101"/>
      <c r="T15" s="101"/>
      <c r="U15" s="251"/>
      <c r="V15" s="253"/>
      <c r="W15" s="237"/>
      <c r="X15" s="2">
        <v>56</v>
      </c>
    </row>
    <row r="16" spans="1:24" x14ac:dyDescent="0.25">
      <c r="A16" s="252"/>
      <c r="B16" s="234"/>
      <c r="C16" s="234"/>
      <c r="D16" s="234"/>
      <c r="E16" s="234"/>
      <c r="F16" s="249"/>
      <c r="G16" s="250"/>
      <c r="H16" s="251"/>
      <c r="I16" s="225"/>
      <c r="J16" s="228"/>
      <c r="K16" s="231"/>
      <c r="L16" s="234"/>
      <c r="M16" s="234"/>
      <c r="N16" s="117" t="s">
        <v>254</v>
      </c>
      <c r="O16" s="249"/>
      <c r="P16" s="101">
        <v>1293.94</v>
      </c>
      <c r="Q16" s="102" t="s">
        <v>270</v>
      </c>
      <c r="R16" s="103"/>
      <c r="S16" s="101"/>
      <c r="T16" s="101"/>
      <c r="U16" s="251"/>
      <c r="V16" s="253"/>
      <c r="W16" s="237"/>
      <c r="X16" s="2">
        <v>56</v>
      </c>
    </row>
    <row r="17" spans="1:24" x14ac:dyDescent="0.25">
      <c r="A17" s="252"/>
      <c r="B17" s="234"/>
      <c r="C17" s="234"/>
      <c r="D17" s="234"/>
      <c r="E17" s="234"/>
      <c r="F17" s="249"/>
      <c r="G17" s="250"/>
      <c r="H17" s="251"/>
      <c r="I17" s="225"/>
      <c r="J17" s="228"/>
      <c r="K17" s="231"/>
      <c r="L17" s="234"/>
      <c r="M17" s="234"/>
      <c r="N17" s="117" t="s">
        <v>278</v>
      </c>
      <c r="O17" s="249"/>
      <c r="P17" s="101">
        <v>5134.0200000000004</v>
      </c>
      <c r="Q17" s="102" t="s">
        <v>285</v>
      </c>
      <c r="R17" s="103"/>
      <c r="S17" s="101"/>
      <c r="T17" s="101"/>
      <c r="U17" s="251"/>
      <c r="V17" s="253"/>
      <c r="W17" s="237"/>
      <c r="X17" s="2">
        <v>56</v>
      </c>
    </row>
    <row r="18" spans="1:24" x14ac:dyDescent="0.25">
      <c r="A18" s="252"/>
      <c r="B18" s="234"/>
      <c r="C18" s="234"/>
      <c r="D18" s="234"/>
      <c r="E18" s="234"/>
      <c r="F18" s="249"/>
      <c r="G18" s="250"/>
      <c r="H18" s="251"/>
      <c r="I18" s="225"/>
      <c r="J18" s="228"/>
      <c r="K18" s="231"/>
      <c r="L18" s="234"/>
      <c r="M18" s="234"/>
      <c r="N18" s="117" t="s">
        <v>294</v>
      </c>
      <c r="O18" s="249"/>
      <c r="P18" s="101">
        <v>8765.4</v>
      </c>
      <c r="Q18" s="102" t="s">
        <v>295</v>
      </c>
      <c r="R18" s="103"/>
      <c r="S18" s="101"/>
      <c r="T18" s="101"/>
      <c r="U18" s="251"/>
      <c r="V18" s="253"/>
      <c r="W18" s="237"/>
      <c r="X18" s="2">
        <v>56</v>
      </c>
    </row>
    <row r="19" spans="1:24" x14ac:dyDescent="0.25">
      <c r="A19" s="252"/>
      <c r="B19" s="234"/>
      <c r="C19" s="234"/>
      <c r="D19" s="234"/>
      <c r="E19" s="234"/>
      <c r="F19" s="249"/>
      <c r="G19" s="250"/>
      <c r="H19" s="251"/>
      <c r="I19" s="225"/>
      <c r="J19" s="228"/>
      <c r="K19" s="231"/>
      <c r="L19" s="234"/>
      <c r="M19" s="234"/>
      <c r="N19" s="117" t="s">
        <v>348</v>
      </c>
      <c r="O19" s="249"/>
      <c r="P19" s="101">
        <v>11603.72</v>
      </c>
      <c r="Q19" s="102" t="s">
        <v>353</v>
      </c>
      <c r="R19" s="103"/>
      <c r="S19" s="101"/>
      <c r="T19" s="101"/>
      <c r="U19" s="251"/>
      <c r="V19" s="253"/>
      <c r="W19" s="237"/>
      <c r="X19" s="2">
        <v>56</v>
      </c>
    </row>
    <row r="20" spans="1:24" x14ac:dyDescent="0.25">
      <c r="A20" s="240"/>
      <c r="B20" s="235"/>
      <c r="C20" s="235"/>
      <c r="D20" s="235"/>
      <c r="E20" s="235"/>
      <c r="F20" s="242"/>
      <c r="G20" s="248"/>
      <c r="H20" s="244"/>
      <c r="I20" s="226"/>
      <c r="J20" s="229"/>
      <c r="K20" s="232"/>
      <c r="L20" s="235"/>
      <c r="M20" s="235"/>
      <c r="N20" s="118" t="s">
        <v>354</v>
      </c>
      <c r="O20" s="242"/>
      <c r="P20" s="111">
        <v>7847.12</v>
      </c>
      <c r="Q20" s="112" t="s">
        <v>349</v>
      </c>
      <c r="R20" s="113"/>
      <c r="S20" s="111"/>
      <c r="T20" s="111"/>
      <c r="U20" s="244"/>
      <c r="V20" s="246"/>
      <c r="W20" s="238"/>
      <c r="X20" s="2">
        <v>56</v>
      </c>
    </row>
    <row r="21" spans="1:24" s="85" customFormat="1" ht="54" customHeight="1" x14ac:dyDescent="0.25">
      <c r="A21" s="239">
        <v>2</v>
      </c>
      <c r="B21" s="233" t="s">
        <v>56</v>
      </c>
      <c r="C21" s="233"/>
      <c r="D21" s="233"/>
      <c r="E21" s="233" t="s">
        <v>180</v>
      </c>
      <c r="F21" s="241" t="s">
        <v>170</v>
      </c>
      <c r="G21" s="247" t="s">
        <v>178</v>
      </c>
      <c r="H21" s="243">
        <v>460063</v>
      </c>
      <c r="I21" s="224">
        <f>IF(X21 = 58, H21 + SUM(S21:S54) - SUM(T21:T54) - SUM(P21:P54) - V21,0)</f>
        <v>-9259.5</v>
      </c>
      <c r="J21" s="227">
        <v>2308119595</v>
      </c>
      <c r="K21" s="230" t="s">
        <v>146</v>
      </c>
      <c r="L21" s="233"/>
      <c r="M21" s="233" t="s">
        <v>167</v>
      </c>
      <c r="N21" s="116" t="s">
        <v>191</v>
      </c>
      <c r="O21" s="241" t="s">
        <v>179</v>
      </c>
      <c r="P21" s="100">
        <v>21504.21</v>
      </c>
      <c r="Q21" s="99" t="s">
        <v>190</v>
      </c>
      <c r="R21" s="98" t="s">
        <v>301</v>
      </c>
      <c r="S21" s="100">
        <v>139937</v>
      </c>
      <c r="T21" s="100"/>
      <c r="U21" s="243"/>
      <c r="V21" s="245"/>
      <c r="W21" s="236"/>
      <c r="X21" s="85">
        <v>58</v>
      </c>
    </row>
    <row r="22" spans="1:24" x14ac:dyDescent="0.25">
      <c r="A22" s="252"/>
      <c r="B22" s="234"/>
      <c r="C22" s="234"/>
      <c r="D22" s="234"/>
      <c r="E22" s="234"/>
      <c r="F22" s="249"/>
      <c r="G22" s="250"/>
      <c r="H22" s="251"/>
      <c r="I22" s="225"/>
      <c r="J22" s="228"/>
      <c r="K22" s="231"/>
      <c r="L22" s="234"/>
      <c r="M22" s="234"/>
      <c r="N22" s="117" t="s">
        <v>193</v>
      </c>
      <c r="O22" s="249"/>
      <c r="P22" s="101">
        <v>17021.11</v>
      </c>
      <c r="Q22" s="102" t="s">
        <v>192</v>
      </c>
      <c r="R22" s="103"/>
      <c r="S22" s="101"/>
      <c r="T22" s="101"/>
      <c r="U22" s="251"/>
      <c r="V22" s="253"/>
      <c r="W22" s="237"/>
      <c r="X22" s="2">
        <v>58</v>
      </c>
    </row>
    <row r="23" spans="1:24" x14ac:dyDescent="0.25">
      <c r="A23" s="252"/>
      <c r="B23" s="234"/>
      <c r="C23" s="234"/>
      <c r="D23" s="234"/>
      <c r="E23" s="234"/>
      <c r="F23" s="249"/>
      <c r="G23" s="250"/>
      <c r="H23" s="251"/>
      <c r="I23" s="225"/>
      <c r="J23" s="228"/>
      <c r="K23" s="231"/>
      <c r="L23" s="234"/>
      <c r="M23" s="234"/>
      <c r="N23" s="117" t="s">
        <v>193</v>
      </c>
      <c r="O23" s="249"/>
      <c r="P23" s="101">
        <v>27235.8</v>
      </c>
      <c r="Q23" s="102" t="s">
        <v>192</v>
      </c>
      <c r="R23" s="103"/>
      <c r="S23" s="101"/>
      <c r="T23" s="101"/>
      <c r="U23" s="251"/>
      <c r="V23" s="253"/>
      <c r="W23" s="237"/>
      <c r="X23" s="2">
        <v>58</v>
      </c>
    </row>
    <row r="24" spans="1:24" x14ac:dyDescent="0.25">
      <c r="A24" s="252"/>
      <c r="B24" s="234"/>
      <c r="C24" s="234"/>
      <c r="D24" s="234"/>
      <c r="E24" s="234"/>
      <c r="F24" s="249"/>
      <c r="G24" s="250"/>
      <c r="H24" s="251"/>
      <c r="I24" s="225"/>
      <c r="J24" s="228"/>
      <c r="K24" s="231"/>
      <c r="L24" s="234"/>
      <c r="M24" s="234"/>
      <c r="N24" s="117" t="s">
        <v>204</v>
      </c>
      <c r="O24" s="249"/>
      <c r="P24" s="101">
        <v>20426.86</v>
      </c>
      <c r="Q24" s="102" t="s">
        <v>205</v>
      </c>
      <c r="R24" s="103"/>
      <c r="S24" s="101"/>
      <c r="T24" s="101"/>
      <c r="U24" s="251"/>
      <c r="V24" s="253"/>
      <c r="W24" s="237"/>
      <c r="X24" s="2">
        <v>58</v>
      </c>
    </row>
    <row r="25" spans="1:24" x14ac:dyDescent="0.25">
      <c r="A25" s="252"/>
      <c r="B25" s="234"/>
      <c r="C25" s="234"/>
      <c r="D25" s="234"/>
      <c r="E25" s="234"/>
      <c r="F25" s="249"/>
      <c r="G25" s="250"/>
      <c r="H25" s="251"/>
      <c r="I25" s="225"/>
      <c r="J25" s="228"/>
      <c r="K25" s="231"/>
      <c r="L25" s="234"/>
      <c r="M25" s="234"/>
      <c r="N25" s="117" t="s">
        <v>206</v>
      </c>
      <c r="O25" s="249"/>
      <c r="P25" s="101">
        <v>38404.03</v>
      </c>
      <c r="Q25" s="102" t="s">
        <v>210</v>
      </c>
      <c r="R25" s="103"/>
      <c r="S25" s="101"/>
      <c r="T25" s="101"/>
      <c r="U25" s="251"/>
      <c r="V25" s="253"/>
      <c r="W25" s="237"/>
      <c r="X25" s="2">
        <v>58</v>
      </c>
    </row>
    <row r="26" spans="1:24" x14ac:dyDescent="0.25">
      <c r="A26" s="252"/>
      <c r="B26" s="234"/>
      <c r="C26" s="234"/>
      <c r="D26" s="234"/>
      <c r="E26" s="234"/>
      <c r="F26" s="249"/>
      <c r="G26" s="250"/>
      <c r="H26" s="251"/>
      <c r="I26" s="225"/>
      <c r="J26" s="228"/>
      <c r="K26" s="231"/>
      <c r="L26" s="234"/>
      <c r="M26" s="234"/>
      <c r="N26" s="117" t="s">
        <v>204</v>
      </c>
      <c r="O26" s="249"/>
      <c r="P26" s="101">
        <v>36412.379999999997</v>
      </c>
      <c r="Q26" s="102" t="s">
        <v>210</v>
      </c>
      <c r="R26" s="103"/>
      <c r="S26" s="101"/>
      <c r="T26" s="101"/>
      <c r="U26" s="251"/>
      <c r="V26" s="253"/>
      <c r="W26" s="237"/>
      <c r="X26" s="2">
        <v>58</v>
      </c>
    </row>
    <row r="27" spans="1:24" x14ac:dyDescent="0.25">
      <c r="A27" s="252"/>
      <c r="B27" s="234"/>
      <c r="C27" s="234"/>
      <c r="D27" s="234"/>
      <c r="E27" s="234"/>
      <c r="F27" s="249"/>
      <c r="G27" s="250"/>
      <c r="H27" s="251"/>
      <c r="I27" s="225"/>
      <c r="J27" s="228"/>
      <c r="K27" s="231"/>
      <c r="L27" s="234"/>
      <c r="M27" s="234"/>
      <c r="N27" s="117" t="s">
        <v>211</v>
      </c>
      <c r="O27" s="249"/>
      <c r="P27" s="101">
        <v>27309.29</v>
      </c>
      <c r="Q27" s="102" t="s">
        <v>211</v>
      </c>
      <c r="R27" s="103"/>
      <c r="S27" s="101"/>
      <c r="T27" s="101"/>
      <c r="U27" s="251"/>
      <c r="V27" s="253"/>
      <c r="W27" s="237"/>
      <c r="X27" s="2">
        <v>58</v>
      </c>
    </row>
    <row r="28" spans="1:24" x14ac:dyDescent="0.25">
      <c r="A28" s="252"/>
      <c r="B28" s="234"/>
      <c r="C28" s="234"/>
      <c r="D28" s="234"/>
      <c r="E28" s="234"/>
      <c r="F28" s="249"/>
      <c r="G28" s="250"/>
      <c r="H28" s="251"/>
      <c r="I28" s="225"/>
      <c r="J28" s="228"/>
      <c r="K28" s="231"/>
      <c r="L28" s="234"/>
      <c r="M28" s="234"/>
      <c r="N28" s="117" t="s">
        <v>212</v>
      </c>
      <c r="O28" s="249"/>
      <c r="P28" s="101">
        <v>6478.89</v>
      </c>
      <c r="Q28" s="102" t="s">
        <v>217</v>
      </c>
      <c r="R28" s="103"/>
      <c r="S28" s="101"/>
      <c r="T28" s="101"/>
      <c r="U28" s="251"/>
      <c r="V28" s="253"/>
      <c r="W28" s="237"/>
      <c r="X28" s="2">
        <v>58</v>
      </c>
    </row>
    <row r="29" spans="1:24" x14ac:dyDescent="0.25">
      <c r="A29" s="252"/>
      <c r="B29" s="234"/>
      <c r="C29" s="234"/>
      <c r="D29" s="234"/>
      <c r="E29" s="234"/>
      <c r="F29" s="249"/>
      <c r="G29" s="250"/>
      <c r="H29" s="251"/>
      <c r="I29" s="225"/>
      <c r="J29" s="228"/>
      <c r="K29" s="231"/>
      <c r="L29" s="234"/>
      <c r="M29" s="234"/>
      <c r="N29" s="117" t="s">
        <v>211</v>
      </c>
      <c r="O29" s="249"/>
      <c r="P29" s="101">
        <v>27893.33</v>
      </c>
      <c r="Q29" s="102" t="s">
        <v>217</v>
      </c>
      <c r="R29" s="103"/>
      <c r="S29" s="101"/>
      <c r="T29" s="101"/>
      <c r="U29" s="251"/>
      <c r="V29" s="253"/>
      <c r="W29" s="237"/>
      <c r="X29" s="2">
        <v>58</v>
      </c>
    </row>
    <row r="30" spans="1:24" x14ac:dyDescent="0.25">
      <c r="A30" s="252"/>
      <c r="B30" s="234"/>
      <c r="C30" s="234"/>
      <c r="D30" s="234"/>
      <c r="E30" s="234"/>
      <c r="F30" s="249"/>
      <c r="G30" s="250"/>
      <c r="H30" s="251"/>
      <c r="I30" s="225"/>
      <c r="J30" s="228"/>
      <c r="K30" s="231"/>
      <c r="L30" s="234"/>
      <c r="M30" s="234"/>
      <c r="N30" s="117" t="s">
        <v>221</v>
      </c>
      <c r="O30" s="249"/>
      <c r="P30" s="101">
        <v>20920</v>
      </c>
      <c r="Q30" s="102" t="s">
        <v>220</v>
      </c>
      <c r="R30" s="103"/>
      <c r="S30" s="101"/>
      <c r="T30" s="101"/>
      <c r="U30" s="251"/>
      <c r="V30" s="253"/>
      <c r="W30" s="237"/>
      <c r="X30" s="2">
        <v>58</v>
      </c>
    </row>
    <row r="31" spans="1:24" x14ac:dyDescent="0.25">
      <c r="A31" s="252"/>
      <c r="B31" s="234"/>
      <c r="C31" s="234"/>
      <c r="D31" s="234"/>
      <c r="E31" s="234"/>
      <c r="F31" s="249"/>
      <c r="G31" s="250"/>
      <c r="H31" s="251"/>
      <c r="I31" s="225"/>
      <c r="J31" s="228"/>
      <c r="K31" s="231"/>
      <c r="L31" s="234"/>
      <c r="M31" s="234"/>
      <c r="N31" s="117" t="s">
        <v>219</v>
      </c>
      <c r="O31" s="249"/>
      <c r="P31" s="101">
        <v>270</v>
      </c>
      <c r="Q31" s="102" t="s">
        <v>225</v>
      </c>
      <c r="R31" s="103"/>
      <c r="S31" s="101"/>
      <c r="T31" s="101"/>
      <c r="U31" s="251"/>
      <c r="V31" s="253"/>
      <c r="W31" s="237"/>
      <c r="X31" s="2">
        <v>58</v>
      </c>
    </row>
    <row r="32" spans="1:24" x14ac:dyDescent="0.25">
      <c r="A32" s="252"/>
      <c r="B32" s="234"/>
      <c r="C32" s="234"/>
      <c r="D32" s="234"/>
      <c r="E32" s="234"/>
      <c r="F32" s="249"/>
      <c r="G32" s="250"/>
      <c r="H32" s="251"/>
      <c r="I32" s="225"/>
      <c r="J32" s="228"/>
      <c r="K32" s="231"/>
      <c r="L32" s="234"/>
      <c r="M32" s="234"/>
      <c r="N32" s="117" t="s">
        <v>221</v>
      </c>
      <c r="O32" s="249"/>
      <c r="P32" s="101">
        <v>15341.44</v>
      </c>
      <c r="Q32" s="102" t="s">
        <v>225</v>
      </c>
      <c r="R32" s="103"/>
      <c r="S32" s="101"/>
      <c r="T32" s="101"/>
      <c r="U32" s="251"/>
      <c r="V32" s="253"/>
      <c r="W32" s="237"/>
      <c r="X32" s="2">
        <v>58</v>
      </c>
    </row>
    <row r="33" spans="1:24" x14ac:dyDescent="0.25">
      <c r="A33" s="252"/>
      <c r="B33" s="234"/>
      <c r="C33" s="234"/>
      <c r="D33" s="234"/>
      <c r="E33" s="234"/>
      <c r="F33" s="249"/>
      <c r="G33" s="250"/>
      <c r="H33" s="251"/>
      <c r="I33" s="225"/>
      <c r="J33" s="228"/>
      <c r="K33" s="231"/>
      <c r="L33" s="234"/>
      <c r="M33" s="234"/>
      <c r="N33" s="117" t="s">
        <v>228</v>
      </c>
      <c r="O33" s="249"/>
      <c r="P33" s="101">
        <v>11506.08</v>
      </c>
      <c r="Q33" s="102" t="s">
        <v>227</v>
      </c>
      <c r="R33" s="103"/>
      <c r="S33" s="101"/>
      <c r="T33" s="101"/>
      <c r="U33" s="251"/>
      <c r="V33" s="253"/>
      <c r="W33" s="237"/>
      <c r="X33" s="2">
        <v>58</v>
      </c>
    </row>
    <row r="34" spans="1:24" x14ac:dyDescent="0.25">
      <c r="A34" s="252"/>
      <c r="B34" s="234"/>
      <c r="C34" s="234"/>
      <c r="D34" s="234"/>
      <c r="E34" s="234"/>
      <c r="F34" s="249"/>
      <c r="G34" s="250"/>
      <c r="H34" s="251"/>
      <c r="I34" s="225"/>
      <c r="J34" s="228"/>
      <c r="K34" s="231"/>
      <c r="L34" s="234"/>
      <c r="M34" s="234"/>
      <c r="N34" s="117" t="s">
        <v>231</v>
      </c>
      <c r="O34" s="249"/>
      <c r="P34" s="101">
        <v>1168</v>
      </c>
      <c r="Q34" s="102" t="s">
        <v>233</v>
      </c>
      <c r="R34" s="103"/>
      <c r="S34" s="101"/>
      <c r="T34" s="101"/>
      <c r="U34" s="251"/>
      <c r="V34" s="253"/>
      <c r="W34" s="237"/>
      <c r="X34" s="2">
        <v>58</v>
      </c>
    </row>
    <row r="35" spans="1:24" x14ac:dyDescent="0.25">
      <c r="A35" s="252"/>
      <c r="B35" s="234"/>
      <c r="C35" s="234"/>
      <c r="D35" s="234"/>
      <c r="E35" s="234"/>
      <c r="F35" s="249"/>
      <c r="G35" s="250"/>
      <c r="H35" s="251"/>
      <c r="I35" s="225"/>
      <c r="J35" s="228"/>
      <c r="K35" s="231"/>
      <c r="L35" s="234"/>
      <c r="M35" s="234"/>
      <c r="N35" s="117" t="s">
        <v>228</v>
      </c>
      <c r="O35" s="249"/>
      <c r="P35" s="101">
        <v>23631.14</v>
      </c>
      <c r="Q35" s="102" t="s">
        <v>233</v>
      </c>
      <c r="R35" s="103"/>
      <c r="S35" s="101"/>
      <c r="T35" s="101"/>
      <c r="U35" s="251"/>
      <c r="V35" s="253"/>
      <c r="W35" s="237"/>
      <c r="X35" s="2">
        <v>58</v>
      </c>
    </row>
    <row r="36" spans="1:24" x14ac:dyDescent="0.25">
      <c r="A36" s="252"/>
      <c r="B36" s="234"/>
      <c r="C36" s="234"/>
      <c r="D36" s="234"/>
      <c r="E36" s="234"/>
      <c r="F36" s="249"/>
      <c r="G36" s="250"/>
      <c r="H36" s="251"/>
      <c r="I36" s="225"/>
      <c r="J36" s="228"/>
      <c r="K36" s="231"/>
      <c r="L36" s="234"/>
      <c r="M36" s="234"/>
      <c r="N36" s="117" t="s">
        <v>239</v>
      </c>
      <c r="O36" s="249"/>
      <c r="P36" s="101">
        <v>17925.849999999999</v>
      </c>
      <c r="Q36" s="102" t="s">
        <v>241</v>
      </c>
      <c r="R36" s="103"/>
      <c r="S36" s="101"/>
      <c r="T36" s="101"/>
      <c r="U36" s="251"/>
      <c r="V36" s="253"/>
      <c r="W36" s="237"/>
      <c r="X36" s="2">
        <v>58</v>
      </c>
    </row>
    <row r="37" spans="1:24" x14ac:dyDescent="0.25">
      <c r="A37" s="252"/>
      <c r="B37" s="234"/>
      <c r="C37" s="234"/>
      <c r="D37" s="234"/>
      <c r="E37" s="234"/>
      <c r="F37" s="249"/>
      <c r="G37" s="250"/>
      <c r="H37" s="251"/>
      <c r="I37" s="225"/>
      <c r="J37" s="228"/>
      <c r="K37" s="231"/>
      <c r="L37" s="234"/>
      <c r="M37" s="234"/>
      <c r="N37" s="117" t="s">
        <v>235</v>
      </c>
      <c r="O37" s="249"/>
      <c r="P37" s="101">
        <v>11711.04</v>
      </c>
      <c r="Q37" s="102" t="s">
        <v>243</v>
      </c>
      <c r="R37" s="103"/>
      <c r="S37" s="101"/>
      <c r="T37" s="101"/>
      <c r="U37" s="251"/>
      <c r="V37" s="253"/>
      <c r="W37" s="237"/>
      <c r="X37" s="2">
        <v>58</v>
      </c>
    </row>
    <row r="38" spans="1:24" x14ac:dyDescent="0.25">
      <c r="A38" s="252"/>
      <c r="B38" s="234"/>
      <c r="C38" s="234"/>
      <c r="D38" s="234"/>
      <c r="E38" s="234"/>
      <c r="F38" s="249"/>
      <c r="G38" s="250"/>
      <c r="H38" s="251"/>
      <c r="I38" s="225"/>
      <c r="J38" s="228"/>
      <c r="K38" s="231"/>
      <c r="L38" s="234"/>
      <c r="M38" s="234"/>
      <c r="N38" s="117" t="s">
        <v>239</v>
      </c>
      <c r="O38" s="249"/>
      <c r="P38" s="101">
        <v>20769.71</v>
      </c>
      <c r="Q38" s="102" t="s">
        <v>243</v>
      </c>
      <c r="R38" s="103"/>
      <c r="S38" s="101"/>
      <c r="T38" s="101"/>
      <c r="U38" s="251"/>
      <c r="V38" s="253"/>
      <c r="W38" s="237"/>
      <c r="X38" s="2">
        <v>58</v>
      </c>
    </row>
    <row r="39" spans="1:24" x14ac:dyDescent="0.25">
      <c r="A39" s="252"/>
      <c r="B39" s="234"/>
      <c r="C39" s="234"/>
      <c r="D39" s="234"/>
      <c r="E39" s="234"/>
      <c r="F39" s="249"/>
      <c r="G39" s="250"/>
      <c r="H39" s="251"/>
      <c r="I39" s="225"/>
      <c r="J39" s="228"/>
      <c r="K39" s="231"/>
      <c r="L39" s="234"/>
      <c r="M39" s="234"/>
      <c r="N39" s="117" t="s">
        <v>235</v>
      </c>
      <c r="O39" s="249"/>
      <c r="P39" s="101">
        <v>270</v>
      </c>
      <c r="Q39" s="102" t="s">
        <v>244</v>
      </c>
      <c r="R39" s="103"/>
      <c r="S39" s="101"/>
      <c r="T39" s="101"/>
      <c r="U39" s="251"/>
      <c r="V39" s="253"/>
      <c r="W39" s="237"/>
      <c r="X39" s="2">
        <v>58</v>
      </c>
    </row>
    <row r="40" spans="1:24" x14ac:dyDescent="0.25">
      <c r="A40" s="252"/>
      <c r="B40" s="234"/>
      <c r="C40" s="234"/>
      <c r="D40" s="234"/>
      <c r="E40" s="234"/>
      <c r="F40" s="249"/>
      <c r="G40" s="250"/>
      <c r="H40" s="251"/>
      <c r="I40" s="225"/>
      <c r="J40" s="228"/>
      <c r="K40" s="231"/>
      <c r="L40" s="234"/>
      <c r="M40" s="234"/>
      <c r="N40" s="117" t="s">
        <v>249</v>
      </c>
      <c r="O40" s="249"/>
      <c r="P40" s="101">
        <v>15577.28</v>
      </c>
      <c r="Q40" s="102" t="s">
        <v>248</v>
      </c>
      <c r="R40" s="103"/>
      <c r="S40" s="101"/>
      <c r="T40" s="101"/>
      <c r="U40" s="251"/>
      <c r="V40" s="253"/>
      <c r="W40" s="237"/>
      <c r="X40" s="2">
        <v>58</v>
      </c>
    </row>
    <row r="41" spans="1:24" x14ac:dyDescent="0.25">
      <c r="A41" s="252"/>
      <c r="B41" s="234"/>
      <c r="C41" s="234"/>
      <c r="D41" s="234"/>
      <c r="E41" s="234"/>
      <c r="F41" s="249"/>
      <c r="G41" s="250"/>
      <c r="H41" s="251"/>
      <c r="I41" s="225"/>
      <c r="J41" s="228"/>
      <c r="K41" s="231"/>
      <c r="L41" s="234"/>
      <c r="M41" s="234"/>
      <c r="N41" s="117" t="s">
        <v>249</v>
      </c>
      <c r="O41" s="249"/>
      <c r="P41" s="101">
        <v>14004.55</v>
      </c>
      <c r="Q41" s="102" t="s">
        <v>250</v>
      </c>
      <c r="R41" s="103"/>
      <c r="S41" s="101"/>
      <c r="T41" s="101"/>
      <c r="U41" s="251"/>
      <c r="V41" s="253"/>
      <c r="W41" s="237"/>
      <c r="X41" s="2">
        <v>58</v>
      </c>
    </row>
    <row r="42" spans="1:24" x14ac:dyDescent="0.25">
      <c r="A42" s="252"/>
      <c r="B42" s="234"/>
      <c r="C42" s="234"/>
      <c r="D42" s="234"/>
      <c r="E42" s="234"/>
      <c r="F42" s="249"/>
      <c r="G42" s="250"/>
      <c r="H42" s="251"/>
      <c r="I42" s="225"/>
      <c r="J42" s="228"/>
      <c r="K42" s="231"/>
      <c r="L42" s="234"/>
      <c r="M42" s="234"/>
      <c r="N42" s="117" t="s">
        <v>255</v>
      </c>
      <c r="O42" s="249"/>
      <c r="P42" s="101">
        <v>10503.42</v>
      </c>
      <c r="Q42" s="102" t="s">
        <v>253</v>
      </c>
      <c r="R42" s="103"/>
      <c r="S42" s="101"/>
      <c r="T42" s="101"/>
      <c r="U42" s="251"/>
      <c r="V42" s="253"/>
      <c r="W42" s="237"/>
      <c r="X42" s="2">
        <v>58</v>
      </c>
    </row>
    <row r="43" spans="1:24" x14ac:dyDescent="0.25">
      <c r="A43" s="252"/>
      <c r="B43" s="234"/>
      <c r="C43" s="234"/>
      <c r="D43" s="234"/>
      <c r="E43" s="234"/>
      <c r="F43" s="249"/>
      <c r="G43" s="250"/>
      <c r="H43" s="251"/>
      <c r="I43" s="225"/>
      <c r="J43" s="228"/>
      <c r="K43" s="231"/>
      <c r="L43" s="234"/>
      <c r="M43" s="234"/>
      <c r="N43" s="117" t="s">
        <v>255</v>
      </c>
      <c r="O43" s="249"/>
      <c r="P43" s="101">
        <v>7509.07</v>
      </c>
      <c r="Q43" s="102" t="s">
        <v>256</v>
      </c>
      <c r="R43" s="103"/>
      <c r="S43" s="101"/>
      <c r="T43" s="101"/>
      <c r="U43" s="251"/>
      <c r="V43" s="253"/>
      <c r="W43" s="237"/>
      <c r="X43" s="2">
        <v>58</v>
      </c>
    </row>
    <row r="44" spans="1:24" x14ac:dyDescent="0.25">
      <c r="A44" s="252"/>
      <c r="B44" s="234"/>
      <c r="C44" s="234"/>
      <c r="D44" s="234"/>
      <c r="E44" s="234"/>
      <c r="F44" s="249"/>
      <c r="G44" s="250"/>
      <c r="H44" s="251"/>
      <c r="I44" s="225"/>
      <c r="J44" s="228"/>
      <c r="K44" s="231"/>
      <c r="L44" s="234"/>
      <c r="M44" s="234"/>
      <c r="N44" s="117" t="s">
        <v>269</v>
      </c>
      <c r="O44" s="249"/>
      <c r="P44" s="101">
        <v>5631.8</v>
      </c>
      <c r="Q44" s="102" t="s">
        <v>269</v>
      </c>
      <c r="R44" s="103"/>
      <c r="S44" s="101"/>
      <c r="T44" s="101"/>
      <c r="U44" s="251"/>
      <c r="V44" s="253"/>
      <c r="W44" s="237"/>
      <c r="X44" s="2">
        <v>58</v>
      </c>
    </row>
    <row r="45" spans="1:24" x14ac:dyDescent="0.25">
      <c r="A45" s="252"/>
      <c r="B45" s="234"/>
      <c r="C45" s="234"/>
      <c r="D45" s="234"/>
      <c r="E45" s="234"/>
      <c r="F45" s="249"/>
      <c r="G45" s="250"/>
      <c r="H45" s="251"/>
      <c r="I45" s="225"/>
      <c r="J45" s="228"/>
      <c r="K45" s="231"/>
      <c r="L45" s="234"/>
      <c r="M45" s="234"/>
      <c r="N45" s="117" t="s">
        <v>269</v>
      </c>
      <c r="O45" s="249"/>
      <c r="P45" s="101">
        <v>8659.91</v>
      </c>
      <c r="Q45" s="102" t="s">
        <v>273</v>
      </c>
      <c r="R45" s="103"/>
      <c r="S45" s="101"/>
      <c r="T45" s="101"/>
      <c r="U45" s="251"/>
      <c r="V45" s="253"/>
      <c r="W45" s="237"/>
      <c r="X45" s="2">
        <v>58</v>
      </c>
    </row>
    <row r="46" spans="1:24" x14ac:dyDescent="0.25">
      <c r="A46" s="252"/>
      <c r="B46" s="234"/>
      <c r="C46" s="234"/>
      <c r="D46" s="234"/>
      <c r="E46" s="234"/>
      <c r="F46" s="249"/>
      <c r="G46" s="250"/>
      <c r="H46" s="251"/>
      <c r="I46" s="225"/>
      <c r="J46" s="228"/>
      <c r="K46" s="231"/>
      <c r="L46" s="234"/>
      <c r="M46" s="234"/>
      <c r="N46" s="117" t="s">
        <v>277</v>
      </c>
      <c r="O46" s="249"/>
      <c r="P46" s="101">
        <v>6494.93</v>
      </c>
      <c r="Q46" s="102" t="s">
        <v>276</v>
      </c>
      <c r="R46" s="103"/>
      <c r="S46" s="101"/>
      <c r="T46" s="101"/>
      <c r="U46" s="251"/>
      <c r="V46" s="253"/>
      <c r="W46" s="237"/>
      <c r="X46" s="2">
        <v>58</v>
      </c>
    </row>
    <row r="47" spans="1:24" x14ac:dyDescent="0.25">
      <c r="A47" s="252"/>
      <c r="B47" s="234"/>
      <c r="C47" s="234"/>
      <c r="D47" s="234"/>
      <c r="E47" s="234"/>
      <c r="F47" s="249"/>
      <c r="G47" s="250"/>
      <c r="H47" s="251"/>
      <c r="I47" s="225"/>
      <c r="J47" s="228"/>
      <c r="K47" s="231"/>
      <c r="L47" s="234"/>
      <c r="M47" s="234"/>
      <c r="N47" s="117" t="s">
        <v>278</v>
      </c>
      <c r="O47" s="249"/>
      <c r="P47" s="101">
        <v>24189.38</v>
      </c>
      <c r="Q47" s="102" t="s">
        <v>279</v>
      </c>
      <c r="R47" s="103"/>
      <c r="S47" s="101"/>
      <c r="T47" s="101"/>
      <c r="U47" s="251"/>
      <c r="V47" s="253"/>
      <c r="W47" s="237"/>
      <c r="X47" s="2">
        <v>58</v>
      </c>
    </row>
    <row r="48" spans="1:24" x14ac:dyDescent="0.25">
      <c r="A48" s="252"/>
      <c r="B48" s="234"/>
      <c r="C48" s="234"/>
      <c r="D48" s="234"/>
      <c r="E48" s="234"/>
      <c r="F48" s="249"/>
      <c r="G48" s="250"/>
      <c r="H48" s="251"/>
      <c r="I48" s="225"/>
      <c r="J48" s="228"/>
      <c r="K48" s="231"/>
      <c r="L48" s="234"/>
      <c r="M48" s="234"/>
      <c r="N48" s="117" t="s">
        <v>277</v>
      </c>
      <c r="O48" s="249"/>
      <c r="P48" s="101">
        <v>22474.68</v>
      </c>
      <c r="Q48" s="102" t="s">
        <v>279</v>
      </c>
      <c r="R48" s="103"/>
      <c r="S48" s="101"/>
      <c r="T48" s="101"/>
      <c r="U48" s="251"/>
      <c r="V48" s="253"/>
      <c r="W48" s="237"/>
      <c r="X48" s="2">
        <v>58</v>
      </c>
    </row>
    <row r="49" spans="1:24" x14ac:dyDescent="0.25">
      <c r="A49" s="252"/>
      <c r="B49" s="234"/>
      <c r="C49" s="234"/>
      <c r="D49" s="234"/>
      <c r="E49" s="234"/>
      <c r="F49" s="249"/>
      <c r="G49" s="250"/>
      <c r="H49" s="251"/>
      <c r="I49" s="225"/>
      <c r="J49" s="228"/>
      <c r="K49" s="231"/>
      <c r="L49" s="234"/>
      <c r="M49" s="234"/>
      <c r="N49" s="117" t="s">
        <v>292</v>
      </c>
      <c r="O49" s="249"/>
      <c r="P49" s="101">
        <v>16856.02</v>
      </c>
      <c r="Q49" s="102" t="s">
        <v>291</v>
      </c>
      <c r="R49" s="103"/>
      <c r="S49" s="101"/>
      <c r="T49" s="101"/>
      <c r="U49" s="251"/>
      <c r="V49" s="253"/>
      <c r="W49" s="237"/>
      <c r="X49" s="2">
        <v>58</v>
      </c>
    </row>
    <row r="50" spans="1:24" x14ac:dyDescent="0.25">
      <c r="A50" s="252"/>
      <c r="B50" s="234"/>
      <c r="C50" s="234"/>
      <c r="D50" s="234"/>
      <c r="E50" s="234"/>
      <c r="F50" s="249"/>
      <c r="G50" s="250"/>
      <c r="H50" s="251"/>
      <c r="I50" s="225"/>
      <c r="J50" s="228"/>
      <c r="K50" s="231"/>
      <c r="L50" s="234"/>
      <c r="M50" s="234"/>
      <c r="N50" s="117" t="s">
        <v>294</v>
      </c>
      <c r="O50" s="249"/>
      <c r="P50" s="101">
        <v>32691.9</v>
      </c>
      <c r="Q50" s="102" t="s">
        <v>293</v>
      </c>
      <c r="R50" s="103"/>
      <c r="S50" s="101"/>
      <c r="T50" s="101"/>
      <c r="U50" s="251"/>
      <c r="V50" s="253"/>
      <c r="W50" s="237"/>
      <c r="X50" s="2">
        <v>58</v>
      </c>
    </row>
    <row r="51" spans="1:24" x14ac:dyDescent="0.25">
      <c r="A51" s="252"/>
      <c r="B51" s="234"/>
      <c r="C51" s="234"/>
      <c r="D51" s="234"/>
      <c r="E51" s="234"/>
      <c r="F51" s="249"/>
      <c r="G51" s="250"/>
      <c r="H51" s="251"/>
      <c r="I51" s="225"/>
      <c r="J51" s="228"/>
      <c r="K51" s="231"/>
      <c r="L51" s="234"/>
      <c r="M51" s="234"/>
      <c r="N51" s="117" t="s">
        <v>292</v>
      </c>
      <c r="O51" s="249"/>
      <c r="P51" s="101">
        <v>27111.17</v>
      </c>
      <c r="Q51" s="102" t="s">
        <v>293</v>
      </c>
      <c r="R51" s="103"/>
      <c r="S51" s="101"/>
      <c r="T51" s="101"/>
      <c r="U51" s="251"/>
      <c r="V51" s="253"/>
      <c r="W51" s="237"/>
      <c r="X51" s="2">
        <v>58</v>
      </c>
    </row>
    <row r="52" spans="1:24" x14ac:dyDescent="0.25">
      <c r="A52" s="252"/>
      <c r="B52" s="234"/>
      <c r="C52" s="234"/>
      <c r="D52" s="234"/>
      <c r="E52" s="234"/>
      <c r="F52" s="249"/>
      <c r="G52" s="250"/>
      <c r="H52" s="251"/>
      <c r="I52" s="225"/>
      <c r="J52" s="228"/>
      <c r="K52" s="231"/>
      <c r="L52" s="234"/>
      <c r="M52" s="234"/>
      <c r="N52" s="117" t="s">
        <v>346</v>
      </c>
      <c r="O52" s="249"/>
      <c r="P52" s="101">
        <v>20333.38</v>
      </c>
      <c r="Q52" s="102" t="s">
        <v>346</v>
      </c>
      <c r="R52" s="103"/>
      <c r="S52" s="101"/>
      <c r="T52" s="101"/>
      <c r="U52" s="251"/>
      <c r="V52" s="253"/>
      <c r="W52" s="237"/>
      <c r="X52" s="2">
        <v>58</v>
      </c>
    </row>
    <row r="53" spans="1:24" x14ac:dyDescent="0.25">
      <c r="A53" s="252"/>
      <c r="B53" s="234"/>
      <c r="C53" s="234"/>
      <c r="D53" s="234"/>
      <c r="E53" s="234"/>
      <c r="F53" s="249"/>
      <c r="G53" s="250"/>
      <c r="H53" s="251"/>
      <c r="I53" s="225"/>
      <c r="J53" s="228"/>
      <c r="K53" s="231"/>
      <c r="L53" s="234"/>
      <c r="M53" s="234"/>
      <c r="N53" s="117" t="s">
        <v>294</v>
      </c>
      <c r="O53" s="249"/>
      <c r="P53" s="101">
        <v>21996.1</v>
      </c>
      <c r="Q53" s="102" t="s">
        <v>347</v>
      </c>
      <c r="R53" s="103"/>
      <c r="S53" s="101"/>
      <c r="T53" s="101"/>
      <c r="U53" s="251"/>
      <c r="V53" s="253"/>
      <c r="W53" s="237"/>
      <c r="X53" s="2">
        <v>58</v>
      </c>
    </row>
    <row r="54" spans="1:24" x14ac:dyDescent="0.25">
      <c r="A54" s="240"/>
      <c r="B54" s="235"/>
      <c r="C54" s="235"/>
      <c r="D54" s="235"/>
      <c r="E54" s="235"/>
      <c r="F54" s="242"/>
      <c r="G54" s="248"/>
      <c r="H54" s="244"/>
      <c r="I54" s="226"/>
      <c r="J54" s="229"/>
      <c r="K54" s="232"/>
      <c r="L54" s="235"/>
      <c r="M54" s="235"/>
      <c r="N54" s="118" t="s">
        <v>346</v>
      </c>
      <c r="O54" s="242"/>
      <c r="P54" s="111">
        <v>29026.75</v>
      </c>
      <c r="Q54" s="112" t="s">
        <v>347</v>
      </c>
      <c r="R54" s="113"/>
      <c r="S54" s="111"/>
      <c r="T54" s="111"/>
      <c r="U54" s="244"/>
      <c r="V54" s="246"/>
      <c r="W54" s="238"/>
      <c r="X54" s="2">
        <v>58</v>
      </c>
    </row>
    <row r="55" spans="1:24" s="85" customFormat="1" ht="127.15" customHeight="1" x14ac:dyDescent="0.25">
      <c r="A55" s="198">
        <v>3</v>
      </c>
      <c r="B55" s="212" t="s">
        <v>56</v>
      </c>
      <c r="C55" s="212"/>
      <c r="D55" s="212"/>
      <c r="E55" s="212" t="s">
        <v>154</v>
      </c>
      <c r="F55" s="201" t="s">
        <v>181</v>
      </c>
      <c r="G55" s="259" t="s">
        <v>188</v>
      </c>
      <c r="H55" s="209">
        <v>114400</v>
      </c>
      <c r="I55" s="221">
        <f>IF(X55 = 61, H55 + SUM(S55:S78) - SUM(T55:T78) - SUM(P55:P78) - V55,0)</f>
        <v>7280</v>
      </c>
      <c r="J55" s="262">
        <v>2353017179</v>
      </c>
      <c r="K55" s="265" t="s">
        <v>156</v>
      </c>
      <c r="L55" s="212"/>
      <c r="M55" s="212" t="s">
        <v>167</v>
      </c>
      <c r="N55" s="137" t="s">
        <v>206</v>
      </c>
      <c r="O55" s="201" t="s">
        <v>189</v>
      </c>
      <c r="P55" s="124">
        <v>4800</v>
      </c>
      <c r="Q55" s="125" t="s">
        <v>209</v>
      </c>
      <c r="R55" s="123"/>
      <c r="S55" s="124"/>
      <c r="T55" s="124"/>
      <c r="U55" s="209"/>
      <c r="V55" s="254"/>
      <c r="W55" s="195"/>
      <c r="X55" s="85">
        <v>61</v>
      </c>
    </row>
    <row r="56" spans="1:24" x14ac:dyDescent="0.25">
      <c r="A56" s="199"/>
      <c r="B56" s="213"/>
      <c r="C56" s="213"/>
      <c r="D56" s="213"/>
      <c r="E56" s="213"/>
      <c r="F56" s="202"/>
      <c r="G56" s="260"/>
      <c r="H56" s="210"/>
      <c r="I56" s="222"/>
      <c r="J56" s="263"/>
      <c r="K56" s="266"/>
      <c r="L56" s="213"/>
      <c r="M56" s="213"/>
      <c r="N56" s="138" t="s">
        <v>206</v>
      </c>
      <c r="O56" s="202"/>
      <c r="P56" s="126">
        <v>5600</v>
      </c>
      <c r="Q56" s="127" t="s">
        <v>209</v>
      </c>
      <c r="R56" s="128"/>
      <c r="S56" s="126"/>
      <c r="T56" s="126"/>
      <c r="U56" s="210"/>
      <c r="V56" s="255"/>
      <c r="W56" s="196"/>
      <c r="X56" s="2">
        <v>61</v>
      </c>
    </row>
    <row r="57" spans="1:24" x14ac:dyDescent="0.25">
      <c r="A57" s="199"/>
      <c r="B57" s="213"/>
      <c r="C57" s="213"/>
      <c r="D57" s="213"/>
      <c r="E57" s="213"/>
      <c r="F57" s="202"/>
      <c r="G57" s="260"/>
      <c r="H57" s="210"/>
      <c r="I57" s="222"/>
      <c r="J57" s="263"/>
      <c r="K57" s="266"/>
      <c r="L57" s="213"/>
      <c r="M57" s="213"/>
      <c r="N57" s="138" t="s">
        <v>212</v>
      </c>
      <c r="O57" s="202"/>
      <c r="P57" s="126">
        <v>4560</v>
      </c>
      <c r="Q57" s="127" t="s">
        <v>216</v>
      </c>
      <c r="R57" s="128"/>
      <c r="S57" s="126"/>
      <c r="T57" s="126"/>
      <c r="U57" s="210"/>
      <c r="V57" s="255"/>
      <c r="W57" s="196"/>
      <c r="X57" s="2">
        <v>61</v>
      </c>
    </row>
    <row r="58" spans="1:24" x14ac:dyDescent="0.25">
      <c r="A58" s="199"/>
      <c r="B58" s="213"/>
      <c r="C58" s="213"/>
      <c r="D58" s="213"/>
      <c r="E58" s="213"/>
      <c r="F58" s="202"/>
      <c r="G58" s="260"/>
      <c r="H58" s="210"/>
      <c r="I58" s="222"/>
      <c r="J58" s="263"/>
      <c r="K58" s="266"/>
      <c r="L58" s="213"/>
      <c r="M58" s="213"/>
      <c r="N58" s="138" t="s">
        <v>212</v>
      </c>
      <c r="O58" s="202"/>
      <c r="P58" s="126">
        <v>5320</v>
      </c>
      <c r="Q58" s="127" t="s">
        <v>216</v>
      </c>
      <c r="R58" s="128"/>
      <c r="S58" s="126"/>
      <c r="T58" s="126"/>
      <c r="U58" s="210"/>
      <c r="V58" s="255"/>
      <c r="W58" s="196"/>
      <c r="X58" s="2">
        <v>61</v>
      </c>
    </row>
    <row r="59" spans="1:24" x14ac:dyDescent="0.25">
      <c r="A59" s="199"/>
      <c r="B59" s="213"/>
      <c r="C59" s="213"/>
      <c r="D59" s="213"/>
      <c r="E59" s="213"/>
      <c r="F59" s="202"/>
      <c r="G59" s="260"/>
      <c r="H59" s="210"/>
      <c r="I59" s="222"/>
      <c r="J59" s="263"/>
      <c r="K59" s="266"/>
      <c r="L59" s="213"/>
      <c r="M59" s="213"/>
      <c r="N59" s="138" t="s">
        <v>219</v>
      </c>
      <c r="O59" s="202"/>
      <c r="P59" s="126">
        <v>3840</v>
      </c>
      <c r="Q59" s="127" t="s">
        <v>223</v>
      </c>
      <c r="R59" s="128"/>
      <c r="S59" s="126"/>
      <c r="T59" s="126"/>
      <c r="U59" s="210"/>
      <c r="V59" s="255"/>
      <c r="W59" s="196"/>
      <c r="X59" s="2">
        <v>61</v>
      </c>
    </row>
    <row r="60" spans="1:24" x14ac:dyDescent="0.25">
      <c r="A60" s="199"/>
      <c r="B60" s="213"/>
      <c r="C60" s="213"/>
      <c r="D60" s="213"/>
      <c r="E60" s="213"/>
      <c r="F60" s="202"/>
      <c r="G60" s="260"/>
      <c r="H60" s="210"/>
      <c r="I60" s="222"/>
      <c r="J60" s="263"/>
      <c r="K60" s="266"/>
      <c r="L60" s="213"/>
      <c r="M60" s="213"/>
      <c r="N60" s="138" t="s">
        <v>219</v>
      </c>
      <c r="O60" s="202"/>
      <c r="P60" s="126">
        <v>4480</v>
      </c>
      <c r="Q60" s="127" t="s">
        <v>223</v>
      </c>
      <c r="R60" s="128"/>
      <c r="S60" s="126"/>
      <c r="T60" s="126"/>
      <c r="U60" s="210"/>
      <c r="V60" s="255"/>
      <c r="W60" s="196"/>
      <c r="X60" s="2">
        <v>61</v>
      </c>
    </row>
    <row r="61" spans="1:24" x14ac:dyDescent="0.25">
      <c r="A61" s="199"/>
      <c r="B61" s="213"/>
      <c r="C61" s="213"/>
      <c r="D61" s="213"/>
      <c r="E61" s="213"/>
      <c r="F61" s="202"/>
      <c r="G61" s="260"/>
      <c r="H61" s="210"/>
      <c r="I61" s="222"/>
      <c r="J61" s="263"/>
      <c r="K61" s="266"/>
      <c r="L61" s="213"/>
      <c r="M61" s="213"/>
      <c r="N61" s="138" t="s">
        <v>231</v>
      </c>
      <c r="O61" s="202"/>
      <c r="P61" s="126">
        <v>5640</v>
      </c>
      <c r="Q61" s="127" t="s">
        <v>232</v>
      </c>
      <c r="R61" s="128"/>
      <c r="S61" s="126"/>
      <c r="T61" s="126"/>
      <c r="U61" s="210"/>
      <c r="V61" s="255"/>
      <c r="W61" s="196"/>
      <c r="X61" s="2">
        <v>61</v>
      </c>
    </row>
    <row r="62" spans="1:24" x14ac:dyDescent="0.25">
      <c r="A62" s="199"/>
      <c r="B62" s="213"/>
      <c r="C62" s="213"/>
      <c r="D62" s="213"/>
      <c r="E62" s="213"/>
      <c r="F62" s="202"/>
      <c r="G62" s="260"/>
      <c r="H62" s="210"/>
      <c r="I62" s="222"/>
      <c r="J62" s="263"/>
      <c r="K62" s="266"/>
      <c r="L62" s="213"/>
      <c r="M62" s="213"/>
      <c r="N62" s="138" t="s">
        <v>231</v>
      </c>
      <c r="O62" s="202"/>
      <c r="P62" s="126">
        <v>6580</v>
      </c>
      <c r="Q62" s="127" t="s">
        <v>232</v>
      </c>
      <c r="R62" s="128"/>
      <c r="S62" s="126"/>
      <c r="T62" s="126"/>
      <c r="U62" s="210"/>
      <c r="V62" s="255"/>
      <c r="W62" s="196"/>
      <c r="X62" s="2">
        <v>61</v>
      </c>
    </row>
    <row r="63" spans="1:24" x14ac:dyDescent="0.25">
      <c r="A63" s="199"/>
      <c r="B63" s="213"/>
      <c r="C63" s="213"/>
      <c r="D63" s="213"/>
      <c r="E63" s="213"/>
      <c r="F63" s="202"/>
      <c r="G63" s="260"/>
      <c r="H63" s="210"/>
      <c r="I63" s="222"/>
      <c r="J63" s="263"/>
      <c r="K63" s="266"/>
      <c r="L63" s="213"/>
      <c r="M63" s="213"/>
      <c r="N63" s="138" t="s">
        <v>235</v>
      </c>
      <c r="O63" s="202"/>
      <c r="P63" s="126">
        <v>5400</v>
      </c>
      <c r="Q63" s="127" t="s">
        <v>242</v>
      </c>
      <c r="R63" s="128"/>
      <c r="S63" s="126"/>
      <c r="T63" s="126"/>
      <c r="U63" s="210"/>
      <c r="V63" s="255"/>
      <c r="W63" s="196"/>
      <c r="X63" s="2">
        <v>61</v>
      </c>
    </row>
    <row r="64" spans="1:24" x14ac:dyDescent="0.25">
      <c r="A64" s="199"/>
      <c r="B64" s="213"/>
      <c r="C64" s="213"/>
      <c r="D64" s="213"/>
      <c r="E64" s="213"/>
      <c r="F64" s="202"/>
      <c r="G64" s="260"/>
      <c r="H64" s="210"/>
      <c r="I64" s="222"/>
      <c r="J64" s="263"/>
      <c r="K64" s="266"/>
      <c r="L64" s="213"/>
      <c r="M64" s="213"/>
      <c r="N64" s="138" t="s">
        <v>235</v>
      </c>
      <c r="O64" s="202"/>
      <c r="P64" s="126">
        <v>6300</v>
      </c>
      <c r="Q64" s="127" t="s">
        <v>242</v>
      </c>
      <c r="R64" s="128"/>
      <c r="S64" s="126"/>
      <c r="T64" s="126"/>
      <c r="U64" s="210"/>
      <c r="V64" s="255"/>
      <c r="W64" s="196"/>
      <c r="X64" s="2">
        <v>61</v>
      </c>
    </row>
    <row r="65" spans="1:24" x14ac:dyDescent="0.25">
      <c r="A65" s="199"/>
      <c r="B65" s="213"/>
      <c r="C65" s="213"/>
      <c r="D65" s="213"/>
      <c r="E65" s="213"/>
      <c r="F65" s="202"/>
      <c r="G65" s="260"/>
      <c r="H65" s="210"/>
      <c r="I65" s="222"/>
      <c r="J65" s="263"/>
      <c r="K65" s="266"/>
      <c r="L65" s="213"/>
      <c r="M65" s="213"/>
      <c r="N65" s="138" t="s">
        <v>247</v>
      </c>
      <c r="O65" s="202"/>
      <c r="P65" s="126">
        <v>4200</v>
      </c>
      <c r="Q65" s="127" t="s">
        <v>248</v>
      </c>
      <c r="R65" s="128"/>
      <c r="S65" s="126"/>
      <c r="T65" s="126"/>
      <c r="U65" s="210"/>
      <c r="V65" s="255"/>
      <c r="W65" s="196"/>
      <c r="X65" s="2">
        <v>61</v>
      </c>
    </row>
    <row r="66" spans="1:24" x14ac:dyDescent="0.25">
      <c r="A66" s="199"/>
      <c r="B66" s="213"/>
      <c r="C66" s="213"/>
      <c r="D66" s="213"/>
      <c r="E66" s="213"/>
      <c r="F66" s="202"/>
      <c r="G66" s="260"/>
      <c r="H66" s="210"/>
      <c r="I66" s="222"/>
      <c r="J66" s="263"/>
      <c r="K66" s="266"/>
      <c r="L66" s="213"/>
      <c r="M66" s="213"/>
      <c r="N66" s="138" t="s">
        <v>247</v>
      </c>
      <c r="O66" s="202"/>
      <c r="P66" s="126">
        <v>4900</v>
      </c>
      <c r="Q66" s="127" t="s">
        <v>248</v>
      </c>
      <c r="R66" s="128"/>
      <c r="S66" s="126"/>
      <c r="T66" s="126"/>
      <c r="U66" s="210"/>
      <c r="V66" s="255"/>
      <c r="W66" s="196"/>
      <c r="X66" s="2">
        <v>61</v>
      </c>
    </row>
    <row r="67" spans="1:24" x14ac:dyDescent="0.25">
      <c r="A67" s="199"/>
      <c r="B67" s="213"/>
      <c r="C67" s="213"/>
      <c r="D67" s="213"/>
      <c r="E67" s="213"/>
      <c r="F67" s="202"/>
      <c r="G67" s="260"/>
      <c r="H67" s="210"/>
      <c r="I67" s="222"/>
      <c r="J67" s="263"/>
      <c r="K67" s="266"/>
      <c r="L67" s="213"/>
      <c r="M67" s="213"/>
      <c r="N67" s="138" t="s">
        <v>251</v>
      </c>
      <c r="O67" s="202"/>
      <c r="P67" s="126">
        <v>720</v>
      </c>
      <c r="Q67" s="127" t="s">
        <v>252</v>
      </c>
      <c r="R67" s="128"/>
      <c r="S67" s="126"/>
      <c r="T67" s="126"/>
      <c r="U67" s="210"/>
      <c r="V67" s="255"/>
      <c r="W67" s="196"/>
      <c r="X67" s="2">
        <v>61</v>
      </c>
    </row>
    <row r="68" spans="1:24" x14ac:dyDescent="0.25">
      <c r="A68" s="199"/>
      <c r="B68" s="213"/>
      <c r="C68" s="213"/>
      <c r="D68" s="213"/>
      <c r="E68" s="213"/>
      <c r="F68" s="202"/>
      <c r="G68" s="260"/>
      <c r="H68" s="210"/>
      <c r="I68" s="222"/>
      <c r="J68" s="263"/>
      <c r="K68" s="266"/>
      <c r="L68" s="213"/>
      <c r="M68" s="213"/>
      <c r="N68" s="138" t="s">
        <v>251</v>
      </c>
      <c r="O68" s="202"/>
      <c r="P68" s="126">
        <v>840</v>
      </c>
      <c r="Q68" s="127" t="s">
        <v>252</v>
      </c>
      <c r="R68" s="128"/>
      <c r="S68" s="126"/>
      <c r="T68" s="126"/>
      <c r="U68" s="210"/>
      <c r="V68" s="255"/>
      <c r="W68" s="196"/>
      <c r="X68" s="2">
        <v>61</v>
      </c>
    </row>
    <row r="69" spans="1:24" x14ac:dyDescent="0.25">
      <c r="A69" s="199"/>
      <c r="B69" s="213"/>
      <c r="C69" s="213"/>
      <c r="D69" s="213"/>
      <c r="E69" s="213"/>
      <c r="F69" s="202"/>
      <c r="G69" s="260"/>
      <c r="H69" s="210"/>
      <c r="I69" s="222"/>
      <c r="J69" s="263"/>
      <c r="K69" s="266"/>
      <c r="L69" s="213"/>
      <c r="M69" s="213"/>
      <c r="N69" s="138" t="s">
        <v>254</v>
      </c>
      <c r="O69" s="202"/>
      <c r="P69" s="126">
        <v>360</v>
      </c>
      <c r="Q69" s="127" t="s">
        <v>272</v>
      </c>
      <c r="R69" s="128"/>
      <c r="S69" s="126"/>
      <c r="T69" s="126"/>
      <c r="U69" s="210"/>
      <c r="V69" s="255"/>
      <c r="W69" s="196"/>
      <c r="X69" s="2">
        <v>61</v>
      </c>
    </row>
    <row r="70" spans="1:24" x14ac:dyDescent="0.25">
      <c r="A70" s="199"/>
      <c r="B70" s="213"/>
      <c r="C70" s="213"/>
      <c r="D70" s="213"/>
      <c r="E70" s="213"/>
      <c r="F70" s="202"/>
      <c r="G70" s="260"/>
      <c r="H70" s="210"/>
      <c r="I70" s="222"/>
      <c r="J70" s="263"/>
      <c r="K70" s="266"/>
      <c r="L70" s="213"/>
      <c r="M70" s="213"/>
      <c r="N70" s="138" t="s">
        <v>254</v>
      </c>
      <c r="O70" s="202"/>
      <c r="P70" s="126">
        <v>420</v>
      </c>
      <c r="Q70" s="127" t="s">
        <v>272</v>
      </c>
      <c r="R70" s="128"/>
      <c r="S70" s="126"/>
      <c r="T70" s="126"/>
      <c r="U70" s="210"/>
      <c r="V70" s="255"/>
      <c r="W70" s="196"/>
      <c r="X70" s="2">
        <v>61</v>
      </c>
    </row>
    <row r="71" spans="1:24" x14ac:dyDescent="0.25">
      <c r="A71" s="199"/>
      <c r="B71" s="213"/>
      <c r="C71" s="213"/>
      <c r="D71" s="213"/>
      <c r="E71" s="213"/>
      <c r="F71" s="202"/>
      <c r="G71" s="260"/>
      <c r="H71" s="210"/>
      <c r="I71" s="222"/>
      <c r="J71" s="263"/>
      <c r="K71" s="266"/>
      <c r="L71" s="213"/>
      <c r="M71" s="213"/>
      <c r="N71" s="138" t="s">
        <v>278</v>
      </c>
      <c r="O71" s="202"/>
      <c r="P71" s="126">
        <v>5040</v>
      </c>
      <c r="Q71" s="127" t="s">
        <v>280</v>
      </c>
      <c r="R71" s="128"/>
      <c r="S71" s="126"/>
      <c r="T71" s="126"/>
      <c r="U71" s="210"/>
      <c r="V71" s="255"/>
      <c r="W71" s="196"/>
      <c r="X71" s="2">
        <v>61</v>
      </c>
    </row>
    <row r="72" spans="1:24" x14ac:dyDescent="0.25">
      <c r="A72" s="199"/>
      <c r="B72" s="213"/>
      <c r="C72" s="213"/>
      <c r="D72" s="213"/>
      <c r="E72" s="213"/>
      <c r="F72" s="202"/>
      <c r="G72" s="260"/>
      <c r="H72" s="210"/>
      <c r="I72" s="222"/>
      <c r="J72" s="263"/>
      <c r="K72" s="266"/>
      <c r="L72" s="213"/>
      <c r="M72" s="213"/>
      <c r="N72" s="138" t="s">
        <v>278</v>
      </c>
      <c r="O72" s="202"/>
      <c r="P72" s="126">
        <v>5880</v>
      </c>
      <c r="Q72" s="127" t="s">
        <v>280</v>
      </c>
      <c r="R72" s="128"/>
      <c r="S72" s="126"/>
      <c r="T72" s="126"/>
      <c r="U72" s="210"/>
      <c r="V72" s="255"/>
      <c r="W72" s="196"/>
      <c r="X72" s="2">
        <v>61</v>
      </c>
    </row>
    <row r="73" spans="1:24" x14ac:dyDescent="0.25">
      <c r="A73" s="199"/>
      <c r="B73" s="213"/>
      <c r="C73" s="213"/>
      <c r="D73" s="213"/>
      <c r="E73" s="213"/>
      <c r="F73" s="202"/>
      <c r="G73" s="260"/>
      <c r="H73" s="210"/>
      <c r="I73" s="222"/>
      <c r="J73" s="263"/>
      <c r="K73" s="266"/>
      <c r="L73" s="213"/>
      <c r="M73" s="213"/>
      <c r="N73" s="138" t="s">
        <v>294</v>
      </c>
      <c r="O73" s="202"/>
      <c r="P73" s="126">
        <v>4800</v>
      </c>
      <c r="Q73" s="127" t="s">
        <v>299</v>
      </c>
      <c r="R73" s="128"/>
      <c r="S73" s="126"/>
      <c r="T73" s="126"/>
      <c r="U73" s="210"/>
      <c r="V73" s="255"/>
      <c r="W73" s="196"/>
      <c r="X73" s="2">
        <v>61</v>
      </c>
    </row>
    <row r="74" spans="1:24" x14ac:dyDescent="0.25">
      <c r="A74" s="199"/>
      <c r="B74" s="213"/>
      <c r="C74" s="213"/>
      <c r="D74" s="213"/>
      <c r="E74" s="213"/>
      <c r="F74" s="202"/>
      <c r="G74" s="260"/>
      <c r="H74" s="210"/>
      <c r="I74" s="222"/>
      <c r="J74" s="263"/>
      <c r="K74" s="266"/>
      <c r="L74" s="213"/>
      <c r="M74" s="213"/>
      <c r="N74" s="138" t="s">
        <v>294</v>
      </c>
      <c r="O74" s="202"/>
      <c r="P74" s="126">
        <v>5600</v>
      </c>
      <c r="Q74" s="127" t="s">
        <v>299</v>
      </c>
      <c r="R74" s="128"/>
      <c r="S74" s="126"/>
      <c r="T74" s="126"/>
      <c r="U74" s="210"/>
      <c r="V74" s="255"/>
      <c r="W74" s="196"/>
      <c r="X74" s="2">
        <v>61</v>
      </c>
    </row>
    <row r="75" spans="1:24" x14ac:dyDescent="0.25">
      <c r="A75" s="199"/>
      <c r="B75" s="213"/>
      <c r="C75" s="213"/>
      <c r="D75" s="213"/>
      <c r="E75" s="213"/>
      <c r="F75" s="202"/>
      <c r="G75" s="260"/>
      <c r="H75" s="210"/>
      <c r="I75" s="222"/>
      <c r="J75" s="263"/>
      <c r="K75" s="266"/>
      <c r="L75" s="213"/>
      <c r="M75" s="213"/>
      <c r="N75" s="138" t="s">
        <v>348</v>
      </c>
      <c r="O75" s="202"/>
      <c r="P75" s="126">
        <v>5040</v>
      </c>
      <c r="Q75" s="127" t="s">
        <v>353</v>
      </c>
      <c r="R75" s="128"/>
      <c r="S75" s="126"/>
      <c r="T75" s="126"/>
      <c r="U75" s="210"/>
      <c r="V75" s="255"/>
      <c r="W75" s="196"/>
      <c r="X75" s="2">
        <v>61</v>
      </c>
    </row>
    <row r="76" spans="1:24" x14ac:dyDescent="0.25">
      <c r="A76" s="199"/>
      <c r="B76" s="213"/>
      <c r="C76" s="213"/>
      <c r="D76" s="213"/>
      <c r="E76" s="213"/>
      <c r="F76" s="202"/>
      <c r="G76" s="260"/>
      <c r="H76" s="210"/>
      <c r="I76" s="222"/>
      <c r="J76" s="263"/>
      <c r="K76" s="266"/>
      <c r="L76" s="213"/>
      <c r="M76" s="213"/>
      <c r="N76" s="138" t="s">
        <v>348</v>
      </c>
      <c r="O76" s="202"/>
      <c r="P76" s="126">
        <v>5880</v>
      </c>
      <c r="Q76" s="127" t="s">
        <v>353</v>
      </c>
      <c r="R76" s="128"/>
      <c r="S76" s="126"/>
      <c r="T76" s="126"/>
      <c r="U76" s="210"/>
      <c r="V76" s="255"/>
      <c r="W76" s="196"/>
      <c r="X76" s="2">
        <v>61</v>
      </c>
    </row>
    <row r="77" spans="1:24" x14ac:dyDescent="0.25">
      <c r="A77" s="199"/>
      <c r="B77" s="213"/>
      <c r="C77" s="213"/>
      <c r="D77" s="213"/>
      <c r="E77" s="213"/>
      <c r="F77" s="202"/>
      <c r="G77" s="260"/>
      <c r="H77" s="210"/>
      <c r="I77" s="222"/>
      <c r="J77" s="263"/>
      <c r="K77" s="266"/>
      <c r="L77" s="213"/>
      <c r="M77" s="213"/>
      <c r="N77" s="138" t="s">
        <v>388</v>
      </c>
      <c r="O77" s="202"/>
      <c r="P77" s="126">
        <v>5040</v>
      </c>
      <c r="Q77" s="127" t="s">
        <v>389</v>
      </c>
      <c r="R77" s="128"/>
      <c r="S77" s="126"/>
      <c r="T77" s="126"/>
      <c r="U77" s="210"/>
      <c r="V77" s="255"/>
      <c r="W77" s="196"/>
      <c r="X77" s="2">
        <v>61</v>
      </c>
    </row>
    <row r="78" spans="1:24" x14ac:dyDescent="0.25">
      <c r="A78" s="200"/>
      <c r="B78" s="214"/>
      <c r="C78" s="214"/>
      <c r="D78" s="214"/>
      <c r="E78" s="214"/>
      <c r="F78" s="203"/>
      <c r="G78" s="261"/>
      <c r="H78" s="211"/>
      <c r="I78" s="223"/>
      <c r="J78" s="264"/>
      <c r="K78" s="267"/>
      <c r="L78" s="214"/>
      <c r="M78" s="214"/>
      <c r="N78" s="139" t="s">
        <v>388</v>
      </c>
      <c r="O78" s="203"/>
      <c r="P78" s="133">
        <v>5880</v>
      </c>
      <c r="Q78" s="134" t="s">
        <v>389</v>
      </c>
      <c r="R78" s="135"/>
      <c r="S78" s="133"/>
      <c r="T78" s="133"/>
      <c r="U78" s="211"/>
      <c r="V78" s="256"/>
      <c r="W78" s="197"/>
      <c r="X78" s="2">
        <v>61</v>
      </c>
    </row>
    <row r="79" spans="1:24" s="85" customFormat="1" ht="90" customHeight="1" x14ac:dyDescent="0.25">
      <c r="A79" s="198">
        <v>4</v>
      </c>
      <c r="B79" s="212" t="s">
        <v>56</v>
      </c>
      <c r="C79" s="212"/>
      <c r="D79" s="212"/>
      <c r="E79" s="212" t="s">
        <v>236</v>
      </c>
      <c r="F79" s="201" t="s">
        <v>237</v>
      </c>
      <c r="G79" s="259" t="s">
        <v>157</v>
      </c>
      <c r="H79" s="209">
        <v>598920</v>
      </c>
      <c r="I79" s="221">
        <f>IF(X79 = 80, H79 + SUM(S79:S85) - SUM(T79:T85) - SUM(P79:P85) - V79,0)</f>
        <v>-56394.5</v>
      </c>
      <c r="J79" s="262">
        <v>235300578903</v>
      </c>
      <c r="K79" s="265" t="s">
        <v>147</v>
      </c>
      <c r="L79" s="212"/>
      <c r="M79" s="212" t="s">
        <v>238</v>
      </c>
      <c r="N79" s="137" t="s">
        <v>247</v>
      </c>
      <c r="O79" s="201" t="s">
        <v>201</v>
      </c>
      <c r="P79" s="124">
        <v>92977.5</v>
      </c>
      <c r="Q79" s="125" t="s">
        <v>246</v>
      </c>
      <c r="R79" s="123"/>
      <c r="S79" s="124"/>
      <c r="T79" s="124"/>
      <c r="U79" s="209"/>
      <c r="V79" s="254"/>
      <c r="W79" s="195"/>
      <c r="X79" s="85">
        <v>80</v>
      </c>
    </row>
    <row r="80" spans="1:24" x14ac:dyDescent="0.25">
      <c r="A80" s="199"/>
      <c r="B80" s="213"/>
      <c r="C80" s="213"/>
      <c r="D80" s="213"/>
      <c r="E80" s="213"/>
      <c r="F80" s="202"/>
      <c r="G80" s="260"/>
      <c r="H80" s="210"/>
      <c r="I80" s="222"/>
      <c r="J80" s="263"/>
      <c r="K80" s="266"/>
      <c r="L80" s="213"/>
      <c r="M80" s="213"/>
      <c r="N80" s="138" t="s">
        <v>251</v>
      </c>
      <c r="O80" s="202"/>
      <c r="P80" s="126">
        <v>13447.5</v>
      </c>
      <c r="Q80" s="127" t="s">
        <v>257</v>
      </c>
      <c r="R80" s="128"/>
      <c r="S80" s="126"/>
      <c r="T80" s="126"/>
      <c r="U80" s="210"/>
      <c r="V80" s="255"/>
      <c r="W80" s="196"/>
      <c r="X80" s="2">
        <v>80</v>
      </c>
    </row>
    <row r="81" spans="1:24" x14ac:dyDescent="0.25">
      <c r="A81" s="199"/>
      <c r="B81" s="213"/>
      <c r="C81" s="213"/>
      <c r="D81" s="213"/>
      <c r="E81" s="213"/>
      <c r="F81" s="202"/>
      <c r="G81" s="260"/>
      <c r="H81" s="210"/>
      <c r="I81" s="222"/>
      <c r="J81" s="263"/>
      <c r="K81" s="266"/>
      <c r="L81" s="213"/>
      <c r="M81" s="213"/>
      <c r="N81" s="138" t="s">
        <v>254</v>
      </c>
      <c r="O81" s="202"/>
      <c r="P81" s="126">
        <v>10725</v>
      </c>
      <c r="Q81" s="127" t="s">
        <v>271</v>
      </c>
      <c r="R81" s="128"/>
      <c r="S81" s="126"/>
      <c r="T81" s="126"/>
      <c r="U81" s="210"/>
      <c r="V81" s="255"/>
      <c r="W81" s="196"/>
      <c r="X81" s="2">
        <v>80</v>
      </c>
    </row>
    <row r="82" spans="1:24" x14ac:dyDescent="0.25">
      <c r="A82" s="199"/>
      <c r="B82" s="213"/>
      <c r="C82" s="213"/>
      <c r="D82" s="213"/>
      <c r="E82" s="213"/>
      <c r="F82" s="202"/>
      <c r="G82" s="260"/>
      <c r="H82" s="210"/>
      <c r="I82" s="222"/>
      <c r="J82" s="263"/>
      <c r="K82" s="266"/>
      <c r="L82" s="213"/>
      <c r="M82" s="213"/>
      <c r="N82" s="138" t="s">
        <v>278</v>
      </c>
      <c r="O82" s="202"/>
      <c r="P82" s="126">
        <v>138875</v>
      </c>
      <c r="Q82" s="127" t="s">
        <v>280</v>
      </c>
      <c r="R82" s="128"/>
      <c r="S82" s="126"/>
      <c r="T82" s="126"/>
      <c r="U82" s="210"/>
      <c r="V82" s="255"/>
      <c r="W82" s="196"/>
      <c r="X82" s="2">
        <v>80</v>
      </c>
    </row>
    <row r="83" spans="1:24" x14ac:dyDescent="0.25">
      <c r="A83" s="199"/>
      <c r="B83" s="213"/>
      <c r="C83" s="213"/>
      <c r="D83" s="213"/>
      <c r="E83" s="213"/>
      <c r="F83" s="202"/>
      <c r="G83" s="260"/>
      <c r="H83" s="210"/>
      <c r="I83" s="222"/>
      <c r="J83" s="263"/>
      <c r="K83" s="266"/>
      <c r="L83" s="213"/>
      <c r="M83" s="213"/>
      <c r="N83" s="138" t="s">
        <v>294</v>
      </c>
      <c r="O83" s="202"/>
      <c r="P83" s="126">
        <v>146617.5</v>
      </c>
      <c r="Q83" s="127" t="s">
        <v>160</v>
      </c>
      <c r="R83" s="128"/>
      <c r="S83" s="126"/>
      <c r="T83" s="126"/>
      <c r="U83" s="210"/>
      <c r="V83" s="255"/>
      <c r="W83" s="196"/>
      <c r="X83" s="2">
        <v>80</v>
      </c>
    </row>
    <row r="84" spans="1:24" x14ac:dyDescent="0.25">
      <c r="A84" s="199"/>
      <c r="B84" s="213"/>
      <c r="C84" s="213"/>
      <c r="D84" s="213"/>
      <c r="E84" s="213"/>
      <c r="F84" s="202"/>
      <c r="G84" s="260"/>
      <c r="H84" s="210"/>
      <c r="I84" s="222"/>
      <c r="J84" s="263"/>
      <c r="K84" s="266"/>
      <c r="L84" s="213"/>
      <c r="M84" s="213"/>
      <c r="N84" s="138" t="s">
        <v>348</v>
      </c>
      <c r="O84" s="202"/>
      <c r="P84" s="126">
        <v>118784</v>
      </c>
      <c r="Q84" s="127" t="s">
        <v>355</v>
      </c>
      <c r="R84" s="128"/>
      <c r="S84" s="126"/>
      <c r="T84" s="126"/>
      <c r="U84" s="210"/>
      <c r="V84" s="255"/>
      <c r="W84" s="196"/>
      <c r="X84" s="2">
        <v>80</v>
      </c>
    </row>
    <row r="85" spans="1:24" x14ac:dyDescent="0.25">
      <c r="A85" s="200"/>
      <c r="B85" s="214"/>
      <c r="C85" s="214"/>
      <c r="D85" s="214"/>
      <c r="E85" s="214"/>
      <c r="F85" s="203"/>
      <c r="G85" s="261"/>
      <c r="H85" s="211"/>
      <c r="I85" s="223"/>
      <c r="J85" s="264"/>
      <c r="K85" s="267"/>
      <c r="L85" s="214"/>
      <c r="M85" s="214"/>
      <c r="N85" s="139" t="s">
        <v>359</v>
      </c>
      <c r="O85" s="203"/>
      <c r="P85" s="133">
        <v>133888</v>
      </c>
      <c r="Q85" s="134" t="s">
        <v>389</v>
      </c>
      <c r="R85" s="135"/>
      <c r="S85" s="133"/>
      <c r="T85" s="133"/>
      <c r="U85" s="211"/>
      <c r="V85" s="256"/>
      <c r="W85" s="197"/>
      <c r="X85" s="2">
        <v>80</v>
      </c>
    </row>
    <row r="86" spans="1:24" s="85" customFormat="1" ht="73.900000000000006" customHeight="1" x14ac:dyDescent="0.25">
      <c r="A86" s="239">
        <v>5</v>
      </c>
      <c r="B86" s="233" t="s">
        <v>56</v>
      </c>
      <c r="C86" s="233"/>
      <c r="D86" s="233"/>
      <c r="E86" s="233" t="s">
        <v>203</v>
      </c>
      <c r="F86" s="241" t="s">
        <v>263</v>
      </c>
      <c r="G86" s="247" t="s">
        <v>264</v>
      </c>
      <c r="H86" s="243">
        <v>79040</v>
      </c>
      <c r="I86" s="224">
        <f>IF(X86 = 85, H86 + SUM(S86:S93) - SUM(T86:T93) - SUM(P86:P93) - V86,0)</f>
        <v>40585</v>
      </c>
      <c r="J86" s="227">
        <v>2353020735</v>
      </c>
      <c r="K86" s="230" t="s">
        <v>198</v>
      </c>
      <c r="L86" s="233"/>
      <c r="M86" s="233" t="s">
        <v>265</v>
      </c>
      <c r="N86" s="116" t="s">
        <v>283</v>
      </c>
      <c r="O86" s="241" t="s">
        <v>199</v>
      </c>
      <c r="P86" s="100">
        <v>5562</v>
      </c>
      <c r="Q86" s="99" t="s">
        <v>279</v>
      </c>
      <c r="R86" s="98"/>
      <c r="S86" s="100"/>
      <c r="T86" s="100"/>
      <c r="U86" s="243"/>
      <c r="V86" s="245"/>
      <c r="W86" s="236"/>
      <c r="X86" s="85">
        <v>85</v>
      </c>
    </row>
    <row r="87" spans="1:24" x14ac:dyDescent="0.25">
      <c r="A87" s="252"/>
      <c r="B87" s="234"/>
      <c r="C87" s="234"/>
      <c r="D87" s="234"/>
      <c r="E87" s="234"/>
      <c r="F87" s="249"/>
      <c r="G87" s="250"/>
      <c r="H87" s="251"/>
      <c r="I87" s="225"/>
      <c r="J87" s="228"/>
      <c r="K87" s="231"/>
      <c r="L87" s="234"/>
      <c r="M87" s="234"/>
      <c r="N87" s="117" t="s">
        <v>283</v>
      </c>
      <c r="O87" s="249"/>
      <c r="P87" s="101">
        <v>2750</v>
      </c>
      <c r="Q87" s="102" t="s">
        <v>279</v>
      </c>
      <c r="R87" s="103"/>
      <c r="S87" s="101"/>
      <c r="T87" s="101"/>
      <c r="U87" s="251"/>
      <c r="V87" s="253"/>
      <c r="W87" s="237"/>
      <c r="X87" s="2">
        <v>85</v>
      </c>
    </row>
    <row r="88" spans="1:24" x14ac:dyDescent="0.25">
      <c r="A88" s="252"/>
      <c r="B88" s="234"/>
      <c r="C88" s="234"/>
      <c r="D88" s="234"/>
      <c r="E88" s="234"/>
      <c r="F88" s="249"/>
      <c r="G88" s="250"/>
      <c r="H88" s="251"/>
      <c r="I88" s="225"/>
      <c r="J88" s="228"/>
      <c r="K88" s="231"/>
      <c r="L88" s="234"/>
      <c r="M88" s="234"/>
      <c r="N88" s="117" t="s">
        <v>296</v>
      </c>
      <c r="O88" s="249"/>
      <c r="P88" s="101">
        <v>8010</v>
      </c>
      <c r="Q88" s="102" t="s">
        <v>299</v>
      </c>
      <c r="R88" s="103"/>
      <c r="S88" s="101"/>
      <c r="T88" s="101"/>
      <c r="U88" s="251"/>
      <c r="V88" s="253"/>
      <c r="W88" s="237"/>
      <c r="X88" s="2">
        <v>85</v>
      </c>
    </row>
    <row r="89" spans="1:24" x14ac:dyDescent="0.25">
      <c r="A89" s="252"/>
      <c r="B89" s="234"/>
      <c r="C89" s="234"/>
      <c r="D89" s="234"/>
      <c r="E89" s="234"/>
      <c r="F89" s="249"/>
      <c r="G89" s="250"/>
      <c r="H89" s="251"/>
      <c r="I89" s="225"/>
      <c r="J89" s="228"/>
      <c r="K89" s="231"/>
      <c r="L89" s="234"/>
      <c r="M89" s="234"/>
      <c r="N89" s="117" t="s">
        <v>296</v>
      </c>
      <c r="O89" s="249"/>
      <c r="P89" s="101">
        <v>2660</v>
      </c>
      <c r="Q89" s="102" t="s">
        <v>299</v>
      </c>
      <c r="R89" s="103"/>
      <c r="S89" s="101"/>
      <c r="T89" s="101"/>
      <c r="U89" s="251"/>
      <c r="V89" s="253"/>
      <c r="W89" s="237"/>
      <c r="X89" s="2">
        <v>85</v>
      </c>
    </row>
    <row r="90" spans="1:24" x14ac:dyDescent="0.25">
      <c r="A90" s="252"/>
      <c r="B90" s="234"/>
      <c r="C90" s="234"/>
      <c r="D90" s="234"/>
      <c r="E90" s="234"/>
      <c r="F90" s="249"/>
      <c r="G90" s="250"/>
      <c r="H90" s="251"/>
      <c r="I90" s="225"/>
      <c r="J90" s="228"/>
      <c r="K90" s="231"/>
      <c r="L90" s="234"/>
      <c r="M90" s="234"/>
      <c r="N90" s="117" t="s">
        <v>348</v>
      </c>
      <c r="O90" s="249"/>
      <c r="P90" s="101">
        <v>6489</v>
      </c>
      <c r="Q90" s="102" t="s">
        <v>356</v>
      </c>
      <c r="R90" s="103"/>
      <c r="S90" s="101"/>
      <c r="T90" s="101"/>
      <c r="U90" s="251"/>
      <c r="V90" s="253"/>
      <c r="W90" s="237"/>
      <c r="X90" s="2">
        <v>85</v>
      </c>
    </row>
    <row r="91" spans="1:24" x14ac:dyDescent="0.25">
      <c r="A91" s="252"/>
      <c r="B91" s="234"/>
      <c r="C91" s="234"/>
      <c r="D91" s="234"/>
      <c r="E91" s="234"/>
      <c r="F91" s="249"/>
      <c r="G91" s="250"/>
      <c r="H91" s="251"/>
      <c r="I91" s="225"/>
      <c r="J91" s="228"/>
      <c r="K91" s="231"/>
      <c r="L91" s="234"/>
      <c r="M91" s="234"/>
      <c r="N91" s="117" t="s">
        <v>348</v>
      </c>
      <c r="O91" s="249"/>
      <c r="P91" s="101">
        <v>2600</v>
      </c>
      <c r="Q91" s="102" t="s">
        <v>356</v>
      </c>
      <c r="R91" s="103"/>
      <c r="S91" s="101"/>
      <c r="T91" s="101"/>
      <c r="U91" s="251"/>
      <c r="V91" s="253"/>
      <c r="W91" s="237"/>
      <c r="X91" s="2">
        <v>85</v>
      </c>
    </row>
    <row r="92" spans="1:24" x14ac:dyDescent="0.25">
      <c r="A92" s="252"/>
      <c r="B92" s="234"/>
      <c r="C92" s="234"/>
      <c r="D92" s="234"/>
      <c r="E92" s="234"/>
      <c r="F92" s="249"/>
      <c r="G92" s="250"/>
      <c r="H92" s="251"/>
      <c r="I92" s="225"/>
      <c r="J92" s="228"/>
      <c r="K92" s="231"/>
      <c r="L92" s="234"/>
      <c r="M92" s="234"/>
      <c r="N92" s="117" t="s">
        <v>359</v>
      </c>
      <c r="O92" s="249"/>
      <c r="P92" s="101">
        <v>7704</v>
      </c>
      <c r="Q92" s="102" t="s">
        <v>359</v>
      </c>
      <c r="R92" s="103"/>
      <c r="S92" s="101"/>
      <c r="T92" s="101"/>
      <c r="U92" s="251"/>
      <c r="V92" s="253"/>
      <c r="W92" s="237"/>
      <c r="X92" s="2">
        <v>85</v>
      </c>
    </row>
    <row r="93" spans="1:24" x14ac:dyDescent="0.25">
      <c r="A93" s="240"/>
      <c r="B93" s="235"/>
      <c r="C93" s="235"/>
      <c r="D93" s="235"/>
      <c r="E93" s="235"/>
      <c r="F93" s="242"/>
      <c r="G93" s="248"/>
      <c r="H93" s="244"/>
      <c r="I93" s="226"/>
      <c r="J93" s="229"/>
      <c r="K93" s="232"/>
      <c r="L93" s="235"/>
      <c r="M93" s="235"/>
      <c r="N93" s="118" t="s">
        <v>359</v>
      </c>
      <c r="O93" s="242"/>
      <c r="P93" s="111">
        <v>2680</v>
      </c>
      <c r="Q93" s="112" t="s">
        <v>359</v>
      </c>
      <c r="R93" s="113"/>
      <c r="S93" s="111"/>
      <c r="T93" s="111"/>
      <c r="U93" s="244"/>
      <c r="V93" s="246"/>
      <c r="W93" s="238"/>
      <c r="X93" s="2">
        <v>85</v>
      </c>
    </row>
    <row r="94" spans="1:24" s="85" customFormat="1" ht="62.45" customHeight="1" x14ac:dyDescent="0.25">
      <c r="A94" s="239">
        <v>6</v>
      </c>
      <c r="B94" s="233" t="s">
        <v>56</v>
      </c>
      <c r="C94" s="233"/>
      <c r="D94" s="233"/>
      <c r="E94" s="233" t="s">
        <v>266</v>
      </c>
      <c r="F94" s="241" t="s">
        <v>263</v>
      </c>
      <c r="G94" s="247" t="s">
        <v>268</v>
      </c>
      <c r="H94" s="243">
        <v>44525.599999999999</v>
      </c>
      <c r="I94" s="224">
        <f>IF(X94 = 86, H94 + SUM(S94:S102) - SUM(T94:T102) - SUM(P94:P102) - V94,0)</f>
        <v>19011.569999999996</v>
      </c>
      <c r="J94" s="227">
        <v>2353020735</v>
      </c>
      <c r="K94" s="230" t="s">
        <v>198</v>
      </c>
      <c r="L94" s="233"/>
      <c r="M94" s="233" t="s">
        <v>265</v>
      </c>
      <c r="N94" s="116" t="s">
        <v>283</v>
      </c>
      <c r="O94" s="241" t="s">
        <v>199</v>
      </c>
      <c r="P94" s="100">
        <v>3201.98</v>
      </c>
      <c r="Q94" s="99" t="s">
        <v>279</v>
      </c>
      <c r="R94" s="98" t="s">
        <v>290</v>
      </c>
      <c r="S94" s="100">
        <v>3791.2</v>
      </c>
      <c r="T94" s="100"/>
      <c r="U94" s="243"/>
      <c r="V94" s="245"/>
      <c r="W94" s="236"/>
      <c r="X94" s="85">
        <v>86</v>
      </c>
    </row>
    <row r="95" spans="1:24" x14ac:dyDescent="0.25">
      <c r="A95" s="252"/>
      <c r="B95" s="234"/>
      <c r="C95" s="234"/>
      <c r="D95" s="234"/>
      <c r="E95" s="234"/>
      <c r="F95" s="249"/>
      <c r="G95" s="250"/>
      <c r="H95" s="251"/>
      <c r="I95" s="225"/>
      <c r="J95" s="228"/>
      <c r="K95" s="231"/>
      <c r="L95" s="234"/>
      <c r="M95" s="234"/>
      <c r="N95" s="117" t="s">
        <v>283</v>
      </c>
      <c r="O95" s="249"/>
      <c r="P95" s="101">
        <v>3913.52</v>
      </c>
      <c r="Q95" s="102" t="s">
        <v>279</v>
      </c>
      <c r="R95" s="103"/>
      <c r="S95" s="101"/>
      <c r="T95" s="101"/>
      <c r="U95" s="251"/>
      <c r="V95" s="253"/>
      <c r="W95" s="237"/>
      <c r="X95" s="2">
        <v>86</v>
      </c>
    </row>
    <row r="96" spans="1:24" x14ac:dyDescent="0.25">
      <c r="A96" s="252"/>
      <c r="B96" s="234"/>
      <c r="C96" s="234"/>
      <c r="D96" s="234"/>
      <c r="E96" s="234"/>
      <c r="F96" s="249"/>
      <c r="G96" s="250"/>
      <c r="H96" s="251"/>
      <c r="I96" s="225"/>
      <c r="J96" s="228"/>
      <c r="K96" s="231"/>
      <c r="L96" s="234"/>
      <c r="M96" s="234"/>
      <c r="N96" s="117" t="s">
        <v>283</v>
      </c>
      <c r="O96" s="249"/>
      <c r="P96" s="101">
        <v>3459.33</v>
      </c>
      <c r="Q96" s="102" t="s">
        <v>279</v>
      </c>
      <c r="R96" s="103"/>
      <c r="S96" s="101"/>
      <c r="T96" s="101"/>
      <c r="U96" s="251"/>
      <c r="V96" s="253"/>
      <c r="W96" s="237"/>
      <c r="X96" s="2">
        <v>86</v>
      </c>
    </row>
    <row r="97" spans="1:24" x14ac:dyDescent="0.25">
      <c r="A97" s="252"/>
      <c r="B97" s="234"/>
      <c r="C97" s="234"/>
      <c r="D97" s="234"/>
      <c r="E97" s="234"/>
      <c r="F97" s="249"/>
      <c r="G97" s="250"/>
      <c r="H97" s="251"/>
      <c r="I97" s="225"/>
      <c r="J97" s="228"/>
      <c r="K97" s="231"/>
      <c r="L97" s="234"/>
      <c r="M97" s="234"/>
      <c r="N97" s="117" t="s">
        <v>296</v>
      </c>
      <c r="O97" s="249"/>
      <c r="P97" s="101">
        <v>2965.14</v>
      </c>
      <c r="Q97" s="102" t="s">
        <v>299</v>
      </c>
      <c r="R97" s="103"/>
      <c r="S97" s="101"/>
      <c r="T97" s="101"/>
      <c r="U97" s="251"/>
      <c r="V97" s="253"/>
      <c r="W97" s="237"/>
      <c r="X97" s="2">
        <v>86</v>
      </c>
    </row>
    <row r="98" spans="1:24" x14ac:dyDescent="0.25">
      <c r="A98" s="252"/>
      <c r="B98" s="234"/>
      <c r="C98" s="234"/>
      <c r="D98" s="234"/>
      <c r="E98" s="234"/>
      <c r="F98" s="249"/>
      <c r="G98" s="250"/>
      <c r="H98" s="251"/>
      <c r="I98" s="225"/>
      <c r="J98" s="228"/>
      <c r="K98" s="231"/>
      <c r="L98" s="234"/>
      <c r="M98" s="234"/>
      <c r="N98" s="117" t="s">
        <v>296</v>
      </c>
      <c r="O98" s="249"/>
      <c r="P98" s="101">
        <v>3091.85</v>
      </c>
      <c r="Q98" s="102" t="s">
        <v>299</v>
      </c>
      <c r="R98" s="103"/>
      <c r="S98" s="101"/>
      <c r="T98" s="101"/>
      <c r="U98" s="251"/>
      <c r="V98" s="253"/>
      <c r="W98" s="237"/>
      <c r="X98" s="2">
        <v>86</v>
      </c>
    </row>
    <row r="99" spans="1:24" x14ac:dyDescent="0.25">
      <c r="A99" s="252"/>
      <c r="B99" s="234"/>
      <c r="C99" s="234"/>
      <c r="D99" s="234"/>
      <c r="E99" s="234"/>
      <c r="F99" s="249"/>
      <c r="G99" s="250"/>
      <c r="H99" s="251"/>
      <c r="I99" s="225"/>
      <c r="J99" s="228"/>
      <c r="K99" s="231"/>
      <c r="L99" s="234"/>
      <c r="M99" s="234"/>
      <c r="N99" s="117" t="s">
        <v>296</v>
      </c>
      <c r="O99" s="249"/>
      <c r="P99" s="101">
        <v>3778.93</v>
      </c>
      <c r="Q99" s="102" t="s">
        <v>299</v>
      </c>
      <c r="R99" s="103"/>
      <c r="S99" s="101"/>
      <c r="T99" s="101"/>
      <c r="U99" s="251"/>
      <c r="V99" s="253"/>
      <c r="W99" s="237"/>
      <c r="X99" s="2">
        <v>86</v>
      </c>
    </row>
    <row r="100" spans="1:24" x14ac:dyDescent="0.25">
      <c r="A100" s="252"/>
      <c r="B100" s="234"/>
      <c r="C100" s="234"/>
      <c r="D100" s="234"/>
      <c r="E100" s="234"/>
      <c r="F100" s="249"/>
      <c r="G100" s="250"/>
      <c r="H100" s="251"/>
      <c r="I100" s="225"/>
      <c r="J100" s="228"/>
      <c r="K100" s="231"/>
      <c r="L100" s="234"/>
      <c r="M100" s="234"/>
      <c r="N100" s="117" t="s">
        <v>348</v>
      </c>
      <c r="O100" s="249"/>
      <c r="P100" s="101">
        <v>2548.98</v>
      </c>
      <c r="Q100" s="102" t="s">
        <v>356</v>
      </c>
      <c r="R100" s="103"/>
      <c r="S100" s="101"/>
      <c r="T100" s="101"/>
      <c r="U100" s="251"/>
      <c r="V100" s="253"/>
      <c r="W100" s="237"/>
      <c r="X100" s="2">
        <v>86</v>
      </c>
    </row>
    <row r="101" spans="1:24" x14ac:dyDescent="0.25">
      <c r="A101" s="252"/>
      <c r="B101" s="234"/>
      <c r="C101" s="234"/>
      <c r="D101" s="234"/>
      <c r="E101" s="234"/>
      <c r="F101" s="249"/>
      <c r="G101" s="250"/>
      <c r="H101" s="251"/>
      <c r="I101" s="225"/>
      <c r="J101" s="228"/>
      <c r="K101" s="231"/>
      <c r="L101" s="234"/>
      <c r="M101" s="234"/>
      <c r="N101" s="117" t="s">
        <v>361</v>
      </c>
      <c r="O101" s="249"/>
      <c r="P101" s="101">
        <v>3490.03</v>
      </c>
      <c r="Q101" s="102" t="s">
        <v>356</v>
      </c>
      <c r="R101" s="103"/>
      <c r="S101" s="101"/>
      <c r="T101" s="101"/>
      <c r="U101" s="251"/>
      <c r="V101" s="253"/>
      <c r="W101" s="237"/>
      <c r="X101" s="2">
        <v>86</v>
      </c>
    </row>
    <row r="102" spans="1:24" x14ac:dyDescent="0.25">
      <c r="A102" s="240"/>
      <c r="B102" s="235"/>
      <c r="C102" s="235"/>
      <c r="D102" s="235"/>
      <c r="E102" s="235"/>
      <c r="F102" s="242"/>
      <c r="G102" s="248"/>
      <c r="H102" s="244"/>
      <c r="I102" s="226"/>
      <c r="J102" s="229"/>
      <c r="K102" s="232"/>
      <c r="L102" s="235"/>
      <c r="M102" s="235"/>
      <c r="N102" s="118" t="s">
        <v>348</v>
      </c>
      <c r="O102" s="242"/>
      <c r="P102" s="111">
        <v>2855.47</v>
      </c>
      <c r="Q102" s="112" t="s">
        <v>356</v>
      </c>
      <c r="R102" s="113"/>
      <c r="S102" s="111"/>
      <c r="T102" s="111"/>
      <c r="U102" s="244"/>
      <c r="V102" s="246"/>
      <c r="W102" s="238"/>
      <c r="X102" s="2">
        <v>86</v>
      </c>
    </row>
    <row r="103" spans="1:24" s="85" customFormat="1" ht="65.45" customHeight="1" x14ac:dyDescent="0.25">
      <c r="A103" s="239">
        <v>7</v>
      </c>
      <c r="B103" s="233" t="s">
        <v>56</v>
      </c>
      <c r="C103" s="233"/>
      <c r="D103" s="233"/>
      <c r="E103" s="233" t="s">
        <v>197</v>
      </c>
      <c r="F103" s="241" t="s">
        <v>263</v>
      </c>
      <c r="G103" s="247" t="s">
        <v>267</v>
      </c>
      <c r="H103" s="243">
        <v>16675.2</v>
      </c>
      <c r="I103" s="224">
        <f>IF(X103 = 87, H103 + SUM(S103:S117) - SUM(T103:T117) - SUM(P103:P117) - V103,0)</f>
        <v>8382.4399999999987</v>
      </c>
      <c r="J103" s="227">
        <v>2353020735</v>
      </c>
      <c r="K103" s="230" t="s">
        <v>198</v>
      </c>
      <c r="L103" s="233"/>
      <c r="M103" s="233" t="s">
        <v>265</v>
      </c>
      <c r="N103" s="116" t="s">
        <v>283</v>
      </c>
      <c r="O103" s="241" t="s">
        <v>199</v>
      </c>
      <c r="P103" s="100">
        <v>481.5</v>
      </c>
      <c r="Q103" s="99" t="s">
        <v>279</v>
      </c>
      <c r="R103" s="98" t="s">
        <v>290</v>
      </c>
      <c r="S103" s="100">
        <v>541.6</v>
      </c>
      <c r="T103" s="100"/>
      <c r="U103" s="243"/>
      <c r="V103" s="245"/>
      <c r="W103" s="236"/>
      <c r="X103" s="85">
        <v>87</v>
      </c>
    </row>
    <row r="104" spans="1:24" x14ac:dyDescent="0.25">
      <c r="A104" s="252"/>
      <c r="B104" s="234"/>
      <c r="C104" s="234"/>
      <c r="D104" s="234"/>
      <c r="E104" s="234"/>
      <c r="F104" s="249"/>
      <c r="G104" s="250"/>
      <c r="H104" s="251"/>
      <c r="I104" s="225"/>
      <c r="J104" s="228"/>
      <c r="K104" s="231"/>
      <c r="L104" s="234"/>
      <c r="M104" s="234"/>
      <c r="N104" s="117" t="s">
        <v>283</v>
      </c>
      <c r="O104" s="249"/>
      <c r="P104" s="101">
        <v>234.09</v>
      </c>
      <c r="Q104" s="102" t="s">
        <v>279</v>
      </c>
      <c r="R104" s="103"/>
      <c r="S104" s="101"/>
      <c r="T104" s="101"/>
      <c r="U104" s="251"/>
      <c r="V104" s="253"/>
      <c r="W104" s="237"/>
      <c r="X104" s="2">
        <v>87</v>
      </c>
    </row>
    <row r="105" spans="1:24" x14ac:dyDescent="0.25">
      <c r="A105" s="252"/>
      <c r="B105" s="234"/>
      <c r="C105" s="234"/>
      <c r="D105" s="234"/>
      <c r="E105" s="234"/>
      <c r="F105" s="249"/>
      <c r="G105" s="250"/>
      <c r="H105" s="251"/>
      <c r="I105" s="225"/>
      <c r="J105" s="228"/>
      <c r="K105" s="231"/>
      <c r="L105" s="234"/>
      <c r="M105" s="234"/>
      <c r="N105" s="117" t="s">
        <v>283</v>
      </c>
      <c r="O105" s="249"/>
      <c r="P105" s="101">
        <v>55.58</v>
      </c>
      <c r="Q105" s="102" t="s">
        <v>279</v>
      </c>
      <c r="R105" s="103"/>
      <c r="S105" s="101"/>
      <c r="T105" s="101"/>
      <c r="U105" s="251"/>
      <c r="V105" s="253"/>
      <c r="W105" s="237"/>
      <c r="X105" s="2">
        <v>87</v>
      </c>
    </row>
    <row r="106" spans="1:24" x14ac:dyDescent="0.25">
      <c r="A106" s="252"/>
      <c r="B106" s="234"/>
      <c r="C106" s="234"/>
      <c r="D106" s="234"/>
      <c r="E106" s="234"/>
      <c r="F106" s="249"/>
      <c r="G106" s="250"/>
      <c r="H106" s="251"/>
      <c r="I106" s="225"/>
      <c r="J106" s="228"/>
      <c r="K106" s="231"/>
      <c r="L106" s="234"/>
      <c r="M106" s="234"/>
      <c r="N106" s="117" t="s">
        <v>283</v>
      </c>
      <c r="O106" s="249"/>
      <c r="P106" s="101">
        <v>870.7</v>
      </c>
      <c r="Q106" s="102" t="s">
        <v>279</v>
      </c>
      <c r="R106" s="103"/>
      <c r="S106" s="101"/>
      <c r="T106" s="101"/>
      <c r="U106" s="251"/>
      <c r="V106" s="253"/>
      <c r="W106" s="237"/>
      <c r="X106" s="2">
        <v>87</v>
      </c>
    </row>
    <row r="107" spans="1:24" x14ac:dyDescent="0.25">
      <c r="A107" s="252"/>
      <c r="B107" s="234"/>
      <c r="C107" s="234"/>
      <c r="D107" s="234"/>
      <c r="E107" s="234"/>
      <c r="F107" s="249"/>
      <c r="G107" s="250"/>
      <c r="H107" s="251"/>
      <c r="I107" s="225"/>
      <c r="J107" s="228"/>
      <c r="K107" s="231"/>
      <c r="L107" s="234"/>
      <c r="M107" s="234"/>
      <c r="N107" s="117" t="s">
        <v>283</v>
      </c>
      <c r="O107" s="249"/>
      <c r="P107" s="101">
        <v>234.09</v>
      </c>
      <c r="Q107" s="102" t="s">
        <v>279</v>
      </c>
      <c r="R107" s="103"/>
      <c r="S107" s="101"/>
      <c r="T107" s="101"/>
      <c r="U107" s="251"/>
      <c r="V107" s="253"/>
      <c r="W107" s="237"/>
      <c r="X107" s="2">
        <v>87</v>
      </c>
    </row>
    <row r="108" spans="1:24" x14ac:dyDescent="0.25">
      <c r="A108" s="252"/>
      <c r="B108" s="234"/>
      <c r="C108" s="234"/>
      <c r="D108" s="234"/>
      <c r="E108" s="234"/>
      <c r="F108" s="249"/>
      <c r="G108" s="250"/>
      <c r="H108" s="251"/>
      <c r="I108" s="225"/>
      <c r="J108" s="228"/>
      <c r="K108" s="231"/>
      <c r="L108" s="234"/>
      <c r="M108" s="234"/>
      <c r="N108" s="117" t="s">
        <v>296</v>
      </c>
      <c r="O108" s="249"/>
      <c r="P108" s="101">
        <v>416.16</v>
      </c>
      <c r="Q108" s="102" t="s">
        <v>299</v>
      </c>
      <c r="R108" s="103"/>
      <c r="S108" s="101"/>
      <c r="T108" s="101"/>
      <c r="U108" s="251"/>
      <c r="V108" s="253"/>
      <c r="W108" s="237"/>
      <c r="X108" s="2">
        <v>87</v>
      </c>
    </row>
    <row r="109" spans="1:24" x14ac:dyDescent="0.25">
      <c r="A109" s="252"/>
      <c r="B109" s="234"/>
      <c r="C109" s="234"/>
      <c r="D109" s="234"/>
      <c r="E109" s="234"/>
      <c r="F109" s="249"/>
      <c r="G109" s="250"/>
      <c r="H109" s="251"/>
      <c r="I109" s="225"/>
      <c r="J109" s="228"/>
      <c r="K109" s="231"/>
      <c r="L109" s="234"/>
      <c r="M109" s="234"/>
      <c r="N109" s="117" t="s">
        <v>296</v>
      </c>
      <c r="O109" s="249"/>
      <c r="P109" s="101">
        <v>416.16</v>
      </c>
      <c r="Q109" s="102" t="s">
        <v>299</v>
      </c>
      <c r="R109" s="103"/>
      <c r="S109" s="101"/>
      <c r="T109" s="101"/>
      <c r="U109" s="251"/>
      <c r="V109" s="253"/>
      <c r="W109" s="237"/>
      <c r="X109" s="2">
        <v>87</v>
      </c>
    </row>
    <row r="110" spans="1:24" x14ac:dyDescent="0.25">
      <c r="A110" s="252"/>
      <c r="B110" s="234"/>
      <c r="C110" s="234"/>
      <c r="D110" s="234"/>
      <c r="E110" s="234"/>
      <c r="F110" s="249"/>
      <c r="G110" s="250"/>
      <c r="H110" s="251"/>
      <c r="I110" s="225"/>
      <c r="J110" s="228"/>
      <c r="K110" s="231"/>
      <c r="L110" s="234"/>
      <c r="M110" s="234"/>
      <c r="N110" s="117" t="s">
        <v>296</v>
      </c>
      <c r="O110" s="249"/>
      <c r="P110" s="101">
        <v>964.32</v>
      </c>
      <c r="Q110" s="102" t="s">
        <v>299</v>
      </c>
      <c r="R110" s="103"/>
      <c r="S110" s="101"/>
      <c r="T110" s="101"/>
      <c r="U110" s="251"/>
      <c r="V110" s="253"/>
      <c r="W110" s="237"/>
      <c r="X110" s="2">
        <v>87</v>
      </c>
    </row>
    <row r="111" spans="1:24" x14ac:dyDescent="0.25">
      <c r="A111" s="252"/>
      <c r="B111" s="234"/>
      <c r="C111" s="234"/>
      <c r="D111" s="234"/>
      <c r="E111" s="234"/>
      <c r="F111" s="249"/>
      <c r="G111" s="250"/>
      <c r="H111" s="251"/>
      <c r="I111" s="225"/>
      <c r="J111" s="228"/>
      <c r="K111" s="231"/>
      <c r="L111" s="234"/>
      <c r="M111" s="234"/>
      <c r="N111" s="117" t="s">
        <v>296</v>
      </c>
      <c r="O111" s="249"/>
      <c r="P111" s="101">
        <v>1547.91</v>
      </c>
      <c r="Q111" s="102" t="s">
        <v>299</v>
      </c>
      <c r="R111" s="103"/>
      <c r="S111" s="101"/>
      <c r="T111" s="101"/>
      <c r="U111" s="251"/>
      <c r="V111" s="253"/>
      <c r="W111" s="237"/>
      <c r="X111" s="2">
        <v>87</v>
      </c>
    </row>
    <row r="112" spans="1:24" x14ac:dyDescent="0.25">
      <c r="A112" s="252"/>
      <c r="B112" s="234"/>
      <c r="C112" s="234"/>
      <c r="D112" s="234"/>
      <c r="E112" s="234"/>
      <c r="F112" s="249"/>
      <c r="G112" s="250"/>
      <c r="H112" s="251"/>
      <c r="I112" s="225"/>
      <c r="J112" s="228"/>
      <c r="K112" s="231"/>
      <c r="L112" s="234"/>
      <c r="M112" s="234"/>
      <c r="N112" s="117" t="s">
        <v>296</v>
      </c>
      <c r="O112" s="249"/>
      <c r="P112" s="101">
        <v>98.81</v>
      </c>
      <c r="Q112" s="102" t="s">
        <v>299</v>
      </c>
      <c r="R112" s="103"/>
      <c r="S112" s="101"/>
      <c r="T112" s="101"/>
      <c r="U112" s="251"/>
      <c r="V112" s="253"/>
      <c r="W112" s="237"/>
      <c r="X112" s="2">
        <v>87</v>
      </c>
    </row>
    <row r="113" spans="1:24" x14ac:dyDescent="0.25">
      <c r="A113" s="252"/>
      <c r="B113" s="234"/>
      <c r="C113" s="234"/>
      <c r="D113" s="234"/>
      <c r="E113" s="234"/>
      <c r="F113" s="249"/>
      <c r="G113" s="250"/>
      <c r="H113" s="251"/>
      <c r="I113" s="225"/>
      <c r="J113" s="228"/>
      <c r="K113" s="231"/>
      <c r="L113" s="234"/>
      <c r="M113" s="234"/>
      <c r="N113" s="117" t="s">
        <v>348</v>
      </c>
      <c r="O113" s="249"/>
      <c r="P113" s="101">
        <v>416.16</v>
      </c>
      <c r="Q113" s="102" t="s">
        <v>356</v>
      </c>
      <c r="R113" s="103"/>
      <c r="S113" s="101"/>
      <c r="T113" s="101"/>
      <c r="U113" s="251"/>
      <c r="V113" s="253"/>
      <c r="W113" s="237"/>
      <c r="X113" s="2">
        <v>87</v>
      </c>
    </row>
    <row r="114" spans="1:24" x14ac:dyDescent="0.25">
      <c r="A114" s="252"/>
      <c r="B114" s="234"/>
      <c r="C114" s="234"/>
      <c r="D114" s="234"/>
      <c r="E114" s="234"/>
      <c r="F114" s="249"/>
      <c r="G114" s="250"/>
      <c r="H114" s="251"/>
      <c r="I114" s="225"/>
      <c r="J114" s="228"/>
      <c r="K114" s="231"/>
      <c r="L114" s="234"/>
      <c r="M114" s="234"/>
      <c r="N114" s="117" t="s">
        <v>348</v>
      </c>
      <c r="O114" s="249"/>
      <c r="P114" s="101">
        <v>416.16</v>
      </c>
      <c r="Q114" s="102" t="s">
        <v>356</v>
      </c>
      <c r="R114" s="103"/>
      <c r="S114" s="101"/>
      <c r="T114" s="101"/>
      <c r="U114" s="251"/>
      <c r="V114" s="253"/>
      <c r="W114" s="237"/>
      <c r="X114" s="2">
        <v>87</v>
      </c>
    </row>
    <row r="115" spans="1:24" x14ac:dyDescent="0.25">
      <c r="A115" s="252"/>
      <c r="B115" s="234"/>
      <c r="C115" s="234"/>
      <c r="D115" s="234"/>
      <c r="E115" s="234"/>
      <c r="F115" s="249"/>
      <c r="G115" s="250"/>
      <c r="H115" s="251"/>
      <c r="I115" s="225"/>
      <c r="J115" s="228"/>
      <c r="K115" s="231"/>
      <c r="L115" s="234"/>
      <c r="M115" s="234"/>
      <c r="N115" s="117" t="s">
        <v>348</v>
      </c>
      <c r="O115" s="249"/>
      <c r="P115" s="101">
        <v>1547.91</v>
      </c>
      <c r="Q115" s="102" t="s">
        <v>356</v>
      </c>
      <c r="R115" s="103"/>
      <c r="S115" s="101"/>
      <c r="T115" s="101"/>
      <c r="U115" s="251"/>
      <c r="V115" s="253"/>
      <c r="W115" s="237"/>
      <c r="X115" s="2">
        <v>87</v>
      </c>
    </row>
    <row r="116" spans="1:24" x14ac:dyDescent="0.25">
      <c r="A116" s="252"/>
      <c r="B116" s="234"/>
      <c r="C116" s="234"/>
      <c r="D116" s="234"/>
      <c r="E116" s="234"/>
      <c r="F116" s="249"/>
      <c r="G116" s="250"/>
      <c r="H116" s="251"/>
      <c r="I116" s="225"/>
      <c r="J116" s="228"/>
      <c r="K116" s="231"/>
      <c r="L116" s="234"/>
      <c r="M116" s="234"/>
      <c r="N116" s="117" t="s">
        <v>348</v>
      </c>
      <c r="O116" s="249"/>
      <c r="P116" s="101">
        <v>98.81</v>
      </c>
      <c r="Q116" s="102" t="s">
        <v>356</v>
      </c>
      <c r="R116" s="103"/>
      <c r="S116" s="101"/>
      <c r="T116" s="101"/>
      <c r="U116" s="251"/>
      <c r="V116" s="253"/>
      <c r="W116" s="237"/>
      <c r="X116" s="2">
        <v>87</v>
      </c>
    </row>
    <row r="117" spans="1:24" x14ac:dyDescent="0.25">
      <c r="A117" s="240"/>
      <c r="B117" s="235"/>
      <c r="C117" s="235"/>
      <c r="D117" s="235"/>
      <c r="E117" s="235"/>
      <c r="F117" s="242"/>
      <c r="G117" s="248"/>
      <c r="H117" s="244"/>
      <c r="I117" s="226"/>
      <c r="J117" s="229"/>
      <c r="K117" s="232"/>
      <c r="L117" s="235"/>
      <c r="M117" s="235"/>
      <c r="N117" s="118" t="s">
        <v>348</v>
      </c>
      <c r="O117" s="242"/>
      <c r="P117" s="111">
        <v>1036</v>
      </c>
      <c r="Q117" s="112" t="s">
        <v>356</v>
      </c>
      <c r="R117" s="113"/>
      <c r="S117" s="111"/>
      <c r="T117" s="111"/>
      <c r="U117" s="244"/>
      <c r="V117" s="246"/>
      <c r="W117" s="238"/>
      <c r="X117" s="2">
        <v>87</v>
      </c>
    </row>
    <row r="118" spans="1:24" s="85" customFormat="1" ht="62.45" customHeight="1" x14ac:dyDescent="0.25">
      <c r="A118" s="239">
        <v>8</v>
      </c>
      <c r="B118" s="233" t="s">
        <v>56</v>
      </c>
      <c r="C118" s="233"/>
      <c r="D118" s="233"/>
      <c r="E118" s="233" t="s">
        <v>194</v>
      </c>
      <c r="F118" s="241" t="s">
        <v>303</v>
      </c>
      <c r="G118" s="247" t="s">
        <v>304</v>
      </c>
      <c r="H118" s="243">
        <v>235305</v>
      </c>
      <c r="I118" s="224">
        <f>IF(X118 = 92, H118 + SUM(S118:S121) - SUM(T118:T121) - SUM(P118:P121) - V118,0)</f>
        <v>47891</v>
      </c>
      <c r="J118" s="227">
        <v>2353020735</v>
      </c>
      <c r="K118" s="230" t="s">
        <v>198</v>
      </c>
      <c r="L118" s="233"/>
      <c r="M118" s="233" t="s">
        <v>306</v>
      </c>
      <c r="N118" s="116" t="s">
        <v>357</v>
      </c>
      <c r="O118" s="241" t="s">
        <v>199</v>
      </c>
      <c r="P118" s="100">
        <v>89410.74</v>
      </c>
      <c r="Q118" s="99" t="s">
        <v>349</v>
      </c>
      <c r="R118" s="98"/>
      <c r="S118" s="100"/>
      <c r="T118" s="100"/>
      <c r="U118" s="243"/>
      <c r="V118" s="245"/>
      <c r="W118" s="236"/>
      <c r="X118" s="85">
        <v>92</v>
      </c>
    </row>
    <row r="119" spans="1:24" x14ac:dyDescent="0.25">
      <c r="A119" s="252"/>
      <c r="B119" s="234"/>
      <c r="C119" s="234"/>
      <c r="D119" s="234"/>
      <c r="E119" s="234"/>
      <c r="F119" s="249"/>
      <c r="G119" s="250"/>
      <c r="H119" s="251"/>
      <c r="I119" s="225"/>
      <c r="J119" s="228"/>
      <c r="K119" s="231"/>
      <c r="L119" s="234"/>
      <c r="M119" s="234"/>
      <c r="N119" s="117" t="s">
        <v>357</v>
      </c>
      <c r="O119" s="249"/>
      <c r="P119" s="101">
        <v>5707.26</v>
      </c>
      <c r="Q119" s="102" t="s">
        <v>349</v>
      </c>
      <c r="R119" s="103"/>
      <c r="S119" s="101"/>
      <c r="T119" s="101"/>
      <c r="U119" s="251"/>
      <c r="V119" s="253"/>
      <c r="W119" s="237"/>
      <c r="X119" s="2">
        <v>92</v>
      </c>
    </row>
    <row r="120" spans="1:24" x14ac:dyDescent="0.25">
      <c r="A120" s="252"/>
      <c r="B120" s="234"/>
      <c r="C120" s="234"/>
      <c r="D120" s="234"/>
      <c r="E120" s="234"/>
      <c r="F120" s="249"/>
      <c r="G120" s="250"/>
      <c r="H120" s="251"/>
      <c r="I120" s="225"/>
      <c r="J120" s="228"/>
      <c r="K120" s="231"/>
      <c r="L120" s="234"/>
      <c r="M120" s="234"/>
      <c r="N120" s="117" t="s">
        <v>359</v>
      </c>
      <c r="O120" s="249"/>
      <c r="P120" s="101">
        <v>86758.06</v>
      </c>
      <c r="Q120" s="102" t="s">
        <v>359</v>
      </c>
      <c r="R120" s="103"/>
      <c r="S120" s="101"/>
      <c r="T120" s="101"/>
      <c r="U120" s="251"/>
      <c r="V120" s="253"/>
      <c r="W120" s="237"/>
      <c r="X120" s="2">
        <v>92</v>
      </c>
    </row>
    <row r="121" spans="1:24" x14ac:dyDescent="0.25">
      <c r="A121" s="240"/>
      <c r="B121" s="235"/>
      <c r="C121" s="235"/>
      <c r="D121" s="235"/>
      <c r="E121" s="235"/>
      <c r="F121" s="242"/>
      <c r="G121" s="248"/>
      <c r="H121" s="244"/>
      <c r="I121" s="226"/>
      <c r="J121" s="229"/>
      <c r="K121" s="232"/>
      <c r="L121" s="235"/>
      <c r="M121" s="235"/>
      <c r="N121" s="118" t="s">
        <v>359</v>
      </c>
      <c r="O121" s="242"/>
      <c r="P121" s="111">
        <v>5537.94</v>
      </c>
      <c r="Q121" s="112" t="s">
        <v>359</v>
      </c>
      <c r="R121" s="113"/>
      <c r="S121" s="111"/>
      <c r="T121" s="111"/>
      <c r="U121" s="244"/>
      <c r="V121" s="246"/>
      <c r="W121" s="238"/>
      <c r="X121" s="2">
        <v>92</v>
      </c>
    </row>
    <row r="122" spans="1:24" s="85" customFormat="1" ht="67.150000000000006" customHeight="1" x14ac:dyDescent="0.25">
      <c r="A122" s="239">
        <v>9</v>
      </c>
      <c r="B122" s="233" t="s">
        <v>56</v>
      </c>
      <c r="C122" s="233"/>
      <c r="D122" s="233"/>
      <c r="E122" s="233" t="s">
        <v>202</v>
      </c>
      <c r="F122" s="241" t="s">
        <v>303</v>
      </c>
      <c r="G122" s="247" t="s">
        <v>305</v>
      </c>
      <c r="H122" s="243">
        <v>76545</v>
      </c>
      <c r="I122" s="224">
        <f>IF(X122 = 93, H122 + SUM(S122:S123) - SUM(T122:T123) - SUM(P122:P123) - V122,0)</f>
        <v>15579</v>
      </c>
      <c r="J122" s="227">
        <v>2353020735</v>
      </c>
      <c r="K122" s="230" t="s">
        <v>198</v>
      </c>
      <c r="L122" s="233"/>
      <c r="M122" s="233" t="s">
        <v>306</v>
      </c>
      <c r="N122" s="116" t="s">
        <v>357</v>
      </c>
      <c r="O122" s="241" t="s">
        <v>199</v>
      </c>
      <c r="P122" s="100">
        <v>30942</v>
      </c>
      <c r="Q122" s="99" t="s">
        <v>349</v>
      </c>
      <c r="R122" s="98"/>
      <c r="S122" s="100"/>
      <c r="T122" s="100"/>
      <c r="U122" s="243"/>
      <c r="V122" s="245"/>
      <c r="W122" s="236"/>
      <c r="X122" s="85">
        <v>93</v>
      </c>
    </row>
    <row r="123" spans="1:24" x14ac:dyDescent="0.25">
      <c r="A123" s="240"/>
      <c r="B123" s="235"/>
      <c r="C123" s="235"/>
      <c r="D123" s="235"/>
      <c r="E123" s="235"/>
      <c r="F123" s="242"/>
      <c r="G123" s="248"/>
      <c r="H123" s="244"/>
      <c r="I123" s="226"/>
      <c r="J123" s="229"/>
      <c r="K123" s="232"/>
      <c r="L123" s="235"/>
      <c r="M123" s="235"/>
      <c r="N123" s="118" t="s">
        <v>359</v>
      </c>
      <c r="O123" s="242"/>
      <c r="P123" s="111">
        <v>30024</v>
      </c>
      <c r="Q123" s="112" t="s">
        <v>359</v>
      </c>
      <c r="R123" s="113"/>
      <c r="S123" s="111"/>
      <c r="T123" s="111"/>
      <c r="U123" s="244"/>
      <c r="V123" s="246"/>
      <c r="W123" s="238"/>
      <c r="X123" s="2">
        <v>93</v>
      </c>
    </row>
    <row r="124" spans="1:24" s="85" customFormat="1" ht="72.599999999999994" customHeight="1" x14ac:dyDescent="0.25">
      <c r="A124" s="198">
        <v>10</v>
      </c>
      <c r="B124" s="212" t="s">
        <v>56</v>
      </c>
      <c r="C124" s="212"/>
      <c r="D124" s="212"/>
      <c r="E124" s="212" t="s">
        <v>180</v>
      </c>
      <c r="F124" s="201" t="s">
        <v>311</v>
      </c>
      <c r="G124" s="259" t="s">
        <v>312</v>
      </c>
      <c r="H124" s="209">
        <v>464158.73</v>
      </c>
      <c r="I124" s="221">
        <f>IF(X124 = 101, H124 + SUM(S124:S126) - SUM(T124:T126) - SUM(P124:P126) - V124,0)</f>
        <v>408896.51999999996</v>
      </c>
      <c r="J124" s="262">
        <v>2308119595</v>
      </c>
      <c r="K124" s="265" t="s">
        <v>146</v>
      </c>
      <c r="L124" s="212"/>
      <c r="M124" s="212" t="s">
        <v>309</v>
      </c>
      <c r="N124" s="137" t="s">
        <v>388</v>
      </c>
      <c r="O124" s="201" t="s">
        <v>179</v>
      </c>
      <c r="P124" s="124">
        <v>8111.96</v>
      </c>
      <c r="Q124" s="125" t="s">
        <v>390</v>
      </c>
      <c r="R124" s="123"/>
      <c r="S124" s="124"/>
      <c r="T124" s="124"/>
      <c r="U124" s="209"/>
      <c r="V124" s="254"/>
      <c r="W124" s="195"/>
      <c r="X124" s="85">
        <v>101</v>
      </c>
    </row>
    <row r="125" spans="1:24" x14ac:dyDescent="0.25">
      <c r="A125" s="199"/>
      <c r="B125" s="213"/>
      <c r="C125" s="213"/>
      <c r="D125" s="213"/>
      <c r="E125" s="213"/>
      <c r="F125" s="202"/>
      <c r="G125" s="260"/>
      <c r="H125" s="210"/>
      <c r="I125" s="222"/>
      <c r="J125" s="263"/>
      <c r="K125" s="266"/>
      <c r="L125" s="213"/>
      <c r="M125" s="213"/>
      <c r="N125" s="138" t="s">
        <v>391</v>
      </c>
      <c r="O125" s="202"/>
      <c r="P125" s="126">
        <v>21770.06</v>
      </c>
      <c r="Q125" s="127" t="s">
        <v>390</v>
      </c>
      <c r="R125" s="128"/>
      <c r="S125" s="126"/>
      <c r="T125" s="126"/>
      <c r="U125" s="210"/>
      <c r="V125" s="255"/>
      <c r="W125" s="196"/>
      <c r="X125" s="2">
        <v>101</v>
      </c>
    </row>
    <row r="126" spans="1:24" x14ac:dyDescent="0.25">
      <c r="A126" s="200"/>
      <c r="B126" s="214"/>
      <c r="C126" s="214"/>
      <c r="D126" s="214"/>
      <c r="E126" s="214"/>
      <c r="F126" s="203"/>
      <c r="G126" s="261"/>
      <c r="H126" s="211"/>
      <c r="I126" s="223"/>
      <c r="J126" s="264"/>
      <c r="K126" s="267"/>
      <c r="L126" s="214"/>
      <c r="M126" s="214"/>
      <c r="N126" s="139" t="s">
        <v>391</v>
      </c>
      <c r="O126" s="203"/>
      <c r="P126" s="133">
        <v>25380.19</v>
      </c>
      <c r="Q126" s="134" t="s">
        <v>390</v>
      </c>
      <c r="R126" s="135"/>
      <c r="S126" s="133"/>
      <c r="T126" s="133"/>
      <c r="U126" s="211"/>
      <c r="V126" s="256"/>
      <c r="W126" s="197"/>
      <c r="X126" s="2">
        <v>101</v>
      </c>
    </row>
    <row r="127" spans="1:24" s="85" customFormat="1" ht="63" customHeight="1" x14ac:dyDescent="0.25">
      <c r="A127" s="87">
        <v>11</v>
      </c>
      <c r="B127" s="88" t="s">
        <v>56</v>
      </c>
      <c r="C127" s="88"/>
      <c r="D127" s="88"/>
      <c r="E127" s="88" t="s">
        <v>169</v>
      </c>
      <c r="F127" s="95" t="s">
        <v>311</v>
      </c>
      <c r="G127" s="89" t="s">
        <v>171</v>
      </c>
      <c r="H127" s="90">
        <v>22628.22</v>
      </c>
      <c r="I127" s="91">
        <f>IF(X127 = 102, H127 + SUM(S127:S127) - SUM(T127:T127) - SUM(P127:P127) - V127,0)</f>
        <v>22628.22</v>
      </c>
      <c r="J127" s="92">
        <v>2308131994</v>
      </c>
      <c r="K127" s="93" t="s">
        <v>329</v>
      </c>
      <c r="L127" s="88"/>
      <c r="M127" s="88" t="s">
        <v>330</v>
      </c>
      <c r="N127" s="95"/>
      <c r="O127" s="95" t="s">
        <v>174</v>
      </c>
      <c r="P127" s="90"/>
      <c r="Q127" s="89"/>
      <c r="R127" s="88"/>
      <c r="S127" s="90"/>
      <c r="T127" s="90"/>
      <c r="U127" s="90"/>
      <c r="V127" s="94"/>
      <c r="W127" s="86"/>
      <c r="X127" s="85">
        <v>102</v>
      </c>
    </row>
    <row r="128" spans="1:24" s="85" customFormat="1" ht="60.6" customHeight="1" x14ac:dyDescent="0.25">
      <c r="A128" s="87">
        <v>12</v>
      </c>
      <c r="B128" s="88" t="s">
        <v>56</v>
      </c>
      <c r="C128" s="88"/>
      <c r="D128" s="88"/>
      <c r="E128" s="88" t="s">
        <v>194</v>
      </c>
      <c r="F128" s="95" t="s">
        <v>311</v>
      </c>
      <c r="G128" s="89" t="s">
        <v>172</v>
      </c>
      <c r="H128" s="90">
        <v>38404.160000000003</v>
      </c>
      <c r="I128" s="91">
        <f>IF(X128 = 103, H128 + SUM(S128:S128) - SUM(T128:T128) - SUM(P128:P128) - V128,0)</f>
        <v>38404.160000000003</v>
      </c>
      <c r="J128" s="92">
        <v>2369002347</v>
      </c>
      <c r="K128" s="93" t="s">
        <v>173</v>
      </c>
      <c r="L128" s="88"/>
      <c r="M128" s="88" t="s">
        <v>309</v>
      </c>
      <c r="N128" s="95"/>
      <c r="O128" s="95" t="s">
        <v>331</v>
      </c>
      <c r="P128" s="90"/>
      <c r="Q128" s="89"/>
      <c r="R128" s="88"/>
      <c r="S128" s="90"/>
      <c r="T128" s="90"/>
      <c r="U128" s="90"/>
      <c r="V128" s="94"/>
      <c r="W128" s="86"/>
      <c r="X128" s="85">
        <v>103</v>
      </c>
    </row>
    <row r="129" spans="1:24" s="85" customFormat="1" ht="81" customHeight="1" x14ac:dyDescent="0.25">
      <c r="A129" s="87">
        <v>13</v>
      </c>
      <c r="B129" s="88" t="s">
        <v>56</v>
      </c>
      <c r="C129" s="88"/>
      <c r="D129" s="88"/>
      <c r="E129" s="88" t="s">
        <v>332</v>
      </c>
      <c r="F129" s="95" t="s">
        <v>333</v>
      </c>
      <c r="G129" s="89" t="s">
        <v>334</v>
      </c>
      <c r="H129" s="90">
        <v>256000</v>
      </c>
      <c r="I129" s="91">
        <f>IF(X129 = 104, H129 + SUM(S129:S129) - SUM(T129:T129) - SUM(P129:P129) - V129,0)</f>
        <v>256000</v>
      </c>
      <c r="J129" s="92">
        <v>235300578903</v>
      </c>
      <c r="K129" s="93" t="s">
        <v>147</v>
      </c>
      <c r="L129" s="88"/>
      <c r="M129" s="88" t="s">
        <v>335</v>
      </c>
      <c r="N129" s="95"/>
      <c r="O129" s="95" t="s">
        <v>201</v>
      </c>
      <c r="P129" s="90"/>
      <c r="Q129" s="89"/>
      <c r="R129" s="88"/>
      <c r="S129" s="90"/>
      <c r="T129" s="90"/>
      <c r="U129" s="90"/>
      <c r="V129" s="94"/>
      <c r="W129" s="86"/>
      <c r="X129" s="85">
        <v>104</v>
      </c>
    </row>
    <row r="130" spans="1:24" s="85" customFormat="1" ht="58.15" customHeight="1" x14ac:dyDescent="0.25">
      <c r="A130" s="87">
        <v>14</v>
      </c>
      <c r="B130" s="88" t="s">
        <v>56</v>
      </c>
      <c r="C130" s="88"/>
      <c r="D130" s="88"/>
      <c r="E130" s="88" t="s">
        <v>336</v>
      </c>
      <c r="F130" s="95" t="s">
        <v>333</v>
      </c>
      <c r="G130" s="89" t="s">
        <v>177</v>
      </c>
      <c r="H130" s="90">
        <v>31676.400000000001</v>
      </c>
      <c r="I130" s="91">
        <f>IF(X130 = 105, H130 + SUM(S130:S130) - SUM(T130:T130) - SUM(P130:P130) - V130,0)</f>
        <v>31676.400000000001</v>
      </c>
      <c r="J130" s="92">
        <v>2353018870</v>
      </c>
      <c r="K130" s="93" t="s">
        <v>155</v>
      </c>
      <c r="L130" s="88"/>
      <c r="M130" s="88" t="s">
        <v>309</v>
      </c>
      <c r="N130" s="95"/>
      <c r="O130" s="95" t="s">
        <v>199</v>
      </c>
      <c r="P130" s="90"/>
      <c r="Q130" s="89"/>
      <c r="R130" s="88"/>
      <c r="S130" s="90"/>
      <c r="T130" s="90"/>
      <c r="U130" s="90"/>
      <c r="V130" s="94"/>
      <c r="W130" s="86"/>
      <c r="X130" s="85">
        <v>105</v>
      </c>
    </row>
    <row r="131" spans="1:24" s="85" customFormat="1" ht="0.6" customHeight="1" x14ac:dyDescent="0.3">
      <c r="A131" s="87">
        <v>15</v>
      </c>
      <c r="B131" s="88"/>
      <c r="C131" s="88"/>
      <c r="D131" s="88"/>
      <c r="E131" s="88"/>
      <c r="F131" s="95"/>
      <c r="G131" s="89"/>
      <c r="H131" s="90"/>
      <c r="I131" s="91">
        <f>IF(X131 = 106, H131 + SUM(S131:S131) - SUM(T131:T131) - SUM(P131:P131) - V131,0)</f>
        <v>0</v>
      </c>
      <c r="J131" s="92"/>
      <c r="K131" s="93"/>
      <c r="L131" s="88"/>
      <c r="M131" s="88"/>
      <c r="N131" s="95"/>
      <c r="O131" s="95"/>
      <c r="P131" s="90"/>
      <c r="Q131" s="89"/>
      <c r="R131" s="88"/>
      <c r="S131" s="90"/>
      <c r="T131" s="90"/>
      <c r="U131" s="90"/>
      <c r="V131" s="94"/>
      <c r="W131" s="86"/>
      <c r="X131" s="85">
        <v>106</v>
      </c>
    </row>
    <row r="132" spans="1:24" s="85" customFormat="1" ht="75" x14ac:dyDescent="0.25">
      <c r="A132" s="104">
        <v>16</v>
      </c>
      <c r="B132" s="105" t="s">
        <v>362</v>
      </c>
      <c r="C132" s="105"/>
      <c r="D132" s="105"/>
      <c r="E132" s="105" t="s">
        <v>200</v>
      </c>
      <c r="F132" s="120" t="s">
        <v>333</v>
      </c>
      <c r="G132" s="106" t="s">
        <v>364</v>
      </c>
      <c r="H132" s="107">
        <v>166685.48000000001</v>
      </c>
      <c r="I132" s="108">
        <f>IF(X132 = 107, H132 + SUM(S132:S132) - SUM(T132:T132) - SUM(P132:P132) - V132,0)</f>
        <v>166685.48000000001</v>
      </c>
      <c r="J132" s="109">
        <v>2353020735</v>
      </c>
      <c r="K132" s="110" t="s">
        <v>198</v>
      </c>
      <c r="L132" s="105"/>
      <c r="M132" s="105" t="s">
        <v>322</v>
      </c>
      <c r="N132" s="120"/>
      <c r="O132" s="120" t="s">
        <v>199</v>
      </c>
      <c r="P132" s="107"/>
      <c r="Q132" s="106"/>
      <c r="R132" s="105"/>
      <c r="S132" s="107"/>
      <c r="T132" s="107"/>
      <c r="U132" s="107"/>
      <c r="V132" s="114"/>
      <c r="W132" s="115"/>
      <c r="X132" s="85">
        <v>107</v>
      </c>
    </row>
    <row r="133" spans="1:24" s="85" customFormat="1" ht="75" x14ac:dyDescent="0.25">
      <c r="A133" s="104">
        <v>17</v>
      </c>
      <c r="B133" s="105" t="s">
        <v>56</v>
      </c>
      <c r="C133" s="105"/>
      <c r="D133" s="105"/>
      <c r="E133" s="105" t="s">
        <v>197</v>
      </c>
      <c r="F133" s="120" t="s">
        <v>333</v>
      </c>
      <c r="G133" s="106" t="s">
        <v>365</v>
      </c>
      <c r="H133" s="107">
        <v>50150.29</v>
      </c>
      <c r="I133" s="108">
        <f>IF(X133 = 108, H133 + SUM(S133:S133) - SUM(T133:T133) - SUM(P133:P133) - V133,0)</f>
        <v>50150.29</v>
      </c>
      <c r="J133" s="109">
        <v>2353020735</v>
      </c>
      <c r="K133" s="110" t="s">
        <v>198</v>
      </c>
      <c r="L133" s="105"/>
      <c r="M133" s="105" t="s">
        <v>322</v>
      </c>
      <c r="N133" s="120"/>
      <c r="O133" s="120" t="s">
        <v>199</v>
      </c>
      <c r="P133" s="107"/>
      <c r="Q133" s="106"/>
      <c r="R133" s="105"/>
      <c r="S133" s="107"/>
      <c r="T133" s="107"/>
      <c r="U133" s="107"/>
      <c r="V133" s="114"/>
      <c r="W133" s="115"/>
      <c r="X133" s="85">
        <v>108</v>
      </c>
    </row>
    <row r="134" spans="1:24" s="85" customFormat="1" ht="63" customHeight="1" x14ac:dyDescent="0.25">
      <c r="A134" s="104">
        <v>18</v>
      </c>
      <c r="B134" s="105" t="s">
        <v>56</v>
      </c>
      <c r="C134" s="105"/>
      <c r="D134" s="105"/>
      <c r="E134" s="105" t="s">
        <v>366</v>
      </c>
      <c r="F134" s="120" t="s">
        <v>333</v>
      </c>
      <c r="G134" s="106" t="s">
        <v>367</v>
      </c>
      <c r="H134" s="107">
        <v>70148.52</v>
      </c>
      <c r="I134" s="108">
        <f>IF(X134 = 109, H134 + SUM(S134:S134) - SUM(T134:T134) - SUM(P134:P134) - V134,0)</f>
        <v>70148.52</v>
      </c>
      <c r="J134" s="109">
        <v>2353020735</v>
      </c>
      <c r="K134" s="110" t="s">
        <v>198</v>
      </c>
      <c r="L134" s="105"/>
      <c r="M134" s="105" t="s">
        <v>322</v>
      </c>
      <c r="N134" s="120"/>
      <c r="O134" s="120" t="s">
        <v>199</v>
      </c>
      <c r="P134" s="107"/>
      <c r="Q134" s="106"/>
      <c r="R134" s="105"/>
      <c r="S134" s="107"/>
      <c r="T134" s="107"/>
      <c r="U134" s="107"/>
      <c r="V134" s="114"/>
      <c r="W134" s="115"/>
      <c r="X134" s="85">
        <v>109</v>
      </c>
    </row>
    <row r="135" spans="1:24" s="85" customFormat="1" ht="78.599999999999994" customHeight="1" x14ac:dyDescent="0.25">
      <c r="A135" s="104">
        <v>19</v>
      </c>
      <c r="B135" s="105" t="s">
        <v>56</v>
      </c>
      <c r="C135" s="105"/>
      <c r="D135" s="105"/>
      <c r="E135" s="105" t="s">
        <v>345</v>
      </c>
      <c r="F135" s="120" t="s">
        <v>341</v>
      </c>
      <c r="G135" s="106" t="s">
        <v>188</v>
      </c>
      <c r="H135" s="107">
        <v>81000</v>
      </c>
      <c r="I135" s="108">
        <f>IF(X135 = 110, H135 + SUM(S135:S135) - SUM(T135:T135) - SUM(P135:P135) - V135,0)</f>
        <v>81000</v>
      </c>
      <c r="J135" s="109">
        <v>2353016552</v>
      </c>
      <c r="K135" s="110" t="s">
        <v>344</v>
      </c>
      <c r="L135" s="105"/>
      <c r="M135" s="105" t="s">
        <v>309</v>
      </c>
      <c r="N135" s="120"/>
      <c r="O135" s="120" t="s">
        <v>189</v>
      </c>
      <c r="P135" s="107"/>
      <c r="Q135" s="106"/>
      <c r="R135" s="105"/>
      <c r="S135" s="107"/>
      <c r="T135" s="107"/>
      <c r="U135" s="107"/>
      <c r="V135" s="114"/>
      <c r="W135" s="115"/>
      <c r="X135" s="85">
        <v>110</v>
      </c>
    </row>
    <row r="136" spans="1:24" s="85" customFormat="1" ht="77.45" customHeight="1" x14ac:dyDescent="0.25">
      <c r="A136" s="104">
        <v>20</v>
      </c>
      <c r="B136" s="105" t="s">
        <v>56</v>
      </c>
      <c r="C136" s="105"/>
      <c r="D136" s="105"/>
      <c r="E136" s="105" t="s">
        <v>368</v>
      </c>
      <c r="F136" s="120" t="s">
        <v>341</v>
      </c>
      <c r="G136" s="106" t="s">
        <v>369</v>
      </c>
      <c r="H136" s="107">
        <v>27406.080000000002</v>
      </c>
      <c r="I136" s="108">
        <f>IF(X136 = 111, H136 + SUM(S136:S136) - SUM(T136:T136) - SUM(P136:P136) - V136,0)</f>
        <v>27406.080000000002</v>
      </c>
      <c r="J136" s="109">
        <v>2310163739</v>
      </c>
      <c r="K136" s="110" t="s">
        <v>150</v>
      </c>
      <c r="L136" s="105"/>
      <c r="M136" s="105" t="s">
        <v>309</v>
      </c>
      <c r="N136" s="120"/>
      <c r="O136" s="120" t="s">
        <v>370</v>
      </c>
      <c r="P136" s="107"/>
      <c r="Q136" s="106"/>
      <c r="R136" s="105"/>
      <c r="S136" s="107"/>
      <c r="T136" s="107"/>
      <c r="U136" s="107"/>
      <c r="V136" s="114"/>
      <c r="W136" s="115"/>
      <c r="X136" s="85">
        <v>111</v>
      </c>
    </row>
    <row r="137" spans="1:24" s="85" customFormat="1" ht="75" x14ac:dyDescent="0.25">
      <c r="A137" s="129">
        <v>21</v>
      </c>
      <c r="B137" s="130" t="s">
        <v>56</v>
      </c>
      <c r="C137" s="130"/>
      <c r="D137" s="130"/>
      <c r="E137" s="130" t="s">
        <v>203</v>
      </c>
      <c r="F137" s="144" t="s">
        <v>392</v>
      </c>
      <c r="G137" s="140" t="s">
        <v>363</v>
      </c>
      <c r="H137" s="131">
        <v>48651.199999999997</v>
      </c>
      <c r="I137" s="132">
        <f>IF(X137 = 112, H137 + SUM(S137:S137) - SUM(T137:T137) - SUM(P137:P137) - V137,0)</f>
        <v>48651.199999999997</v>
      </c>
      <c r="J137" s="141">
        <v>2353020735</v>
      </c>
      <c r="K137" s="142" t="s">
        <v>198</v>
      </c>
      <c r="L137" s="130"/>
      <c r="M137" s="130" t="s">
        <v>322</v>
      </c>
      <c r="N137" s="144"/>
      <c r="O137" s="144" t="s">
        <v>199</v>
      </c>
      <c r="P137" s="131"/>
      <c r="Q137" s="140"/>
      <c r="R137" s="130"/>
      <c r="S137" s="131"/>
      <c r="T137" s="131"/>
      <c r="U137" s="131"/>
      <c r="V137" s="143"/>
      <c r="W137" s="136"/>
      <c r="X137" s="85">
        <v>112</v>
      </c>
    </row>
    <row r="138" spans="1:24" ht="18" x14ac:dyDescent="0.3">
      <c r="X138" s="2">
        <v>113</v>
      </c>
    </row>
  </sheetData>
  <sheetProtection algorithmName="SHA-512" hashValue="nLIwsb1+M+4yum+X9X4numvRYqGmz362jQxSUQ6x50mhA5rAoss1vOsgWCYHZ+v+7wmXJkzz8We39NZlpbVGYQ==" saltValue="2NP3EijxhoblQV7VSj3zIQ==" spinCount="100000" sheet="1" objects="1" scenarios="1" formatCells="0" formatColumns="0" formatRows="0"/>
  <mergeCells count="173">
    <mergeCell ref="M124:M126"/>
    <mergeCell ref="D124:D126"/>
    <mergeCell ref="E124:E126"/>
    <mergeCell ref="F124:F126"/>
    <mergeCell ref="G124:G126"/>
    <mergeCell ref="H124:H126"/>
    <mergeCell ref="I124:I126"/>
    <mergeCell ref="J124:J126"/>
    <mergeCell ref="K124:K126"/>
    <mergeCell ref="L124:L126"/>
    <mergeCell ref="A124:A126"/>
    <mergeCell ref="O124:O126"/>
    <mergeCell ref="U124:U126"/>
    <mergeCell ref="B124:B126"/>
    <mergeCell ref="V124:V126"/>
    <mergeCell ref="C124:C126"/>
    <mergeCell ref="W124:W126"/>
    <mergeCell ref="M55:M78"/>
    <mergeCell ref="A79:A85"/>
    <mergeCell ref="O79:O85"/>
    <mergeCell ref="U79:U85"/>
    <mergeCell ref="B79:B85"/>
    <mergeCell ref="V79:V85"/>
    <mergeCell ref="C79:C85"/>
    <mergeCell ref="W79:W85"/>
    <mergeCell ref="D79:D85"/>
    <mergeCell ref="E79:E85"/>
    <mergeCell ref="F79:F85"/>
    <mergeCell ref="G79:G85"/>
    <mergeCell ref="H79:H85"/>
    <mergeCell ref="I79:I85"/>
    <mergeCell ref="J79:J85"/>
    <mergeCell ref="K79:K85"/>
    <mergeCell ref="L79:L85"/>
    <mergeCell ref="M79:M85"/>
    <mergeCell ref="D55:D78"/>
    <mergeCell ref="E55:E78"/>
    <mergeCell ref="F55:F78"/>
    <mergeCell ref="G55:G78"/>
    <mergeCell ref="H55:H78"/>
    <mergeCell ref="I55:I78"/>
    <mergeCell ref="J55:J78"/>
    <mergeCell ref="K55:K78"/>
    <mergeCell ref="L55:L78"/>
    <mergeCell ref="A55:A78"/>
    <mergeCell ref="O55:O78"/>
    <mergeCell ref="U55:U78"/>
    <mergeCell ref="B55:B78"/>
    <mergeCell ref="V55:V78"/>
    <mergeCell ref="C55:C78"/>
    <mergeCell ref="W55:W78"/>
    <mergeCell ref="S2:U2"/>
    <mergeCell ref="F2:G2"/>
    <mergeCell ref="N2:O2"/>
    <mergeCell ref="L9:L20"/>
    <mergeCell ref="M9:M20"/>
    <mergeCell ref="D9:D20"/>
    <mergeCell ref="E9:E20"/>
    <mergeCell ref="F9:F20"/>
    <mergeCell ref="G9:G20"/>
    <mergeCell ref="H9:H20"/>
    <mergeCell ref="I9:I20"/>
    <mergeCell ref="J9:J20"/>
    <mergeCell ref="K9:K20"/>
    <mergeCell ref="A21:A54"/>
    <mergeCell ref="O21:O54"/>
    <mergeCell ref="U21:U54"/>
    <mergeCell ref="B21:B54"/>
    <mergeCell ref="V21:V54"/>
    <mergeCell ref="C21:C54"/>
    <mergeCell ref="W21:W54"/>
    <mergeCell ref="D21:D54"/>
    <mergeCell ref="E21:E54"/>
    <mergeCell ref="F21:F54"/>
    <mergeCell ref="G21:G54"/>
    <mergeCell ref="H21:H54"/>
    <mergeCell ref="I21:I54"/>
    <mergeCell ref="J21:J54"/>
    <mergeCell ref="K21:K54"/>
    <mergeCell ref="L21:L54"/>
    <mergeCell ref="M21:M54"/>
    <mergeCell ref="A9:A20"/>
    <mergeCell ref="O9:O20"/>
    <mergeCell ref="U9:U20"/>
    <mergeCell ref="B9:B20"/>
    <mergeCell ref="V9:V20"/>
    <mergeCell ref="C9:C20"/>
    <mergeCell ref="W9:W20"/>
    <mergeCell ref="W94:W102"/>
    <mergeCell ref="D94:D102"/>
    <mergeCell ref="E94:E102"/>
    <mergeCell ref="F94:F102"/>
    <mergeCell ref="G94:G102"/>
    <mergeCell ref="H94:H102"/>
    <mergeCell ref="I94:I102"/>
    <mergeCell ref="J94:J102"/>
    <mergeCell ref="K94:K102"/>
    <mergeCell ref="L94:L102"/>
    <mergeCell ref="M94:M102"/>
    <mergeCell ref="A86:A93"/>
    <mergeCell ref="O86:O93"/>
    <mergeCell ref="U86:U93"/>
    <mergeCell ref="B86:B93"/>
    <mergeCell ref="V86:V93"/>
    <mergeCell ref="C86:C93"/>
    <mergeCell ref="W103:W117"/>
    <mergeCell ref="D103:D117"/>
    <mergeCell ref="E103:E117"/>
    <mergeCell ref="F103:F117"/>
    <mergeCell ref="G103:G117"/>
    <mergeCell ref="H103:H117"/>
    <mergeCell ref="I103:I117"/>
    <mergeCell ref="J103:J117"/>
    <mergeCell ref="K103:K117"/>
    <mergeCell ref="L103:L117"/>
    <mergeCell ref="M103:M117"/>
    <mergeCell ref="O103:O117"/>
    <mergeCell ref="U103:U117"/>
    <mergeCell ref="V103:V117"/>
    <mergeCell ref="W118:W121"/>
    <mergeCell ref="D118:D121"/>
    <mergeCell ref="E118:E121"/>
    <mergeCell ref="F118:F121"/>
    <mergeCell ref="G118:G121"/>
    <mergeCell ref="H118:H121"/>
    <mergeCell ref="I118:I121"/>
    <mergeCell ref="J118:J121"/>
    <mergeCell ref="K118:K121"/>
    <mergeCell ref="L118:L121"/>
    <mergeCell ref="M118:M121"/>
    <mergeCell ref="E86:E93"/>
    <mergeCell ref="F86:F93"/>
    <mergeCell ref="G86:G93"/>
    <mergeCell ref="H86:H93"/>
    <mergeCell ref="A118:A121"/>
    <mergeCell ref="O118:O121"/>
    <mergeCell ref="U118:U121"/>
    <mergeCell ref="B118:B121"/>
    <mergeCell ref="V118:V121"/>
    <mergeCell ref="C118:C121"/>
    <mergeCell ref="A103:A117"/>
    <mergeCell ref="A94:A102"/>
    <mergeCell ref="O94:O102"/>
    <mergeCell ref="U94:U102"/>
    <mergeCell ref="B94:B102"/>
    <mergeCell ref="B103:B117"/>
    <mergeCell ref="C103:C117"/>
    <mergeCell ref="V94:V102"/>
    <mergeCell ref="C94:C102"/>
    <mergeCell ref="I86:I93"/>
    <mergeCell ref="J86:J93"/>
    <mergeCell ref="K86:K93"/>
    <mergeCell ref="L86:L93"/>
    <mergeCell ref="W86:W93"/>
    <mergeCell ref="A122:A123"/>
    <mergeCell ref="O122:O123"/>
    <mergeCell ref="U122:U123"/>
    <mergeCell ref="B122:B123"/>
    <mergeCell ref="V122:V123"/>
    <mergeCell ref="C122:C123"/>
    <mergeCell ref="W122:W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L122:L123"/>
    <mergeCell ref="M122:M123"/>
    <mergeCell ref="M86:M93"/>
    <mergeCell ref="D86:D93"/>
  </mergeCells>
  <pageMargins left="0.25" right="0.25" top="0.75" bottom="0.75" header="0.3" footer="0.3"/>
  <pageSetup paperSize="9" scale="2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V18"/>
  <sheetViews>
    <sheetView showGridLines="0" topLeftCell="D1" zoomScale="50" zoomScaleNormal="50" workbookViewId="0">
      <pane ySplit="8" topLeftCell="A9" activePane="bottomLeft" state="frozen"/>
      <selection pane="bottomLeft" activeCell="O16" sqref="O16"/>
    </sheetView>
  </sheetViews>
  <sheetFormatPr defaultColWidth="0" defaultRowHeight="18.75" x14ac:dyDescent="0.25"/>
  <cols>
    <col min="1" max="1" width="14" style="3" customWidth="1"/>
    <col min="2" max="2" width="25.42578125" style="3" customWidth="1"/>
    <col min="3" max="3" width="39.5703125" style="3" bestFit="1" customWidth="1"/>
    <col min="4" max="4" width="23.85546875" style="3" customWidth="1"/>
    <col min="5" max="5" width="32.42578125" style="3" customWidth="1"/>
    <col min="6" max="6" width="27.42578125" style="11" customWidth="1"/>
    <col min="7" max="7" width="27.42578125" style="3" customWidth="1"/>
    <col min="8" max="8" width="33" style="3" customWidth="1"/>
    <col min="9" max="10" width="27.28515625" style="10" customWidth="1"/>
    <col min="11" max="11" width="26.5703125" style="3" customWidth="1"/>
    <col min="12" max="12" width="38.42578125" style="11" customWidth="1"/>
    <col min="13" max="13" width="37.5703125" style="3" customWidth="1"/>
    <col min="14" max="14" width="24.7109375" style="10" customWidth="1"/>
    <col min="15" max="15" width="24.42578125" style="11" customWidth="1"/>
    <col min="16" max="16" width="24.28515625" style="11" customWidth="1"/>
    <col min="17" max="17" width="27.42578125" style="11" customWidth="1"/>
    <col min="18" max="18" width="27.140625" style="11" customWidth="1"/>
    <col min="19" max="19" width="23.42578125" style="11" customWidth="1"/>
    <col min="20" max="20" width="22.85546875" style="10" customWidth="1"/>
    <col min="21" max="21" width="21.85546875" style="2" customWidth="1"/>
    <col min="22" max="16384" width="9.140625" style="2" hidden="1"/>
  </cols>
  <sheetData>
    <row r="1" spans="1:22" ht="18.600000000000001" thickBot="1" x14ac:dyDescent="0.35"/>
    <row r="2" spans="1:22" ht="39.950000000000003" customHeight="1" thickBot="1" x14ac:dyDescent="0.3">
      <c r="B2" s="68"/>
      <c r="C2" s="68"/>
      <c r="D2" s="68"/>
      <c r="E2" s="257" t="s">
        <v>24</v>
      </c>
      <c r="F2" s="258"/>
      <c r="G2" s="80">
        <f>SUM(G9:G10000)</f>
        <v>2312865.1100000003</v>
      </c>
      <c r="L2" s="268" t="s">
        <v>137</v>
      </c>
      <c r="M2" s="269"/>
      <c r="N2" s="69">
        <f>SUM(N9:N10000)</f>
        <v>1174248.6599999999</v>
      </c>
      <c r="P2" s="68"/>
      <c r="Q2" s="205" t="s">
        <v>45</v>
      </c>
      <c r="R2" s="206"/>
      <c r="S2" s="207"/>
      <c r="T2" s="70">
        <f>SUM(T9:T10000)</f>
        <v>0</v>
      </c>
    </row>
    <row r="3" spans="1:22" ht="18" x14ac:dyDescent="0.3">
      <c r="E3" s="2"/>
      <c r="F3" s="2"/>
      <c r="G3" s="2"/>
      <c r="H3" s="2"/>
      <c r="L3" s="2"/>
      <c r="M3" s="2"/>
      <c r="P3" s="2"/>
      <c r="Q3" s="2"/>
      <c r="R3" s="2"/>
      <c r="S3" s="2"/>
    </row>
    <row r="4" spans="1:22" ht="39.950000000000003" customHeight="1" x14ac:dyDescent="0.3">
      <c r="E4" s="2"/>
      <c r="F4" s="2"/>
      <c r="G4" s="2"/>
      <c r="H4" s="2"/>
      <c r="L4" s="2"/>
      <c r="M4" s="2"/>
      <c r="P4" s="2"/>
      <c r="Q4" s="2"/>
      <c r="R4" s="2"/>
      <c r="S4" s="2"/>
    </row>
    <row r="6" spans="1:22" ht="150" x14ac:dyDescent="0.25">
      <c r="A6" s="23" t="s">
        <v>8</v>
      </c>
      <c r="B6" s="23" t="s">
        <v>21</v>
      </c>
      <c r="C6" s="23" t="s">
        <v>10</v>
      </c>
      <c r="D6" s="23" t="s">
        <v>15</v>
      </c>
      <c r="E6" s="23" t="s">
        <v>0</v>
      </c>
      <c r="F6" s="22" t="s">
        <v>3</v>
      </c>
      <c r="G6" s="23" t="s">
        <v>38</v>
      </c>
      <c r="H6" s="23" t="s">
        <v>22</v>
      </c>
      <c r="I6" s="71" t="s">
        <v>46</v>
      </c>
      <c r="J6" s="71" t="s">
        <v>5</v>
      </c>
      <c r="K6" s="23" t="s">
        <v>39</v>
      </c>
      <c r="L6" s="22" t="s">
        <v>37</v>
      </c>
      <c r="M6" s="23" t="s">
        <v>6</v>
      </c>
      <c r="N6" s="71" t="s">
        <v>23</v>
      </c>
      <c r="O6" s="22" t="s">
        <v>9</v>
      </c>
      <c r="P6" s="22" t="s">
        <v>40</v>
      </c>
      <c r="Q6" s="22" t="s">
        <v>103</v>
      </c>
      <c r="R6" s="22" t="s">
        <v>104</v>
      </c>
      <c r="S6" s="22" t="s">
        <v>41</v>
      </c>
      <c r="T6" s="71" t="s">
        <v>43</v>
      </c>
      <c r="U6" s="13" t="s">
        <v>42</v>
      </c>
    </row>
    <row r="7" spans="1:22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</row>
    <row r="8" spans="1:22" s="14" customFormat="1" ht="131.25" x14ac:dyDescent="0.25">
      <c r="A8" s="72" t="s">
        <v>36</v>
      </c>
      <c r="B8" s="72" t="s">
        <v>67</v>
      </c>
      <c r="C8" s="72" t="s">
        <v>66</v>
      </c>
      <c r="D8" s="72" t="s">
        <v>48</v>
      </c>
      <c r="E8" s="77">
        <v>43823</v>
      </c>
      <c r="F8" s="73" t="s">
        <v>65</v>
      </c>
      <c r="G8" s="74">
        <v>100000</v>
      </c>
      <c r="H8" s="74">
        <v>90000</v>
      </c>
      <c r="I8" s="78">
        <v>2308091759</v>
      </c>
      <c r="J8" s="72" t="s">
        <v>68</v>
      </c>
      <c r="K8" s="72" t="s">
        <v>69</v>
      </c>
      <c r="L8" s="73">
        <v>43801</v>
      </c>
      <c r="M8" s="72" t="s">
        <v>70</v>
      </c>
      <c r="N8" s="74">
        <v>10000</v>
      </c>
      <c r="O8" s="73">
        <v>43489</v>
      </c>
      <c r="P8" s="73"/>
      <c r="Q8" s="73"/>
      <c r="R8" s="73"/>
      <c r="S8" s="73"/>
      <c r="T8" s="74"/>
      <c r="U8" s="75" t="s">
        <v>64</v>
      </c>
    </row>
    <row r="9" spans="1:22" s="85" customFormat="1" ht="90" customHeight="1" x14ac:dyDescent="0.25">
      <c r="A9" s="198">
        <v>1</v>
      </c>
      <c r="B9" s="212"/>
      <c r="C9" s="212"/>
      <c r="D9" s="212" t="s">
        <v>158</v>
      </c>
      <c r="E9" s="201">
        <v>44925</v>
      </c>
      <c r="F9" s="259" t="s">
        <v>159</v>
      </c>
      <c r="G9" s="209">
        <v>1097939</v>
      </c>
      <c r="H9" s="221">
        <f>IF(V9 = 4, G9 + SUM(Q9:Q16) - SUM(R9:R16) - SUM(N9:N16) - T9,0)</f>
        <v>-76309.659999999916</v>
      </c>
      <c r="I9" s="270">
        <v>2312054894</v>
      </c>
      <c r="J9" s="212" t="s">
        <v>148</v>
      </c>
      <c r="K9" s="212" t="s">
        <v>175</v>
      </c>
      <c r="L9" s="137" t="s">
        <v>206</v>
      </c>
      <c r="M9" s="212" t="s">
        <v>176</v>
      </c>
      <c r="N9" s="124">
        <v>383959.73</v>
      </c>
      <c r="O9" s="137" t="s">
        <v>213</v>
      </c>
      <c r="P9" s="125"/>
      <c r="Q9" s="124"/>
      <c r="R9" s="124"/>
      <c r="S9" s="259"/>
      <c r="T9" s="209"/>
      <c r="U9" s="195"/>
      <c r="V9" s="85">
        <v>4</v>
      </c>
    </row>
    <row r="10" spans="1:22" x14ac:dyDescent="0.25">
      <c r="A10" s="199"/>
      <c r="B10" s="213"/>
      <c r="C10" s="213"/>
      <c r="D10" s="213"/>
      <c r="E10" s="202"/>
      <c r="F10" s="260"/>
      <c r="G10" s="210"/>
      <c r="H10" s="222"/>
      <c r="I10" s="271"/>
      <c r="J10" s="213"/>
      <c r="K10" s="213"/>
      <c r="L10" s="138" t="s">
        <v>212</v>
      </c>
      <c r="M10" s="213"/>
      <c r="N10" s="126">
        <v>76695.94</v>
      </c>
      <c r="O10" s="138" t="s">
        <v>218</v>
      </c>
      <c r="P10" s="127"/>
      <c r="Q10" s="126"/>
      <c r="R10" s="126"/>
      <c r="S10" s="260"/>
      <c r="T10" s="210"/>
      <c r="U10" s="196"/>
      <c r="V10" s="2">
        <v>4</v>
      </c>
    </row>
    <row r="11" spans="1:22" x14ac:dyDescent="0.25">
      <c r="A11" s="199"/>
      <c r="B11" s="213"/>
      <c r="C11" s="213"/>
      <c r="D11" s="213"/>
      <c r="E11" s="202"/>
      <c r="F11" s="260"/>
      <c r="G11" s="210"/>
      <c r="H11" s="222"/>
      <c r="I11" s="271"/>
      <c r="J11" s="213"/>
      <c r="K11" s="213"/>
      <c r="L11" s="138" t="s">
        <v>212</v>
      </c>
      <c r="M11" s="213"/>
      <c r="N11" s="126">
        <v>160000</v>
      </c>
      <c r="O11" s="138" t="s">
        <v>220</v>
      </c>
      <c r="P11" s="127"/>
      <c r="Q11" s="126"/>
      <c r="R11" s="126"/>
      <c r="S11" s="260"/>
      <c r="T11" s="210"/>
      <c r="U11" s="196"/>
      <c r="V11" s="2">
        <v>4</v>
      </c>
    </row>
    <row r="12" spans="1:22" x14ac:dyDescent="0.25">
      <c r="A12" s="199"/>
      <c r="B12" s="213"/>
      <c r="C12" s="213"/>
      <c r="D12" s="213"/>
      <c r="E12" s="202"/>
      <c r="F12" s="260"/>
      <c r="G12" s="210"/>
      <c r="H12" s="222"/>
      <c r="I12" s="271"/>
      <c r="J12" s="213"/>
      <c r="K12" s="213"/>
      <c r="L12" s="138" t="s">
        <v>219</v>
      </c>
      <c r="M12" s="213"/>
      <c r="N12" s="126">
        <v>134512.32999999999</v>
      </c>
      <c r="O12" s="138" t="s">
        <v>226</v>
      </c>
      <c r="P12" s="127"/>
      <c r="Q12" s="126"/>
      <c r="R12" s="126"/>
      <c r="S12" s="260"/>
      <c r="T12" s="210"/>
      <c r="U12" s="196"/>
      <c r="V12" s="2">
        <v>4</v>
      </c>
    </row>
    <row r="13" spans="1:22" x14ac:dyDescent="0.25">
      <c r="A13" s="199"/>
      <c r="B13" s="213"/>
      <c r="C13" s="213"/>
      <c r="D13" s="213"/>
      <c r="E13" s="202"/>
      <c r="F13" s="260"/>
      <c r="G13" s="210"/>
      <c r="H13" s="222"/>
      <c r="I13" s="271"/>
      <c r="J13" s="213"/>
      <c r="K13" s="213"/>
      <c r="L13" s="138" t="s">
        <v>231</v>
      </c>
      <c r="M13" s="213"/>
      <c r="N13" s="126">
        <v>46497.48</v>
      </c>
      <c r="O13" s="138" t="s">
        <v>232</v>
      </c>
      <c r="P13" s="127"/>
      <c r="Q13" s="126"/>
      <c r="R13" s="126"/>
      <c r="S13" s="260"/>
      <c r="T13" s="210"/>
      <c r="U13" s="196"/>
      <c r="V13" s="2">
        <v>4</v>
      </c>
    </row>
    <row r="14" spans="1:22" x14ac:dyDescent="0.25">
      <c r="A14" s="199"/>
      <c r="B14" s="213"/>
      <c r="C14" s="213"/>
      <c r="D14" s="213"/>
      <c r="E14" s="202"/>
      <c r="F14" s="260"/>
      <c r="G14" s="210"/>
      <c r="H14" s="222"/>
      <c r="I14" s="271"/>
      <c r="J14" s="213"/>
      <c r="K14" s="213"/>
      <c r="L14" s="138" t="s">
        <v>348</v>
      </c>
      <c r="M14" s="213"/>
      <c r="N14" s="126">
        <v>124014.53</v>
      </c>
      <c r="O14" s="138" t="s">
        <v>356</v>
      </c>
      <c r="P14" s="127"/>
      <c r="Q14" s="126"/>
      <c r="R14" s="126"/>
      <c r="S14" s="260"/>
      <c r="T14" s="210"/>
      <c r="U14" s="196"/>
      <c r="V14" s="2">
        <v>4</v>
      </c>
    </row>
    <row r="15" spans="1:22" x14ac:dyDescent="0.25">
      <c r="A15" s="199"/>
      <c r="B15" s="213"/>
      <c r="C15" s="213"/>
      <c r="D15" s="213"/>
      <c r="E15" s="202"/>
      <c r="F15" s="260"/>
      <c r="G15" s="210"/>
      <c r="H15" s="222"/>
      <c r="I15" s="271"/>
      <c r="J15" s="213"/>
      <c r="K15" s="213"/>
      <c r="L15" s="138" t="s">
        <v>358</v>
      </c>
      <c r="M15" s="213"/>
      <c r="N15" s="126">
        <v>72531.31</v>
      </c>
      <c r="O15" s="138" t="s">
        <v>350</v>
      </c>
      <c r="P15" s="127"/>
      <c r="Q15" s="126"/>
      <c r="R15" s="126"/>
      <c r="S15" s="260"/>
      <c r="T15" s="210"/>
      <c r="U15" s="196"/>
      <c r="V15" s="2">
        <v>4</v>
      </c>
    </row>
    <row r="16" spans="1:22" x14ac:dyDescent="0.25">
      <c r="A16" s="200"/>
      <c r="B16" s="214"/>
      <c r="C16" s="214"/>
      <c r="D16" s="214"/>
      <c r="E16" s="203"/>
      <c r="F16" s="261"/>
      <c r="G16" s="211"/>
      <c r="H16" s="223"/>
      <c r="I16" s="272"/>
      <c r="J16" s="214"/>
      <c r="K16" s="214"/>
      <c r="L16" s="139" t="s">
        <v>388</v>
      </c>
      <c r="M16" s="214"/>
      <c r="N16" s="133">
        <v>176037.34</v>
      </c>
      <c r="O16" s="139" t="s">
        <v>390</v>
      </c>
      <c r="P16" s="134"/>
      <c r="Q16" s="133"/>
      <c r="R16" s="133"/>
      <c r="S16" s="261"/>
      <c r="T16" s="211"/>
      <c r="U16" s="197"/>
      <c r="V16" s="2">
        <v>4</v>
      </c>
    </row>
    <row r="17" spans="1:22" s="85" customFormat="1" ht="93.75" x14ac:dyDescent="0.25">
      <c r="A17" s="104">
        <v>2</v>
      </c>
      <c r="B17" s="105"/>
      <c r="C17" s="105"/>
      <c r="D17" s="105" t="s">
        <v>158</v>
      </c>
      <c r="E17" s="120">
        <v>45300</v>
      </c>
      <c r="F17" s="106" t="s">
        <v>159</v>
      </c>
      <c r="G17" s="107">
        <v>1214926.1100000001</v>
      </c>
      <c r="H17" s="108">
        <f>IF(V17 = 6, G17 + SUM(Q17:Q17) - SUM(R17:R17) - SUM(N17:N17) - T17,0)</f>
        <v>1214926.1100000001</v>
      </c>
      <c r="I17" s="122">
        <v>2312054894</v>
      </c>
      <c r="J17" s="105" t="s">
        <v>148</v>
      </c>
      <c r="K17" s="105" t="s">
        <v>387</v>
      </c>
      <c r="L17" s="120"/>
      <c r="M17" s="105" t="s">
        <v>176</v>
      </c>
      <c r="N17" s="107"/>
      <c r="O17" s="120"/>
      <c r="P17" s="106"/>
      <c r="Q17" s="107"/>
      <c r="R17" s="107"/>
      <c r="S17" s="106"/>
      <c r="T17" s="107"/>
      <c r="U17" s="115"/>
      <c r="V17" s="85">
        <v>6</v>
      </c>
    </row>
    <row r="18" spans="1:22" ht="18" x14ac:dyDescent="0.3">
      <c r="V18" s="2">
        <v>7</v>
      </c>
    </row>
  </sheetData>
  <sheetProtection algorithmName="SHA-512" hashValue="EQuuidq+xaM16FTLd8CBF8wHsStbCa5vA82lKBSZqa7j1vdxjaazGvo2rxOQiXE2wT0SEBVHk3Yu0rRp9AYHzg==" saltValue="nS47badTe43lFonEFixg4w==" spinCount="100000" sheet="1" objects="1" scenarios="1" formatCells="0" formatColumns="0" formatRows="0"/>
  <mergeCells count="18">
    <mergeCell ref="A9:A16"/>
    <mergeCell ref="B9:B16"/>
    <mergeCell ref="C9:C16"/>
    <mergeCell ref="D9:D16"/>
    <mergeCell ref="E9:E16"/>
    <mergeCell ref="T9:T16"/>
    <mergeCell ref="U9:U16"/>
    <mergeCell ref="Q2:S2"/>
    <mergeCell ref="E2:F2"/>
    <mergeCell ref="L2:M2"/>
    <mergeCell ref="M9:M16"/>
    <mergeCell ref="S9:S16"/>
    <mergeCell ref="F9:F16"/>
    <mergeCell ref="G9:G16"/>
    <mergeCell ref="H9:H16"/>
    <mergeCell ref="I9:I16"/>
    <mergeCell ref="J9:J16"/>
    <mergeCell ref="K9:K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4" style="3" customWidth="1"/>
    <col min="3" max="3" width="30.7109375" style="3" customWidth="1"/>
    <col min="4" max="6" width="33.7109375" style="3" customWidth="1"/>
    <col min="7" max="8" width="22.28515625" style="10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8" width="21.85546875" style="10" customWidth="1"/>
    <col min="19" max="19" width="23.5703125" style="3" customWidth="1"/>
    <col min="20" max="20" width="31.28515625" style="11" customWidth="1"/>
    <col min="21" max="21" width="27.7109375" style="11" customWidth="1"/>
    <col min="22" max="22" width="25.42578125" style="10" customWidth="1"/>
    <col min="23" max="23" width="25" style="11" customWidth="1"/>
    <col min="24" max="24" width="24.5703125" style="3" customWidth="1"/>
    <col min="25" max="25" width="24.85546875" style="3" customWidth="1"/>
    <col min="26" max="26" width="24" style="3" customWidth="1"/>
    <col min="27" max="27" width="23.7109375" style="11" customWidth="1"/>
    <col min="28" max="28" width="19.140625" style="10" customWidth="1"/>
    <col min="29" max="29" width="23.140625" style="3" customWidth="1"/>
    <col min="30" max="30" width="9.140625" style="2" hidden="1" customWidth="1"/>
    <col min="31" max="31" width="8.5703125" style="2" hidden="1" customWidth="1"/>
    <col min="32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57" t="s">
        <v>139</v>
      </c>
      <c r="F2" s="258"/>
      <c r="G2" s="82">
        <f>SUM(G9:G9999)</f>
        <v>0</v>
      </c>
      <c r="O2" s="257" t="s">
        <v>24</v>
      </c>
      <c r="P2" s="258"/>
      <c r="Q2" s="80">
        <f>SUM(Q9:Q9999)</f>
        <v>0</v>
      </c>
      <c r="T2" s="205" t="s">
        <v>137</v>
      </c>
      <c r="U2" s="207"/>
      <c r="V2" s="69">
        <f>SUM(V9:V9999)</f>
        <v>0</v>
      </c>
      <c r="X2" s="68"/>
      <c r="Y2" s="205" t="s">
        <v>45</v>
      </c>
      <c r="Z2" s="206"/>
      <c r="AA2" s="207"/>
      <c r="AB2" s="70">
        <f>SUM(AB9:AB9999)</f>
        <v>0</v>
      </c>
    </row>
    <row r="3" spans="1:30" ht="18" x14ac:dyDescent="0.3">
      <c r="T3" s="2"/>
      <c r="U3" s="2"/>
      <c r="X3" s="2"/>
      <c r="Y3" s="2"/>
      <c r="Z3" s="2"/>
      <c r="AA3" s="2"/>
    </row>
    <row r="4" spans="1:30" ht="39.950000000000003" customHeight="1" x14ac:dyDescent="0.3">
      <c r="T4" s="2"/>
      <c r="U4" s="2"/>
      <c r="X4" s="2"/>
      <c r="Y4" s="2"/>
      <c r="Z4" s="2"/>
      <c r="AA4" s="2"/>
    </row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25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18</v>
      </c>
      <c r="R6" s="25" t="s">
        <v>22</v>
      </c>
      <c r="S6" s="18" t="s">
        <v>19</v>
      </c>
      <c r="T6" s="24" t="s">
        <v>37</v>
      </c>
      <c r="U6" s="24" t="s">
        <v>20</v>
      </c>
      <c r="V6" s="25" t="s">
        <v>23</v>
      </c>
      <c r="W6" s="24" t="s">
        <v>9</v>
      </c>
      <c r="X6" s="23" t="s">
        <v>40</v>
      </c>
      <c r="Y6" s="23" t="s">
        <v>103</v>
      </c>
      <c r="Z6" s="23" t="s">
        <v>104</v>
      </c>
      <c r="AA6" s="22" t="s">
        <v>41</v>
      </c>
      <c r="AB6" s="25" t="s">
        <v>43</v>
      </c>
      <c r="AC6" s="18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1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0" t="s">
        <v>81</v>
      </c>
      <c r="V8" s="19">
        <v>8775.01</v>
      </c>
      <c r="W8" s="20">
        <v>43696</v>
      </c>
      <c r="X8" s="21"/>
      <c r="Y8" s="54"/>
      <c r="Z8" s="54"/>
      <c r="AA8" s="20"/>
      <c r="AB8" s="19"/>
      <c r="AC8" s="21" t="s">
        <v>64</v>
      </c>
    </row>
    <row r="9" spans="1:30" ht="18" x14ac:dyDescent="0.3">
      <c r="AD9" s="2">
        <v>2</v>
      </c>
    </row>
  </sheetData>
  <sheetProtection algorithmName="SHA-512" hashValue="tacrPm+J7RhCbTMeqHpLi7SCDeDer3vndxgHOH8viuaNHEbBDsT3dEq+S6v6TDj6sUR+LFK6GPAeJ3hnUHb5Gw==" saltValue="nw6FcwkQSPAAxU0BI5pVGQ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3" tint="0.39997558519241921"/>
  </sheetPr>
  <dimension ref="A1:AL9"/>
  <sheetViews>
    <sheetView showGridLines="0" zoomScale="50" zoomScaleNormal="50" workbookViewId="0">
      <pane ySplit="8" topLeftCell="A9" activePane="bottomLeft" state="frozen"/>
      <selection pane="bottomLeft" activeCell="A8" sqref="A8"/>
    </sheetView>
  </sheetViews>
  <sheetFormatPr defaultColWidth="0" defaultRowHeight="18.75" x14ac:dyDescent="0.25"/>
  <cols>
    <col min="1" max="1" width="9.140625" style="3" customWidth="1"/>
    <col min="2" max="2" width="47.140625" style="3" customWidth="1"/>
    <col min="3" max="3" width="34.42578125" style="3" customWidth="1"/>
    <col min="4" max="6" width="33.7109375" style="3" customWidth="1"/>
    <col min="7" max="7" width="22.28515625" style="10" customWidth="1"/>
    <col min="8" max="8" width="22.28515625" style="2" customWidth="1"/>
    <col min="9" max="9" width="24.28515625" style="29" customWidth="1"/>
    <col min="10" max="10" width="28.42578125" style="29" customWidth="1"/>
    <col min="11" max="12" width="19.5703125" style="3" customWidth="1"/>
    <col min="13" max="13" width="25.7109375" style="3" customWidth="1"/>
    <col min="14" max="14" width="24.42578125" style="11" bestFit="1" customWidth="1"/>
    <col min="15" max="15" width="24.42578125" style="3" customWidth="1"/>
    <col min="16" max="16" width="31.5703125" style="3" customWidth="1"/>
    <col min="17" max="17" width="27" style="10" customWidth="1"/>
    <col min="18" max="18" width="21.85546875" style="2" customWidth="1"/>
    <col min="19" max="19" width="23.5703125" style="2" customWidth="1"/>
    <col min="20" max="20" width="32.4257812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5.140625" style="2" customWidth="1"/>
    <col min="27" max="27" width="23.85546875" style="2" customWidth="1"/>
    <col min="28" max="28" width="20.28515625" style="2" customWidth="1"/>
    <col min="29" max="29" width="20" style="2" customWidth="1"/>
    <col min="30" max="38" width="0" style="2" hidden="1" customWidth="1"/>
    <col min="39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57" t="s">
        <v>139</v>
      </c>
      <c r="F2" s="258"/>
      <c r="G2" s="82">
        <f>SUM(G9:G9999)</f>
        <v>0</v>
      </c>
      <c r="H2" s="10"/>
      <c r="O2" s="257" t="s">
        <v>24</v>
      </c>
      <c r="P2" s="258"/>
      <c r="Q2" s="80">
        <f>SUM(Q9:Q9999)</f>
        <v>0</v>
      </c>
      <c r="T2" s="205" t="s">
        <v>137</v>
      </c>
      <c r="U2" s="207"/>
      <c r="V2" s="69">
        <f>SUM(V9:V9999)</f>
        <v>0</v>
      </c>
      <c r="X2" s="68"/>
      <c r="Y2" s="205" t="s">
        <v>45</v>
      </c>
      <c r="Z2" s="206"/>
      <c r="AA2" s="207"/>
      <c r="AB2" s="70">
        <f>SUM(AB9:AB9999)</f>
        <v>0</v>
      </c>
    </row>
    <row r="4" spans="1:30" ht="39.950000000000003" customHeight="1" x14ac:dyDescent="0.3"/>
    <row r="6" spans="1:30" ht="150" x14ac:dyDescent="0.25">
      <c r="A6" s="18" t="s">
        <v>8</v>
      </c>
      <c r="B6" s="18" t="s">
        <v>47</v>
      </c>
      <c r="C6" s="18" t="s">
        <v>33</v>
      </c>
      <c r="D6" s="18" t="s">
        <v>10</v>
      </c>
      <c r="E6" s="18" t="s">
        <v>11</v>
      </c>
      <c r="F6" s="18" t="s">
        <v>12</v>
      </c>
      <c r="G6" s="25" t="s">
        <v>13</v>
      </c>
      <c r="H6" s="1" t="s">
        <v>34</v>
      </c>
      <c r="I6" s="30" t="s">
        <v>16</v>
      </c>
      <c r="J6" s="30" t="s">
        <v>17</v>
      </c>
      <c r="K6" s="18" t="s">
        <v>14</v>
      </c>
      <c r="L6" s="18" t="s">
        <v>32</v>
      </c>
      <c r="M6" s="18" t="s">
        <v>15</v>
      </c>
      <c r="N6" s="24" t="s">
        <v>0</v>
      </c>
      <c r="O6" s="18" t="s">
        <v>46</v>
      </c>
      <c r="P6" s="18" t="s">
        <v>5</v>
      </c>
      <c r="Q6" s="25" t="s">
        <v>38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60" t="s">
        <v>36</v>
      </c>
      <c r="B7" s="60" t="s">
        <v>110</v>
      </c>
      <c r="C7" s="60" t="s">
        <v>111</v>
      </c>
      <c r="D7" s="60" t="s">
        <v>112</v>
      </c>
      <c r="E7" s="60" t="s">
        <v>113</v>
      </c>
      <c r="F7" s="60" t="s">
        <v>114</v>
      </c>
      <c r="G7" s="60" t="s">
        <v>115</v>
      </c>
      <c r="H7" s="60" t="s">
        <v>116</v>
      </c>
      <c r="I7" s="60" t="s">
        <v>117</v>
      </c>
      <c r="J7" s="60" t="s">
        <v>118</v>
      </c>
      <c r="K7" s="60" t="s">
        <v>119</v>
      </c>
      <c r="L7" s="60" t="s">
        <v>120</v>
      </c>
      <c r="M7" s="60" t="s">
        <v>121</v>
      </c>
      <c r="N7" s="60" t="s">
        <v>122</v>
      </c>
      <c r="O7" s="60" t="s">
        <v>123</v>
      </c>
      <c r="P7" s="60" t="s">
        <v>124</v>
      </c>
      <c r="Q7" s="60" t="s">
        <v>125</v>
      </c>
      <c r="R7" s="60" t="s">
        <v>126</v>
      </c>
      <c r="S7" s="60" t="s">
        <v>127</v>
      </c>
      <c r="T7" s="60" t="s">
        <v>128</v>
      </c>
      <c r="U7" s="60" t="s">
        <v>129</v>
      </c>
      <c r="V7" s="60" t="s">
        <v>130</v>
      </c>
      <c r="W7" s="60" t="s">
        <v>131</v>
      </c>
      <c r="X7" s="60" t="s">
        <v>132</v>
      </c>
      <c r="Y7" s="60" t="s">
        <v>133</v>
      </c>
      <c r="Z7" s="60" t="s">
        <v>134</v>
      </c>
      <c r="AA7" s="60" t="s">
        <v>135</v>
      </c>
      <c r="AB7" s="60" t="s">
        <v>136</v>
      </c>
      <c r="AC7" s="60" t="s">
        <v>138</v>
      </c>
    </row>
    <row r="8" spans="1:30" ht="168.75" x14ac:dyDescent="0.25">
      <c r="A8" s="54" t="s">
        <v>36</v>
      </c>
      <c r="B8" s="54"/>
      <c r="C8" s="54" t="s">
        <v>73</v>
      </c>
      <c r="D8" s="54" t="s">
        <v>74</v>
      </c>
      <c r="E8" s="54" t="s">
        <v>71</v>
      </c>
      <c r="F8" s="54" t="s">
        <v>72</v>
      </c>
      <c r="G8" s="56">
        <v>15500.01</v>
      </c>
      <c r="H8" s="56">
        <f t="shared" ref="H8" si="0">G8-Q8</f>
        <v>6725</v>
      </c>
      <c r="I8" s="79">
        <v>6</v>
      </c>
      <c r="J8" s="79">
        <v>0</v>
      </c>
      <c r="K8" s="54" t="s">
        <v>75</v>
      </c>
      <c r="L8" s="54" t="s">
        <v>76</v>
      </c>
      <c r="M8" s="54" t="s">
        <v>77</v>
      </c>
      <c r="N8" s="55">
        <v>43655</v>
      </c>
      <c r="O8" s="54" t="s">
        <v>79</v>
      </c>
      <c r="P8" s="54" t="s">
        <v>78</v>
      </c>
      <c r="Q8" s="56">
        <v>8775.01</v>
      </c>
      <c r="R8" s="56">
        <f>Q8-V8</f>
        <v>0</v>
      </c>
      <c r="S8" s="54" t="s">
        <v>80</v>
      </c>
      <c r="T8" s="55">
        <v>43677</v>
      </c>
      <c r="U8" s="54" t="s">
        <v>81</v>
      </c>
      <c r="V8" s="56">
        <v>8775.01</v>
      </c>
      <c r="W8" s="55">
        <v>43696</v>
      </c>
      <c r="X8" s="54"/>
      <c r="Y8" s="54"/>
      <c r="Z8" s="54"/>
      <c r="AA8" s="54"/>
      <c r="AB8" s="56"/>
      <c r="AC8" s="57" t="s">
        <v>64</v>
      </c>
    </row>
    <row r="9" spans="1:30" ht="18" x14ac:dyDescent="0.3">
      <c r="AD9" s="2">
        <v>2</v>
      </c>
    </row>
  </sheetData>
  <sheetProtection algorithmName="SHA-512" hashValue="MvLdzkGfRUwrL3kDUC66SqmIbAX+plVJUOIPgqTwxq5/okv5CO/u+9+fq3zRbHOdBjz6Snask0jtbYqirdYJrg==" saltValue="8QNsj18z5fIqtc1ba2o4iw==" spinCount="100000" sheet="1" objects="1" scenarios="1" formatCells="0" formatColumns="0" formatRows="0"/>
  <mergeCells count="4">
    <mergeCell ref="E2:F2"/>
    <mergeCell ref="O2:P2"/>
    <mergeCell ref="Y2:AA2"/>
    <mergeCell ref="T2:U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3" tint="0.39997558519241921"/>
  </sheetPr>
  <dimension ref="A1:AD67"/>
  <sheetViews>
    <sheetView showGridLines="0" zoomScale="50" zoomScaleNormal="50" workbookViewId="0">
      <pane ySplit="8" topLeftCell="A51" activePane="bottomLeft" state="frozen"/>
      <selection pane="bottomLeft" activeCell="R9" sqref="R9:R56"/>
    </sheetView>
  </sheetViews>
  <sheetFormatPr defaultColWidth="0" defaultRowHeight="18.75" x14ac:dyDescent="0.25"/>
  <cols>
    <col min="1" max="1" width="9.140625" style="2" customWidth="1"/>
    <col min="2" max="2" width="47.140625" style="2" customWidth="1"/>
    <col min="3" max="3" width="33.28515625" style="2" customWidth="1"/>
    <col min="4" max="6" width="33.7109375" style="2" customWidth="1"/>
    <col min="7" max="8" width="22.28515625" style="2" customWidth="1"/>
    <col min="9" max="9" width="24.28515625" style="2" customWidth="1"/>
    <col min="10" max="10" width="28.42578125" style="2" customWidth="1"/>
    <col min="11" max="12" width="19.5703125" style="2" customWidth="1"/>
    <col min="13" max="13" width="27.7109375" style="2" customWidth="1"/>
    <col min="14" max="14" width="24.42578125" style="2" bestFit="1" customWidth="1"/>
    <col min="15" max="15" width="27.42578125" style="2" customWidth="1"/>
    <col min="16" max="16" width="31.5703125" style="2" customWidth="1"/>
    <col min="17" max="18" width="21.85546875" style="2" customWidth="1"/>
    <col min="19" max="19" width="23.5703125" style="2" customWidth="1"/>
    <col min="20" max="20" width="31.85546875" style="2" customWidth="1"/>
    <col min="21" max="21" width="27.7109375" style="2" customWidth="1"/>
    <col min="22" max="22" width="25.42578125" style="2" customWidth="1"/>
    <col min="23" max="23" width="25" style="2" customWidth="1"/>
    <col min="24" max="26" width="29.42578125" style="2" customWidth="1"/>
    <col min="27" max="27" width="26.28515625" style="2" customWidth="1"/>
    <col min="28" max="28" width="25.140625" style="2" customWidth="1"/>
    <col min="29" max="29" width="19.140625" style="2" customWidth="1"/>
    <col min="30" max="16384" width="9.140625" style="2" hidden="1"/>
  </cols>
  <sheetData>
    <row r="1" spans="1:30" ht="18.600000000000001" thickBot="1" x14ac:dyDescent="0.35"/>
    <row r="2" spans="1:30" ht="39.950000000000003" customHeight="1" thickBot="1" x14ac:dyDescent="0.3">
      <c r="E2" s="257" t="s">
        <v>139</v>
      </c>
      <c r="F2" s="258"/>
      <c r="G2" s="82">
        <f>SUM(G9:G9999)</f>
        <v>2996191.9799999995</v>
      </c>
      <c r="H2" s="10"/>
      <c r="O2" s="257" t="s">
        <v>24</v>
      </c>
      <c r="P2" s="258"/>
      <c r="Q2" s="80">
        <f>SUM(Q9:Q9999)</f>
        <v>2178269.8899999997</v>
      </c>
      <c r="T2" s="205" t="s">
        <v>137</v>
      </c>
      <c r="U2" s="207"/>
      <c r="V2" s="69">
        <f>SUM(V9:V9999)</f>
        <v>831737.59999999986</v>
      </c>
      <c r="X2" s="68"/>
      <c r="Y2" s="205" t="s">
        <v>45</v>
      </c>
      <c r="Z2" s="206"/>
      <c r="AA2" s="207"/>
      <c r="AB2" s="70">
        <f>SUM(AB9:AB9999)</f>
        <v>0</v>
      </c>
    </row>
    <row r="4" spans="1:30" ht="39.950000000000003" customHeight="1" x14ac:dyDescent="0.3">
      <c r="P4" s="204"/>
      <c r="Q4" s="204"/>
      <c r="R4" s="204"/>
      <c r="T4" s="68"/>
      <c r="U4" s="68"/>
    </row>
    <row r="6" spans="1:30" ht="150" x14ac:dyDescent="0.25">
      <c r="A6" s="1" t="s">
        <v>8</v>
      </c>
      <c r="B6" s="1" t="s">
        <v>47</v>
      </c>
      <c r="C6" s="1" t="s">
        <v>33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34</v>
      </c>
      <c r="I6" s="1" t="s">
        <v>16</v>
      </c>
      <c r="J6" s="1" t="s">
        <v>17</v>
      </c>
      <c r="K6" s="1" t="s">
        <v>14</v>
      </c>
      <c r="L6" s="1" t="s">
        <v>32</v>
      </c>
      <c r="M6" s="1" t="s">
        <v>15</v>
      </c>
      <c r="N6" s="1" t="s">
        <v>0</v>
      </c>
      <c r="O6" s="1" t="s">
        <v>46</v>
      </c>
      <c r="P6" s="1" t="s">
        <v>5</v>
      </c>
      <c r="Q6" s="1" t="s">
        <v>18</v>
      </c>
      <c r="R6" s="1" t="s">
        <v>22</v>
      </c>
      <c r="S6" s="1" t="s">
        <v>19</v>
      </c>
      <c r="T6" s="1" t="s">
        <v>37</v>
      </c>
      <c r="U6" s="1" t="s">
        <v>20</v>
      </c>
      <c r="V6" s="1" t="s">
        <v>23</v>
      </c>
      <c r="W6" s="1" t="s">
        <v>9</v>
      </c>
      <c r="X6" s="13" t="s">
        <v>40</v>
      </c>
      <c r="Y6" s="13" t="s">
        <v>103</v>
      </c>
      <c r="Z6" s="13" t="s">
        <v>104</v>
      </c>
      <c r="AA6" s="13" t="s">
        <v>41</v>
      </c>
      <c r="AB6" s="1" t="s">
        <v>43</v>
      </c>
      <c r="AC6" s="1" t="s">
        <v>42</v>
      </c>
    </row>
    <row r="7" spans="1:30" ht="18" x14ac:dyDescent="0.3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  <c r="W7" s="76">
        <v>23</v>
      </c>
      <c r="X7" s="76">
        <v>24</v>
      </c>
      <c r="Y7" s="76">
        <v>25</v>
      </c>
      <c r="Z7" s="76">
        <v>26</v>
      </c>
      <c r="AA7" s="76">
        <v>27</v>
      </c>
      <c r="AB7" s="76">
        <v>28</v>
      </c>
      <c r="AC7" s="76">
        <v>29</v>
      </c>
    </row>
    <row r="8" spans="1:30" ht="168.75" x14ac:dyDescent="0.25">
      <c r="A8" s="21" t="s">
        <v>36</v>
      </c>
      <c r="B8" s="21"/>
      <c r="C8" s="21" t="s">
        <v>73</v>
      </c>
      <c r="D8" s="21" t="s">
        <v>74</v>
      </c>
      <c r="E8" s="21" t="s">
        <v>71</v>
      </c>
      <c r="F8" s="21" t="s">
        <v>72</v>
      </c>
      <c r="G8" s="19">
        <v>15500.01</v>
      </c>
      <c r="H8" s="19">
        <f t="shared" ref="H8" si="0">G8-Q8</f>
        <v>6725</v>
      </c>
      <c r="I8" s="31">
        <v>6</v>
      </c>
      <c r="J8" s="31">
        <v>0</v>
      </c>
      <c r="K8" s="21" t="s">
        <v>75</v>
      </c>
      <c r="L8" s="21" t="s">
        <v>76</v>
      </c>
      <c r="M8" s="21" t="s">
        <v>77</v>
      </c>
      <c r="N8" s="20">
        <v>43655</v>
      </c>
      <c r="O8" s="20" t="s">
        <v>79</v>
      </c>
      <c r="P8" s="21" t="s">
        <v>78</v>
      </c>
      <c r="Q8" s="19">
        <v>8775.01</v>
      </c>
      <c r="R8" s="19">
        <f>Q8-V8</f>
        <v>0</v>
      </c>
      <c r="S8" s="21" t="s">
        <v>80</v>
      </c>
      <c r="T8" s="20">
        <v>43677</v>
      </c>
      <c r="U8" s="21" t="s">
        <v>81</v>
      </c>
      <c r="V8" s="19">
        <v>8775.01</v>
      </c>
      <c r="W8" s="20">
        <v>43696</v>
      </c>
      <c r="X8" s="21"/>
      <c r="Y8" s="54"/>
      <c r="Z8" s="54"/>
      <c r="AA8" s="21"/>
      <c r="AB8" s="19"/>
      <c r="AC8" s="12" t="s">
        <v>64</v>
      </c>
    </row>
    <row r="9" spans="1:30" s="85" customFormat="1" ht="92.45" customHeight="1" x14ac:dyDescent="0.25">
      <c r="A9" s="239">
        <v>1</v>
      </c>
      <c r="B9" s="233" t="s">
        <v>56</v>
      </c>
      <c r="C9" s="233" t="s">
        <v>260</v>
      </c>
      <c r="D9" s="233"/>
      <c r="E9" s="233" t="s">
        <v>258</v>
      </c>
      <c r="F9" s="233" t="s">
        <v>259</v>
      </c>
      <c r="G9" s="243">
        <v>1084882.18</v>
      </c>
      <c r="H9" s="224">
        <f>IF(AD9 = 4, G9 - Q9,0)</f>
        <v>0</v>
      </c>
      <c r="I9" s="243"/>
      <c r="J9" s="243"/>
      <c r="K9" s="233"/>
      <c r="L9" s="233"/>
      <c r="M9" s="233" t="s">
        <v>261</v>
      </c>
      <c r="N9" s="241" t="s">
        <v>254</v>
      </c>
      <c r="O9" s="273">
        <v>2353020735</v>
      </c>
      <c r="P9" s="233" t="s">
        <v>198</v>
      </c>
      <c r="Q9" s="243">
        <v>1084882.18</v>
      </c>
      <c r="R9" s="224">
        <f>IF(AD9 = 4, Q9 + SUM(Y9:Y56) - SUM(Z9:Z56) - SUM(V9:V56) - AB9,0)</f>
        <v>253144.58000000007</v>
      </c>
      <c r="S9" s="233" t="s">
        <v>262</v>
      </c>
      <c r="T9" s="116" t="s">
        <v>274</v>
      </c>
      <c r="U9" s="233" t="s">
        <v>162</v>
      </c>
      <c r="V9" s="100">
        <v>87552.43</v>
      </c>
      <c r="W9" s="116" t="s">
        <v>275</v>
      </c>
      <c r="X9" s="98"/>
      <c r="Y9" s="100"/>
      <c r="Z9" s="100"/>
      <c r="AA9" s="233"/>
      <c r="AB9" s="243"/>
      <c r="AC9" s="236"/>
      <c r="AD9" s="85">
        <v>4</v>
      </c>
    </row>
    <row r="10" spans="1:30" x14ac:dyDescent="0.25">
      <c r="A10" s="252"/>
      <c r="B10" s="234"/>
      <c r="C10" s="234"/>
      <c r="D10" s="234"/>
      <c r="E10" s="234"/>
      <c r="F10" s="234"/>
      <c r="G10" s="251"/>
      <c r="H10" s="225"/>
      <c r="I10" s="251"/>
      <c r="J10" s="251"/>
      <c r="K10" s="234"/>
      <c r="L10" s="234"/>
      <c r="M10" s="234"/>
      <c r="N10" s="249"/>
      <c r="O10" s="274"/>
      <c r="P10" s="234"/>
      <c r="Q10" s="251"/>
      <c r="R10" s="225"/>
      <c r="S10" s="234"/>
      <c r="T10" s="117" t="s">
        <v>274</v>
      </c>
      <c r="U10" s="234"/>
      <c r="V10" s="101">
        <v>5588.57</v>
      </c>
      <c r="W10" s="117" t="s">
        <v>275</v>
      </c>
      <c r="X10" s="103"/>
      <c r="Y10" s="101"/>
      <c r="Z10" s="101"/>
      <c r="AA10" s="234"/>
      <c r="AB10" s="251"/>
      <c r="AC10" s="237"/>
      <c r="AD10" s="2">
        <v>4</v>
      </c>
    </row>
    <row r="11" spans="1:30" x14ac:dyDescent="0.25">
      <c r="A11" s="252"/>
      <c r="B11" s="234"/>
      <c r="C11" s="234"/>
      <c r="D11" s="234"/>
      <c r="E11" s="234"/>
      <c r="F11" s="234"/>
      <c r="G11" s="251"/>
      <c r="H11" s="225"/>
      <c r="I11" s="251"/>
      <c r="J11" s="251"/>
      <c r="K11" s="234"/>
      <c r="L11" s="234"/>
      <c r="M11" s="234"/>
      <c r="N11" s="249"/>
      <c r="O11" s="274"/>
      <c r="P11" s="234"/>
      <c r="Q11" s="251"/>
      <c r="R11" s="225"/>
      <c r="S11" s="234"/>
      <c r="T11" s="117" t="s">
        <v>274</v>
      </c>
      <c r="U11" s="234"/>
      <c r="V11" s="101">
        <v>30665.79</v>
      </c>
      <c r="W11" s="117" t="s">
        <v>275</v>
      </c>
      <c r="X11" s="103"/>
      <c r="Y11" s="101"/>
      <c r="Z11" s="101"/>
      <c r="AA11" s="234"/>
      <c r="AB11" s="251"/>
      <c r="AC11" s="237"/>
      <c r="AD11" s="2">
        <v>4</v>
      </c>
    </row>
    <row r="12" spans="1:30" x14ac:dyDescent="0.25">
      <c r="A12" s="252"/>
      <c r="B12" s="234"/>
      <c r="C12" s="234"/>
      <c r="D12" s="234"/>
      <c r="E12" s="234"/>
      <c r="F12" s="234"/>
      <c r="G12" s="251"/>
      <c r="H12" s="225"/>
      <c r="I12" s="251"/>
      <c r="J12" s="251"/>
      <c r="K12" s="234"/>
      <c r="L12" s="234"/>
      <c r="M12" s="234"/>
      <c r="N12" s="249"/>
      <c r="O12" s="274"/>
      <c r="P12" s="234"/>
      <c r="Q12" s="251"/>
      <c r="R12" s="225"/>
      <c r="S12" s="234"/>
      <c r="T12" s="117" t="s">
        <v>286</v>
      </c>
      <c r="U12" s="234"/>
      <c r="V12" s="101">
        <v>27310.5</v>
      </c>
      <c r="W12" s="117" t="s">
        <v>280</v>
      </c>
      <c r="X12" s="103"/>
      <c r="Y12" s="101"/>
      <c r="Z12" s="101"/>
      <c r="AA12" s="234"/>
      <c r="AB12" s="251"/>
      <c r="AC12" s="237"/>
      <c r="AD12" s="2">
        <v>4</v>
      </c>
    </row>
    <row r="13" spans="1:30" x14ac:dyDescent="0.25">
      <c r="A13" s="252"/>
      <c r="B13" s="234"/>
      <c r="C13" s="234"/>
      <c r="D13" s="234"/>
      <c r="E13" s="234"/>
      <c r="F13" s="234"/>
      <c r="G13" s="251"/>
      <c r="H13" s="225"/>
      <c r="I13" s="251"/>
      <c r="J13" s="251"/>
      <c r="K13" s="234"/>
      <c r="L13" s="234"/>
      <c r="M13" s="234"/>
      <c r="N13" s="249"/>
      <c r="O13" s="274"/>
      <c r="P13" s="234"/>
      <c r="Q13" s="251"/>
      <c r="R13" s="225"/>
      <c r="S13" s="234"/>
      <c r="T13" s="117" t="s">
        <v>286</v>
      </c>
      <c r="U13" s="234"/>
      <c r="V13" s="101">
        <v>77972.899999999994</v>
      </c>
      <c r="W13" s="117" t="s">
        <v>280</v>
      </c>
      <c r="X13" s="103"/>
      <c r="Y13" s="101"/>
      <c r="Z13" s="101"/>
      <c r="AA13" s="234"/>
      <c r="AB13" s="251"/>
      <c r="AC13" s="237"/>
      <c r="AD13" s="2">
        <v>4</v>
      </c>
    </row>
    <row r="14" spans="1:30" x14ac:dyDescent="0.25">
      <c r="A14" s="252"/>
      <c r="B14" s="234"/>
      <c r="C14" s="234"/>
      <c r="D14" s="234"/>
      <c r="E14" s="234"/>
      <c r="F14" s="234"/>
      <c r="G14" s="251"/>
      <c r="H14" s="225"/>
      <c r="I14" s="251"/>
      <c r="J14" s="251"/>
      <c r="K14" s="234"/>
      <c r="L14" s="234"/>
      <c r="M14" s="234"/>
      <c r="N14" s="249"/>
      <c r="O14" s="274"/>
      <c r="P14" s="234"/>
      <c r="Q14" s="251"/>
      <c r="R14" s="225"/>
      <c r="S14" s="234"/>
      <c r="T14" s="117" t="s">
        <v>286</v>
      </c>
      <c r="U14" s="234"/>
      <c r="V14" s="101">
        <v>4977.1000000000004</v>
      </c>
      <c r="W14" s="117" t="s">
        <v>280</v>
      </c>
      <c r="X14" s="103"/>
      <c r="Y14" s="101"/>
      <c r="Z14" s="101"/>
      <c r="AA14" s="234"/>
      <c r="AB14" s="251"/>
      <c r="AC14" s="237"/>
      <c r="AD14" s="2">
        <v>4</v>
      </c>
    </row>
    <row r="15" spans="1:30" x14ac:dyDescent="0.25">
      <c r="A15" s="252"/>
      <c r="B15" s="234"/>
      <c r="C15" s="234"/>
      <c r="D15" s="234"/>
      <c r="E15" s="234"/>
      <c r="F15" s="234"/>
      <c r="G15" s="251"/>
      <c r="H15" s="225"/>
      <c r="I15" s="251"/>
      <c r="J15" s="251"/>
      <c r="K15" s="234"/>
      <c r="L15" s="234"/>
      <c r="M15" s="234"/>
      <c r="N15" s="249"/>
      <c r="O15" s="274"/>
      <c r="P15" s="234"/>
      <c r="Q15" s="251"/>
      <c r="R15" s="225"/>
      <c r="S15" s="234"/>
      <c r="T15" s="117" t="s">
        <v>280</v>
      </c>
      <c r="U15" s="234"/>
      <c r="V15" s="101">
        <v>2262.87</v>
      </c>
      <c r="W15" s="117" t="s">
        <v>287</v>
      </c>
      <c r="X15" s="103"/>
      <c r="Y15" s="101"/>
      <c r="Z15" s="101"/>
      <c r="AA15" s="234"/>
      <c r="AB15" s="251"/>
      <c r="AC15" s="237"/>
      <c r="AD15" s="2">
        <v>4</v>
      </c>
    </row>
    <row r="16" spans="1:30" x14ac:dyDescent="0.25">
      <c r="A16" s="252"/>
      <c r="B16" s="234"/>
      <c r="C16" s="234"/>
      <c r="D16" s="234"/>
      <c r="E16" s="234"/>
      <c r="F16" s="234"/>
      <c r="G16" s="251"/>
      <c r="H16" s="225"/>
      <c r="I16" s="251"/>
      <c r="J16" s="251"/>
      <c r="K16" s="234"/>
      <c r="L16" s="234"/>
      <c r="M16" s="234"/>
      <c r="N16" s="249"/>
      <c r="O16" s="274"/>
      <c r="P16" s="234"/>
      <c r="Q16" s="251"/>
      <c r="R16" s="225"/>
      <c r="S16" s="234"/>
      <c r="T16" s="117" t="s">
        <v>284</v>
      </c>
      <c r="U16" s="234"/>
      <c r="V16" s="101">
        <v>4629.78</v>
      </c>
      <c r="W16" s="117" t="s">
        <v>288</v>
      </c>
      <c r="X16" s="103"/>
      <c r="Y16" s="101"/>
      <c r="Z16" s="101"/>
      <c r="AA16" s="234"/>
      <c r="AB16" s="251"/>
      <c r="AC16" s="237"/>
      <c r="AD16" s="2">
        <v>4</v>
      </c>
    </row>
    <row r="17" spans="1:30" x14ac:dyDescent="0.25">
      <c r="A17" s="252"/>
      <c r="B17" s="234"/>
      <c r="C17" s="234"/>
      <c r="D17" s="234"/>
      <c r="E17" s="234"/>
      <c r="F17" s="234"/>
      <c r="G17" s="251"/>
      <c r="H17" s="225"/>
      <c r="I17" s="251"/>
      <c r="J17" s="251"/>
      <c r="K17" s="234"/>
      <c r="L17" s="234"/>
      <c r="M17" s="234"/>
      <c r="N17" s="249"/>
      <c r="O17" s="274"/>
      <c r="P17" s="234"/>
      <c r="Q17" s="251"/>
      <c r="R17" s="225"/>
      <c r="S17" s="234"/>
      <c r="T17" s="117" t="s">
        <v>287</v>
      </c>
      <c r="U17" s="234"/>
      <c r="V17" s="101">
        <v>1612.62</v>
      </c>
      <c r="W17" s="117" t="s">
        <v>288</v>
      </c>
      <c r="X17" s="103"/>
      <c r="Y17" s="101"/>
      <c r="Z17" s="101"/>
      <c r="AA17" s="234"/>
      <c r="AB17" s="251"/>
      <c r="AC17" s="237"/>
      <c r="AD17" s="2">
        <v>4</v>
      </c>
    </row>
    <row r="18" spans="1:30" x14ac:dyDescent="0.25">
      <c r="A18" s="252"/>
      <c r="B18" s="234"/>
      <c r="C18" s="234"/>
      <c r="D18" s="234"/>
      <c r="E18" s="234"/>
      <c r="F18" s="234"/>
      <c r="G18" s="251"/>
      <c r="H18" s="225"/>
      <c r="I18" s="251"/>
      <c r="J18" s="251"/>
      <c r="K18" s="234"/>
      <c r="L18" s="234"/>
      <c r="M18" s="234"/>
      <c r="N18" s="249"/>
      <c r="O18" s="274"/>
      <c r="P18" s="234"/>
      <c r="Q18" s="251"/>
      <c r="R18" s="225"/>
      <c r="S18" s="234"/>
      <c r="T18" s="117" t="s">
        <v>284</v>
      </c>
      <c r="U18" s="234"/>
      <c r="V18" s="101">
        <v>3459.33</v>
      </c>
      <c r="W18" s="117" t="s">
        <v>288</v>
      </c>
      <c r="X18" s="103"/>
      <c r="Y18" s="101"/>
      <c r="Z18" s="101"/>
      <c r="AA18" s="234"/>
      <c r="AB18" s="251"/>
      <c r="AC18" s="237"/>
      <c r="AD18" s="2">
        <v>4</v>
      </c>
    </row>
    <row r="19" spans="1:30" x14ac:dyDescent="0.25">
      <c r="A19" s="252"/>
      <c r="B19" s="234"/>
      <c r="C19" s="234"/>
      <c r="D19" s="234"/>
      <c r="E19" s="234"/>
      <c r="F19" s="234"/>
      <c r="G19" s="251"/>
      <c r="H19" s="225"/>
      <c r="I19" s="251"/>
      <c r="J19" s="251"/>
      <c r="K19" s="234"/>
      <c r="L19" s="234"/>
      <c r="M19" s="234"/>
      <c r="N19" s="249"/>
      <c r="O19" s="274"/>
      <c r="P19" s="234"/>
      <c r="Q19" s="251"/>
      <c r="R19" s="225"/>
      <c r="S19" s="234"/>
      <c r="T19" s="117" t="s">
        <v>287</v>
      </c>
      <c r="U19" s="234"/>
      <c r="V19" s="101">
        <v>6097.7</v>
      </c>
      <c r="W19" s="117" t="s">
        <v>288</v>
      </c>
      <c r="X19" s="103"/>
      <c r="Y19" s="101"/>
      <c r="Z19" s="101"/>
      <c r="AA19" s="234"/>
      <c r="AB19" s="251"/>
      <c r="AC19" s="237"/>
      <c r="AD19" s="2">
        <v>4</v>
      </c>
    </row>
    <row r="20" spans="1:30" x14ac:dyDescent="0.25">
      <c r="A20" s="252"/>
      <c r="B20" s="234"/>
      <c r="C20" s="234"/>
      <c r="D20" s="234"/>
      <c r="E20" s="234"/>
      <c r="F20" s="234"/>
      <c r="G20" s="251"/>
      <c r="H20" s="225"/>
      <c r="I20" s="251"/>
      <c r="J20" s="251"/>
      <c r="K20" s="234"/>
      <c r="L20" s="234"/>
      <c r="M20" s="234"/>
      <c r="N20" s="249"/>
      <c r="O20" s="274"/>
      <c r="P20" s="234"/>
      <c r="Q20" s="251"/>
      <c r="R20" s="225"/>
      <c r="S20" s="234"/>
      <c r="T20" s="117" t="s">
        <v>284</v>
      </c>
      <c r="U20" s="234"/>
      <c r="V20" s="101">
        <v>12867.04</v>
      </c>
      <c r="W20" s="117" t="s">
        <v>288</v>
      </c>
      <c r="X20" s="103"/>
      <c r="Y20" s="101"/>
      <c r="Z20" s="101"/>
      <c r="AA20" s="234"/>
      <c r="AB20" s="251"/>
      <c r="AC20" s="237"/>
      <c r="AD20" s="2">
        <v>4</v>
      </c>
    </row>
    <row r="21" spans="1:30" x14ac:dyDescent="0.25">
      <c r="A21" s="252"/>
      <c r="B21" s="234"/>
      <c r="C21" s="234"/>
      <c r="D21" s="234"/>
      <c r="E21" s="234"/>
      <c r="F21" s="234"/>
      <c r="G21" s="251"/>
      <c r="H21" s="225"/>
      <c r="I21" s="251"/>
      <c r="J21" s="251"/>
      <c r="K21" s="234"/>
      <c r="L21" s="234"/>
      <c r="M21" s="234"/>
      <c r="N21" s="249"/>
      <c r="O21" s="274"/>
      <c r="P21" s="234"/>
      <c r="Q21" s="251"/>
      <c r="R21" s="225"/>
      <c r="S21" s="234"/>
      <c r="T21" s="117" t="s">
        <v>284</v>
      </c>
      <c r="U21" s="234"/>
      <c r="V21" s="101">
        <v>821.32</v>
      </c>
      <c r="W21" s="117" t="s">
        <v>288</v>
      </c>
      <c r="X21" s="103"/>
      <c r="Y21" s="101"/>
      <c r="Z21" s="101"/>
      <c r="AA21" s="234"/>
      <c r="AB21" s="251"/>
      <c r="AC21" s="237"/>
      <c r="AD21" s="2">
        <v>4</v>
      </c>
    </row>
    <row r="22" spans="1:30" x14ac:dyDescent="0.25">
      <c r="A22" s="252"/>
      <c r="B22" s="234"/>
      <c r="C22" s="234"/>
      <c r="D22" s="234"/>
      <c r="E22" s="234"/>
      <c r="F22" s="234"/>
      <c r="G22" s="251"/>
      <c r="H22" s="225"/>
      <c r="I22" s="251"/>
      <c r="J22" s="251"/>
      <c r="K22" s="234"/>
      <c r="L22" s="234"/>
      <c r="M22" s="234"/>
      <c r="N22" s="249"/>
      <c r="O22" s="274"/>
      <c r="P22" s="234"/>
      <c r="Q22" s="251"/>
      <c r="R22" s="225"/>
      <c r="S22" s="234"/>
      <c r="T22" s="117" t="s">
        <v>280</v>
      </c>
      <c r="U22" s="234"/>
      <c r="V22" s="101">
        <v>9611.76</v>
      </c>
      <c r="W22" s="117" t="s">
        <v>288</v>
      </c>
      <c r="X22" s="103"/>
      <c r="Y22" s="101"/>
      <c r="Z22" s="101"/>
      <c r="AA22" s="234"/>
      <c r="AB22" s="251"/>
      <c r="AC22" s="237"/>
      <c r="AD22" s="2">
        <v>4</v>
      </c>
    </row>
    <row r="23" spans="1:30" x14ac:dyDescent="0.25">
      <c r="A23" s="252"/>
      <c r="B23" s="234"/>
      <c r="C23" s="234"/>
      <c r="D23" s="234"/>
      <c r="E23" s="234"/>
      <c r="F23" s="234"/>
      <c r="G23" s="251"/>
      <c r="H23" s="225"/>
      <c r="I23" s="251"/>
      <c r="J23" s="251"/>
      <c r="K23" s="234"/>
      <c r="L23" s="234"/>
      <c r="M23" s="234"/>
      <c r="N23" s="249"/>
      <c r="O23" s="274"/>
      <c r="P23" s="234"/>
      <c r="Q23" s="251"/>
      <c r="R23" s="225"/>
      <c r="S23" s="234"/>
      <c r="T23" s="117" t="s">
        <v>284</v>
      </c>
      <c r="U23" s="234"/>
      <c r="V23" s="101">
        <v>7877.83</v>
      </c>
      <c r="W23" s="117" t="s">
        <v>279</v>
      </c>
      <c r="X23" s="103"/>
      <c r="Y23" s="101"/>
      <c r="Z23" s="101"/>
      <c r="AA23" s="234"/>
      <c r="AB23" s="251"/>
      <c r="AC23" s="237"/>
      <c r="AD23" s="2">
        <v>4</v>
      </c>
    </row>
    <row r="24" spans="1:30" x14ac:dyDescent="0.25">
      <c r="A24" s="252"/>
      <c r="B24" s="234"/>
      <c r="C24" s="234"/>
      <c r="D24" s="234"/>
      <c r="E24" s="234"/>
      <c r="F24" s="234"/>
      <c r="G24" s="251"/>
      <c r="H24" s="225"/>
      <c r="I24" s="251"/>
      <c r="J24" s="251"/>
      <c r="K24" s="234"/>
      <c r="L24" s="234"/>
      <c r="M24" s="234"/>
      <c r="N24" s="249"/>
      <c r="O24" s="274"/>
      <c r="P24" s="234"/>
      <c r="Q24" s="251"/>
      <c r="R24" s="225"/>
      <c r="S24" s="234"/>
      <c r="T24" s="117" t="s">
        <v>284</v>
      </c>
      <c r="U24" s="234"/>
      <c r="V24" s="101">
        <v>9628.4699999999993</v>
      </c>
      <c r="W24" s="117" t="s">
        <v>279</v>
      </c>
      <c r="X24" s="103"/>
      <c r="Y24" s="101"/>
      <c r="Z24" s="101"/>
      <c r="AA24" s="234"/>
      <c r="AB24" s="251"/>
      <c r="AC24" s="237"/>
      <c r="AD24" s="2">
        <v>4</v>
      </c>
    </row>
    <row r="25" spans="1:30" x14ac:dyDescent="0.25">
      <c r="A25" s="252"/>
      <c r="B25" s="234"/>
      <c r="C25" s="234"/>
      <c r="D25" s="234"/>
      <c r="E25" s="234"/>
      <c r="F25" s="234"/>
      <c r="G25" s="251"/>
      <c r="H25" s="225"/>
      <c r="I25" s="251"/>
      <c r="J25" s="251"/>
      <c r="K25" s="234"/>
      <c r="L25" s="234"/>
      <c r="M25" s="234"/>
      <c r="N25" s="249"/>
      <c r="O25" s="274"/>
      <c r="P25" s="234"/>
      <c r="Q25" s="251"/>
      <c r="R25" s="225"/>
      <c r="S25" s="234"/>
      <c r="T25" s="117" t="s">
        <v>279</v>
      </c>
      <c r="U25" s="234"/>
      <c r="V25" s="101">
        <v>5332.6</v>
      </c>
      <c r="W25" s="117" t="s">
        <v>289</v>
      </c>
      <c r="X25" s="103"/>
      <c r="Y25" s="101"/>
      <c r="Z25" s="101"/>
      <c r="AA25" s="234"/>
      <c r="AB25" s="251"/>
      <c r="AC25" s="237"/>
      <c r="AD25" s="2">
        <v>4</v>
      </c>
    </row>
    <row r="26" spans="1:30" x14ac:dyDescent="0.25">
      <c r="A26" s="252"/>
      <c r="B26" s="234"/>
      <c r="C26" s="234"/>
      <c r="D26" s="234"/>
      <c r="E26" s="234"/>
      <c r="F26" s="234"/>
      <c r="G26" s="251"/>
      <c r="H26" s="225"/>
      <c r="I26" s="251"/>
      <c r="J26" s="251"/>
      <c r="K26" s="234"/>
      <c r="L26" s="234"/>
      <c r="M26" s="234"/>
      <c r="N26" s="249"/>
      <c r="O26" s="274"/>
      <c r="P26" s="234"/>
      <c r="Q26" s="251"/>
      <c r="R26" s="225"/>
      <c r="S26" s="234"/>
      <c r="T26" s="117" t="s">
        <v>279</v>
      </c>
      <c r="U26" s="234"/>
      <c r="V26" s="101">
        <v>83542.399999999994</v>
      </c>
      <c r="W26" s="117" t="s">
        <v>289</v>
      </c>
      <c r="X26" s="103"/>
      <c r="Y26" s="101"/>
      <c r="Z26" s="101"/>
      <c r="AA26" s="234"/>
      <c r="AB26" s="251"/>
      <c r="AC26" s="237"/>
      <c r="AD26" s="2">
        <v>4</v>
      </c>
    </row>
    <row r="27" spans="1:30" x14ac:dyDescent="0.25">
      <c r="A27" s="252"/>
      <c r="B27" s="234"/>
      <c r="C27" s="234"/>
      <c r="D27" s="234"/>
      <c r="E27" s="234"/>
      <c r="F27" s="234"/>
      <c r="G27" s="251"/>
      <c r="H27" s="225"/>
      <c r="I27" s="251"/>
      <c r="J27" s="251"/>
      <c r="K27" s="234"/>
      <c r="L27" s="234"/>
      <c r="M27" s="234"/>
      <c r="N27" s="249"/>
      <c r="O27" s="274"/>
      <c r="P27" s="234"/>
      <c r="Q27" s="251"/>
      <c r="R27" s="225"/>
      <c r="S27" s="234"/>
      <c r="T27" s="117" t="s">
        <v>279</v>
      </c>
      <c r="U27" s="234"/>
      <c r="V27" s="101">
        <v>29261.25</v>
      </c>
      <c r="W27" s="117" t="s">
        <v>289</v>
      </c>
      <c r="X27" s="103"/>
      <c r="Y27" s="101"/>
      <c r="Z27" s="101"/>
      <c r="AA27" s="234"/>
      <c r="AB27" s="251"/>
      <c r="AC27" s="237"/>
      <c r="AD27" s="2">
        <v>4</v>
      </c>
    </row>
    <row r="28" spans="1:30" x14ac:dyDescent="0.25">
      <c r="A28" s="252"/>
      <c r="B28" s="234"/>
      <c r="C28" s="234"/>
      <c r="D28" s="234"/>
      <c r="E28" s="234"/>
      <c r="F28" s="234"/>
      <c r="G28" s="251"/>
      <c r="H28" s="225"/>
      <c r="I28" s="251"/>
      <c r="J28" s="251"/>
      <c r="K28" s="234"/>
      <c r="L28" s="234"/>
      <c r="M28" s="234"/>
      <c r="N28" s="249"/>
      <c r="O28" s="274"/>
      <c r="P28" s="234"/>
      <c r="Q28" s="251"/>
      <c r="R28" s="225"/>
      <c r="S28" s="234"/>
      <c r="T28" s="117" t="s">
        <v>292</v>
      </c>
      <c r="U28" s="234"/>
      <c r="V28" s="101">
        <v>5095.6000000000004</v>
      </c>
      <c r="W28" s="117" t="s">
        <v>295</v>
      </c>
      <c r="X28" s="103"/>
      <c r="Y28" s="101"/>
      <c r="Z28" s="101"/>
      <c r="AA28" s="234"/>
      <c r="AB28" s="251"/>
      <c r="AC28" s="237"/>
      <c r="AD28" s="2">
        <v>4</v>
      </c>
    </row>
    <row r="29" spans="1:30" x14ac:dyDescent="0.25">
      <c r="A29" s="252"/>
      <c r="B29" s="234"/>
      <c r="C29" s="234"/>
      <c r="D29" s="234"/>
      <c r="E29" s="234"/>
      <c r="F29" s="234"/>
      <c r="G29" s="251"/>
      <c r="H29" s="225"/>
      <c r="I29" s="251"/>
      <c r="J29" s="251"/>
      <c r="K29" s="234"/>
      <c r="L29" s="234"/>
      <c r="M29" s="234"/>
      <c r="N29" s="249"/>
      <c r="O29" s="274"/>
      <c r="P29" s="234"/>
      <c r="Q29" s="251"/>
      <c r="R29" s="225"/>
      <c r="S29" s="234"/>
      <c r="T29" s="117" t="s">
        <v>292</v>
      </c>
      <c r="U29" s="234"/>
      <c r="V29" s="101">
        <v>79829.399999999994</v>
      </c>
      <c r="W29" s="117" t="s">
        <v>295</v>
      </c>
      <c r="X29" s="103"/>
      <c r="Y29" s="101"/>
      <c r="Z29" s="101"/>
      <c r="AA29" s="234"/>
      <c r="AB29" s="251"/>
      <c r="AC29" s="237"/>
      <c r="AD29" s="2">
        <v>4</v>
      </c>
    </row>
    <row r="30" spans="1:30" x14ac:dyDescent="0.25">
      <c r="A30" s="252"/>
      <c r="B30" s="234"/>
      <c r="C30" s="234"/>
      <c r="D30" s="234"/>
      <c r="E30" s="234"/>
      <c r="F30" s="234"/>
      <c r="G30" s="251"/>
      <c r="H30" s="225"/>
      <c r="I30" s="251"/>
      <c r="J30" s="251"/>
      <c r="K30" s="234"/>
      <c r="L30" s="234"/>
      <c r="M30" s="234"/>
      <c r="N30" s="249"/>
      <c r="O30" s="274"/>
      <c r="P30" s="234"/>
      <c r="Q30" s="251"/>
      <c r="R30" s="225"/>
      <c r="S30" s="234"/>
      <c r="T30" s="117" t="s">
        <v>292</v>
      </c>
      <c r="U30" s="234"/>
      <c r="V30" s="101">
        <v>27960.75</v>
      </c>
      <c r="W30" s="117" t="s">
        <v>295</v>
      </c>
      <c r="X30" s="103"/>
      <c r="Y30" s="101"/>
      <c r="Z30" s="101"/>
      <c r="AA30" s="234"/>
      <c r="AB30" s="251"/>
      <c r="AC30" s="237"/>
      <c r="AD30" s="2">
        <v>4</v>
      </c>
    </row>
    <row r="31" spans="1:30" x14ac:dyDescent="0.25">
      <c r="A31" s="252"/>
      <c r="B31" s="234"/>
      <c r="C31" s="234"/>
      <c r="D31" s="234"/>
      <c r="E31" s="234"/>
      <c r="F31" s="234"/>
      <c r="G31" s="251"/>
      <c r="H31" s="225"/>
      <c r="I31" s="251"/>
      <c r="J31" s="251"/>
      <c r="K31" s="234"/>
      <c r="L31" s="234"/>
      <c r="M31" s="234"/>
      <c r="N31" s="249"/>
      <c r="O31" s="274"/>
      <c r="P31" s="234"/>
      <c r="Q31" s="251"/>
      <c r="R31" s="225"/>
      <c r="S31" s="234"/>
      <c r="T31" s="117" t="s">
        <v>291</v>
      </c>
      <c r="U31" s="234"/>
      <c r="V31" s="101">
        <v>4109.58</v>
      </c>
      <c r="W31" s="117" t="s">
        <v>297</v>
      </c>
      <c r="X31" s="103"/>
      <c r="Y31" s="101"/>
      <c r="Z31" s="101"/>
      <c r="AA31" s="234"/>
      <c r="AB31" s="251"/>
      <c r="AC31" s="237"/>
      <c r="AD31" s="2">
        <v>4</v>
      </c>
    </row>
    <row r="32" spans="1:30" x14ac:dyDescent="0.25">
      <c r="A32" s="252"/>
      <c r="B32" s="234"/>
      <c r="C32" s="234"/>
      <c r="D32" s="234"/>
      <c r="E32" s="234"/>
      <c r="F32" s="234"/>
      <c r="G32" s="251"/>
      <c r="H32" s="225"/>
      <c r="I32" s="251"/>
      <c r="J32" s="251"/>
      <c r="K32" s="234"/>
      <c r="L32" s="234"/>
      <c r="M32" s="234"/>
      <c r="N32" s="249"/>
      <c r="O32" s="274"/>
      <c r="P32" s="234"/>
      <c r="Q32" s="251"/>
      <c r="R32" s="225"/>
      <c r="S32" s="234"/>
      <c r="T32" s="117" t="s">
        <v>291</v>
      </c>
      <c r="U32" s="234"/>
      <c r="V32" s="101">
        <v>6992.69</v>
      </c>
      <c r="W32" s="117" t="s">
        <v>297</v>
      </c>
      <c r="X32" s="103"/>
      <c r="Y32" s="101"/>
      <c r="Z32" s="101"/>
      <c r="AA32" s="234"/>
      <c r="AB32" s="251"/>
      <c r="AC32" s="237"/>
      <c r="AD32" s="2">
        <v>4</v>
      </c>
    </row>
    <row r="33" spans="1:30" x14ac:dyDescent="0.25">
      <c r="A33" s="252"/>
      <c r="B33" s="234"/>
      <c r="C33" s="234"/>
      <c r="D33" s="234"/>
      <c r="E33" s="234"/>
      <c r="F33" s="234"/>
      <c r="G33" s="251"/>
      <c r="H33" s="225"/>
      <c r="I33" s="251"/>
      <c r="J33" s="251"/>
      <c r="K33" s="234"/>
      <c r="L33" s="234"/>
      <c r="M33" s="234"/>
      <c r="N33" s="249"/>
      <c r="O33" s="274"/>
      <c r="P33" s="234"/>
      <c r="Q33" s="251"/>
      <c r="R33" s="225"/>
      <c r="S33" s="234"/>
      <c r="T33" s="117" t="s">
        <v>291</v>
      </c>
      <c r="U33" s="234"/>
      <c r="V33" s="101">
        <v>8546.61</v>
      </c>
      <c r="W33" s="117" t="s">
        <v>297</v>
      </c>
      <c r="X33" s="103"/>
      <c r="Y33" s="101"/>
      <c r="Z33" s="101"/>
      <c r="AA33" s="234"/>
      <c r="AB33" s="251"/>
      <c r="AC33" s="237"/>
      <c r="AD33" s="2">
        <v>4</v>
      </c>
    </row>
    <row r="34" spans="1:30" x14ac:dyDescent="0.25">
      <c r="A34" s="252"/>
      <c r="B34" s="234"/>
      <c r="C34" s="234"/>
      <c r="D34" s="234"/>
      <c r="E34" s="234"/>
      <c r="F34" s="234"/>
      <c r="G34" s="251"/>
      <c r="H34" s="225"/>
      <c r="I34" s="251"/>
      <c r="J34" s="251"/>
      <c r="K34" s="234"/>
      <c r="L34" s="234"/>
      <c r="M34" s="234"/>
      <c r="N34" s="249"/>
      <c r="O34" s="274"/>
      <c r="P34" s="234"/>
      <c r="Q34" s="251"/>
      <c r="R34" s="225"/>
      <c r="S34" s="234"/>
      <c r="T34" s="117" t="s">
        <v>292</v>
      </c>
      <c r="U34" s="234"/>
      <c r="V34" s="101">
        <v>11028.89</v>
      </c>
      <c r="W34" s="117" t="s">
        <v>297</v>
      </c>
      <c r="X34" s="103"/>
      <c r="Y34" s="101"/>
      <c r="Z34" s="101"/>
      <c r="AA34" s="234"/>
      <c r="AB34" s="251"/>
      <c r="AC34" s="237"/>
      <c r="AD34" s="2">
        <v>4</v>
      </c>
    </row>
    <row r="35" spans="1:30" x14ac:dyDescent="0.25">
      <c r="A35" s="252"/>
      <c r="B35" s="234"/>
      <c r="C35" s="234"/>
      <c r="D35" s="234"/>
      <c r="E35" s="234"/>
      <c r="F35" s="234"/>
      <c r="G35" s="251"/>
      <c r="H35" s="225"/>
      <c r="I35" s="251"/>
      <c r="J35" s="251"/>
      <c r="K35" s="234"/>
      <c r="L35" s="234"/>
      <c r="M35" s="234"/>
      <c r="N35" s="249"/>
      <c r="O35" s="274"/>
      <c r="P35" s="234"/>
      <c r="Q35" s="251"/>
      <c r="R35" s="225"/>
      <c r="S35" s="234"/>
      <c r="T35" s="117" t="s">
        <v>292</v>
      </c>
      <c r="U35" s="234"/>
      <c r="V35" s="101">
        <v>703.99</v>
      </c>
      <c r="W35" s="117" t="s">
        <v>297</v>
      </c>
      <c r="X35" s="103"/>
      <c r="Y35" s="101"/>
      <c r="Z35" s="101"/>
      <c r="AA35" s="234"/>
      <c r="AB35" s="251"/>
      <c r="AC35" s="237"/>
      <c r="AD35" s="2">
        <v>4</v>
      </c>
    </row>
    <row r="36" spans="1:30" x14ac:dyDescent="0.25">
      <c r="A36" s="252"/>
      <c r="B36" s="234"/>
      <c r="C36" s="234"/>
      <c r="D36" s="234"/>
      <c r="E36" s="234"/>
      <c r="F36" s="234"/>
      <c r="G36" s="251"/>
      <c r="H36" s="225"/>
      <c r="I36" s="251"/>
      <c r="J36" s="251"/>
      <c r="K36" s="234"/>
      <c r="L36" s="234"/>
      <c r="M36" s="234"/>
      <c r="N36" s="249"/>
      <c r="O36" s="274"/>
      <c r="P36" s="234"/>
      <c r="Q36" s="251"/>
      <c r="R36" s="225"/>
      <c r="S36" s="234"/>
      <c r="T36" s="117" t="s">
        <v>292</v>
      </c>
      <c r="U36" s="234"/>
      <c r="V36" s="101">
        <v>2965.14</v>
      </c>
      <c r="W36" s="117" t="s">
        <v>297</v>
      </c>
      <c r="X36" s="103"/>
      <c r="Y36" s="101"/>
      <c r="Z36" s="101"/>
      <c r="AA36" s="234"/>
      <c r="AB36" s="251"/>
      <c r="AC36" s="237"/>
      <c r="AD36" s="2">
        <v>4</v>
      </c>
    </row>
    <row r="37" spans="1:30" x14ac:dyDescent="0.25">
      <c r="A37" s="252"/>
      <c r="B37" s="234"/>
      <c r="C37" s="234"/>
      <c r="D37" s="234"/>
      <c r="E37" s="234"/>
      <c r="F37" s="234"/>
      <c r="G37" s="251"/>
      <c r="H37" s="225"/>
      <c r="I37" s="251"/>
      <c r="J37" s="251"/>
      <c r="K37" s="234"/>
      <c r="L37" s="234"/>
      <c r="M37" s="234"/>
      <c r="N37" s="249"/>
      <c r="O37" s="274"/>
      <c r="P37" s="234"/>
      <c r="Q37" s="251"/>
      <c r="R37" s="225"/>
      <c r="S37" s="234"/>
      <c r="T37" s="117" t="s">
        <v>298</v>
      </c>
      <c r="U37" s="234"/>
      <c r="V37" s="101">
        <v>2753.8</v>
      </c>
      <c r="W37" s="117" t="s">
        <v>297</v>
      </c>
      <c r="X37" s="103"/>
      <c r="Y37" s="101"/>
      <c r="Z37" s="101"/>
      <c r="AA37" s="234"/>
      <c r="AB37" s="251"/>
      <c r="AC37" s="237"/>
      <c r="AD37" s="2">
        <v>4</v>
      </c>
    </row>
    <row r="38" spans="1:30" x14ac:dyDescent="0.25">
      <c r="A38" s="252"/>
      <c r="B38" s="234"/>
      <c r="C38" s="234"/>
      <c r="D38" s="234"/>
      <c r="E38" s="234"/>
      <c r="F38" s="234"/>
      <c r="G38" s="251"/>
      <c r="H38" s="225"/>
      <c r="I38" s="251"/>
      <c r="J38" s="251"/>
      <c r="K38" s="234"/>
      <c r="L38" s="234"/>
      <c r="M38" s="234"/>
      <c r="N38" s="249"/>
      <c r="O38" s="274"/>
      <c r="P38" s="234"/>
      <c r="Q38" s="251"/>
      <c r="R38" s="225"/>
      <c r="S38" s="234"/>
      <c r="T38" s="117" t="s">
        <v>298</v>
      </c>
      <c r="U38" s="234"/>
      <c r="V38" s="101">
        <v>11821.36</v>
      </c>
      <c r="W38" s="117" t="s">
        <v>297</v>
      </c>
      <c r="X38" s="103"/>
      <c r="Y38" s="101"/>
      <c r="Z38" s="101"/>
      <c r="AA38" s="234"/>
      <c r="AB38" s="251"/>
      <c r="AC38" s="237"/>
      <c r="AD38" s="2">
        <v>4</v>
      </c>
    </row>
    <row r="39" spans="1:30" x14ac:dyDescent="0.25">
      <c r="A39" s="252"/>
      <c r="B39" s="234"/>
      <c r="C39" s="234"/>
      <c r="D39" s="234"/>
      <c r="E39" s="234"/>
      <c r="F39" s="234"/>
      <c r="G39" s="251"/>
      <c r="H39" s="225"/>
      <c r="I39" s="251"/>
      <c r="J39" s="251"/>
      <c r="K39" s="234"/>
      <c r="L39" s="234"/>
      <c r="M39" s="234"/>
      <c r="N39" s="249"/>
      <c r="O39" s="274"/>
      <c r="P39" s="234"/>
      <c r="Q39" s="251"/>
      <c r="R39" s="225"/>
      <c r="S39" s="234"/>
      <c r="T39" s="117" t="s">
        <v>298</v>
      </c>
      <c r="U39" s="234"/>
      <c r="V39" s="101">
        <v>2783.07</v>
      </c>
      <c r="W39" s="117" t="s">
        <v>297</v>
      </c>
      <c r="X39" s="103"/>
      <c r="Y39" s="101"/>
      <c r="Z39" s="101"/>
      <c r="AA39" s="234"/>
      <c r="AB39" s="251"/>
      <c r="AC39" s="237"/>
      <c r="AD39" s="2">
        <v>4</v>
      </c>
    </row>
    <row r="40" spans="1:30" x14ac:dyDescent="0.25">
      <c r="A40" s="252"/>
      <c r="B40" s="234"/>
      <c r="C40" s="234"/>
      <c r="D40" s="234"/>
      <c r="E40" s="234"/>
      <c r="F40" s="234"/>
      <c r="G40" s="251"/>
      <c r="H40" s="225"/>
      <c r="I40" s="251"/>
      <c r="J40" s="251"/>
      <c r="K40" s="234"/>
      <c r="L40" s="234"/>
      <c r="M40" s="234"/>
      <c r="N40" s="249"/>
      <c r="O40" s="274"/>
      <c r="P40" s="234"/>
      <c r="Q40" s="251"/>
      <c r="R40" s="225"/>
      <c r="S40" s="234"/>
      <c r="T40" s="117" t="s">
        <v>298</v>
      </c>
      <c r="U40" s="234"/>
      <c r="V40" s="101">
        <v>728.28</v>
      </c>
      <c r="W40" s="117" t="s">
        <v>297</v>
      </c>
      <c r="X40" s="103"/>
      <c r="Y40" s="101"/>
      <c r="Z40" s="101"/>
      <c r="AA40" s="234"/>
      <c r="AB40" s="251"/>
      <c r="AC40" s="237"/>
      <c r="AD40" s="2">
        <v>4</v>
      </c>
    </row>
    <row r="41" spans="1:30" x14ac:dyDescent="0.25">
      <c r="A41" s="252"/>
      <c r="B41" s="234"/>
      <c r="C41" s="234"/>
      <c r="D41" s="234"/>
      <c r="E41" s="234"/>
      <c r="F41" s="234"/>
      <c r="G41" s="251"/>
      <c r="H41" s="225"/>
      <c r="I41" s="251"/>
      <c r="J41" s="251"/>
      <c r="K41" s="234"/>
      <c r="L41" s="234"/>
      <c r="M41" s="234"/>
      <c r="N41" s="249"/>
      <c r="O41" s="274"/>
      <c r="P41" s="234"/>
      <c r="Q41" s="251"/>
      <c r="R41" s="225"/>
      <c r="S41" s="234"/>
      <c r="T41" s="117" t="s">
        <v>300</v>
      </c>
      <c r="U41" s="234"/>
      <c r="V41" s="101">
        <v>25541.82</v>
      </c>
      <c r="W41" s="117" t="s">
        <v>348</v>
      </c>
      <c r="X41" s="103"/>
      <c r="Y41" s="101"/>
      <c r="Z41" s="101"/>
      <c r="AA41" s="234"/>
      <c r="AB41" s="251"/>
      <c r="AC41" s="237"/>
      <c r="AD41" s="2">
        <v>4</v>
      </c>
    </row>
    <row r="42" spans="1:30" x14ac:dyDescent="0.25">
      <c r="A42" s="252"/>
      <c r="B42" s="234"/>
      <c r="C42" s="234"/>
      <c r="D42" s="234"/>
      <c r="E42" s="234"/>
      <c r="F42" s="234"/>
      <c r="G42" s="251"/>
      <c r="H42" s="225"/>
      <c r="I42" s="251"/>
      <c r="J42" s="251"/>
      <c r="K42" s="234"/>
      <c r="L42" s="234"/>
      <c r="M42" s="234"/>
      <c r="N42" s="249"/>
      <c r="O42" s="274"/>
      <c r="P42" s="234"/>
      <c r="Q42" s="251"/>
      <c r="R42" s="225"/>
      <c r="S42" s="234"/>
      <c r="T42" s="117" t="s">
        <v>300</v>
      </c>
      <c r="U42" s="234"/>
      <c r="V42" s="101">
        <v>4654.83</v>
      </c>
      <c r="W42" s="117" t="s">
        <v>346</v>
      </c>
      <c r="X42" s="103"/>
      <c r="Y42" s="101"/>
      <c r="Z42" s="101"/>
      <c r="AA42" s="234"/>
      <c r="AB42" s="251"/>
      <c r="AC42" s="237"/>
      <c r="AD42" s="2">
        <v>4</v>
      </c>
    </row>
    <row r="43" spans="1:30" x14ac:dyDescent="0.25">
      <c r="A43" s="252"/>
      <c r="B43" s="234"/>
      <c r="C43" s="234"/>
      <c r="D43" s="234"/>
      <c r="E43" s="234"/>
      <c r="F43" s="234"/>
      <c r="G43" s="251"/>
      <c r="H43" s="225"/>
      <c r="I43" s="251"/>
      <c r="J43" s="251"/>
      <c r="K43" s="234"/>
      <c r="L43" s="234"/>
      <c r="M43" s="234"/>
      <c r="N43" s="249"/>
      <c r="O43" s="274"/>
      <c r="P43" s="234"/>
      <c r="Q43" s="251"/>
      <c r="R43" s="225"/>
      <c r="S43" s="234"/>
      <c r="T43" s="117" t="s">
        <v>300</v>
      </c>
      <c r="U43" s="234"/>
      <c r="V43" s="101">
        <v>72923.17</v>
      </c>
      <c r="W43" s="117" t="s">
        <v>346</v>
      </c>
      <c r="X43" s="103"/>
      <c r="Y43" s="101"/>
      <c r="Z43" s="101"/>
      <c r="AA43" s="234"/>
      <c r="AB43" s="251"/>
      <c r="AC43" s="237"/>
      <c r="AD43" s="2">
        <v>4</v>
      </c>
    </row>
    <row r="44" spans="1:30" x14ac:dyDescent="0.25">
      <c r="A44" s="252"/>
      <c r="B44" s="234"/>
      <c r="C44" s="234"/>
      <c r="D44" s="234"/>
      <c r="E44" s="234"/>
      <c r="F44" s="234"/>
      <c r="G44" s="251"/>
      <c r="H44" s="225"/>
      <c r="I44" s="251"/>
      <c r="J44" s="251"/>
      <c r="K44" s="234"/>
      <c r="L44" s="234"/>
      <c r="M44" s="234"/>
      <c r="N44" s="249"/>
      <c r="O44" s="274"/>
      <c r="P44" s="234"/>
      <c r="Q44" s="251"/>
      <c r="R44" s="225"/>
      <c r="S44" s="234"/>
      <c r="T44" s="117" t="s">
        <v>351</v>
      </c>
      <c r="U44" s="234"/>
      <c r="V44" s="101">
        <v>72477.61</v>
      </c>
      <c r="W44" s="117" t="s">
        <v>353</v>
      </c>
      <c r="X44" s="103"/>
      <c r="Y44" s="101"/>
      <c r="Z44" s="101"/>
      <c r="AA44" s="234"/>
      <c r="AB44" s="251"/>
      <c r="AC44" s="237"/>
      <c r="AD44" s="2">
        <v>4</v>
      </c>
    </row>
    <row r="45" spans="1:30" x14ac:dyDescent="0.25">
      <c r="A45" s="252"/>
      <c r="B45" s="234"/>
      <c r="C45" s="234"/>
      <c r="D45" s="234"/>
      <c r="E45" s="234"/>
      <c r="F45" s="234"/>
      <c r="G45" s="251"/>
      <c r="H45" s="225"/>
      <c r="I45" s="251"/>
      <c r="J45" s="251"/>
      <c r="K45" s="234"/>
      <c r="L45" s="234"/>
      <c r="M45" s="234"/>
      <c r="N45" s="249"/>
      <c r="O45" s="274"/>
      <c r="P45" s="234"/>
      <c r="Q45" s="251"/>
      <c r="R45" s="225"/>
      <c r="S45" s="234"/>
      <c r="T45" s="117" t="s">
        <v>351</v>
      </c>
      <c r="U45" s="234"/>
      <c r="V45" s="101">
        <v>4626.3900000000003</v>
      </c>
      <c r="W45" s="117" t="s">
        <v>353</v>
      </c>
      <c r="X45" s="103"/>
      <c r="Y45" s="101"/>
      <c r="Z45" s="101"/>
      <c r="AA45" s="234"/>
      <c r="AB45" s="251"/>
      <c r="AC45" s="237"/>
      <c r="AD45" s="2">
        <v>4</v>
      </c>
    </row>
    <row r="46" spans="1:30" x14ac:dyDescent="0.25">
      <c r="A46" s="252"/>
      <c r="B46" s="234"/>
      <c r="C46" s="234"/>
      <c r="D46" s="234"/>
      <c r="E46" s="234"/>
      <c r="F46" s="234"/>
      <c r="G46" s="251"/>
      <c r="H46" s="225"/>
      <c r="I46" s="251"/>
      <c r="J46" s="251"/>
      <c r="K46" s="234"/>
      <c r="L46" s="234"/>
      <c r="M46" s="234"/>
      <c r="N46" s="249"/>
      <c r="O46" s="274"/>
      <c r="P46" s="234"/>
      <c r="Q46" s="251"/>
      <c r="R46" s="225"/>
      <c r="S46" s="234"/>
      <c r="T46" s="117" t="s">
        <v>351</v>
      </c>
      <c r="U46" s="234"/>
      <c r="V46" s="101">
        <v>25385.759999999998</v>
      </c>
      <c r="W46" s="117" t="s">
        <v>360</v>
      </c>
      <c r="X46" s="103"/>
      <c r="Y46" s="101"/>
      <c r="Z46" s="101"/>
      <c r="AA46" s="234"/>
      <c r="AB46" s="251"/>
      <c r="AC46" s="237"/>
      <c r="AD46" s="2">
        <v>4</v>
      </c>
    </row>
    <row r="47" spans="1:30" x14ac:dyDescent="0.25">
      <c r="A47" s="252"/>
      <c r="B47" s="234"/>
      <c r="C47" s="234"/>
      <c r="D47" s="234"/>
      <c r="E47" s="234"/>
      <c r="F47" s="234"/>
      <c r="G47" s="251"/>
      <c r="H47" s="225"/>
      <c r="I47" s="251"/>
      <c r="J47" s="251"/>
      <c r="K47" s="234"/>
      <c r="L47" s="234"/>
      <c r="M47" s="234"/>
      <c r="N47" s="249"/>
      <c r="O47" s="274"/>
      <c r="P47" s="234"/>
      <c r="Q47" s="251"/>
      <c r="R47" s="225"/>
      <c r="S47" s="234"/>
      <c r="T47" s="117" t="s">
        <v>352</v>
      </c>
      <c r="U47" s="234"/>
      <c r="V47" s="101">
        <v>7464.77</v>
      </c>
      <c r="W47" s="117" t="s">
        <v>356</v>
      </c>
      <c r="X47" s="103"/>
      <c r="Y47" s="101"/>
      <c r="Z47" s="101"/>
      <c r="AA47" s="234"/>
      <c r="AB47" s="251"/>
      <c r="AC47" s="237"/>
      <c r="AD47" s="2">
        <v>4</v>
      </c>
    </row>
    <row r="48" spans="1:30" x14ac:dyDescent="0.25">
      <c r="A48" s="252"/>
      <c r="B48" s="234"/>
      <c r="C48" s="234"/>
      <c r="D48" s="234"/>
      <c r="E48" s="234"/>
      <c r="F48" s="234"/>
      <c r="G48" s="251"/>
      <c r="H48" s="225"/>
      <c r="I48" s="251"/>
      <c r="J48" s="251"/>
      <c r="K48" s="234"/>
      <c r="L48" s="234"/>
      <c r="M48" s="234"/>
      <c r="N48" s="249"/>
      <c r="O48" s="274"/>
      <c r="P48" s="234"/>
      <c r="Q48" s="251"/>
      <c r="R48" s="225"/>
      <c r="S48" s="234"/>
      <c r="T48" s="117" t="s">
        <v>352</v>
      </c>
      <c r="U48" s="234"/>
      <c r="V48" s="101">
        <v>6107.53</v>
      </c>
      <c r="W48" s="117" t="s">
        <v>356</v>
      </c>
      <c r="X48" s="103"/>
      <c r="Y48" s="101"/>
      <c r="Z48" s="101"/>
      <c r="AA48" s="234"/>
      <c r="AB48" s="251"/>
      <c r="AC48" s="237"/>
      <c r="AD48" s="2">
        <v>4</v>
      </c>
    </row>
    <row r="49" spans="1:30" x14ac:dyDescent="0.25">
      <c r="A49" s="252"/>
      <c r="B49" s="234"/>
      <c r="C49" s="234"/>
      <c r="D49" s="234"/>
      <c r="E49" s="234"/>
      <c r="F49" s="234"/>
      <c r="G49" s="251"/>
      <c r="H49" s="225"/>
      <c r="I49" s="251"/>
      <c r="J49" s="251"/>
      <c r="K49" s="234"/>
      <c r="L49" s="234"/>
      <c r="M49" s="234"/>
      <c r="N49" s="249"/>
      <c r="O49" s="274"/>
      <c r="P49" s="234"/>
      <c r="Q49" s="251"/>
      <c r="R49" s="225"/>
      <c r="S49" s="234"/>
      <c r="T49" s="117" t="s">
        <v>352</v>
      </c>
      <c r="U49" s="234"/>
      <c r="V49" s="101">
        <v>3589.38</v>
      </c>
      <c r="W49" s="117" t="s">
        <v>356</v>
      </c>
      <c r="X49" s="103"/>
      <c r="Y49" s="101"/>
      <c r="Z49" s="101"/>
      <c r="AA49" s="234"/>
      <c r="AB49" s="251"/>
      <c r="AC49" s="237"/>
      <c r="AD49" s="2">
        <v>4</v>
      </c>
    </row>
    <row r="50" spans="1:30" x14ac:dyDescent="0.25">
      <c r="A50" s="252"/>
      <c r="B50" s="234"/>
      <c r="C50" s="234"/>
      <c r="D50" s="234"/>
      <c r="E50" s="234"/>
      <c r="F50" s="234"/>
      <c r="G50" s="251"/>
      <c r="H50" s="225"/>
      <c r="I50" s="251"/>
      <c r="J50" s="251"/>
      <c r="K50" s="234"/>
      <c r="L50" s="234"/>
      <c r="M50" s="234"/>
      <c r="N50" s="249"/>
      <c r="O50" s="274"/>
      <c r="P50" s="234"/>
      <c r="Q50" s="251"/>
      <c r="R50" s="225"/>
      <c r="S50" s="234"/>
      <c r="T50" s="117" t="s">
        <v>352</v>
      </c>
      <c r="U50" s="234"/>
      <c r="V50" s="101">
        <v>9480.9699999999993</v>
      </c>
      <c r="W50" s="117" t="s">
        <v>356</v>
      </c>
      <c r="X50" s="103"/>
      <c r="Y50" s="101"/>
      <c r="Z50" s="101"/>
      <c r="AA50" s="234"/>
      <c r="AB50" s="251"/>
      <c r="AC50" s="237"/>
      <c r="AD50" s="2">
        <v>4</v>
      </c>
    </row>
    <row r="51" spans="1:30" x14ac:dyDescent="0.25">
      <c r="A51" s="252"/>
      <c r="B51" s="234"/>
      <c r="C51" s="234"/>
      <c r="D51" s="234"/>
      <c r="E51" s="234"/>
      <c r="F51" s="234"/>
      <c r="G51" s="251"/>
      <c r="H51" s="225"/>
      <c r="I51" s="251"/>
      <c r="J51" s="251"/>
      <c r="K51" s="234"/>
      <c r="L51" s="234"/>
      <c r="M51" s="234"/>
      <c r="N51" s="249"/>
      <c r="O51" s="274"/>
      <c r="P51" s="234"/>
      <c r="Q51" s="251"/>
      <c r="R51" s="225"/>
      <c r="S51" s="234"/>
      <c r="T51" s="117" t="s">
        <v>352</v>
      </c>
      <c r="U51" s="234"/>
      <c r="V51" s="101">
        <v>605.19000000000005</v>
      </c>
      <c r="W51" s="117" t="s">
        <v>356</v>
      </c>
      <c r="X51" s="103"/>
      <c r="Y51" s="101"/>
      <c r="Z51" s="101"/>
      <c r="AA51" s="234"/>
      <c r="AB51" s="251"/>
      <c r="AC51" s="237"/>
      <c r="AD51" s="2">
        <v>4</v>
      </c>
    </row>
    <row r="52" spans="1:30" x14ac:dyDescent="0.25">
      <c r="A52" s="252"/>
      <c r="B52" s="234"/>
      <c r="C52" s="234"/>
      <c r="D52" s="234"/>
      <c r="E52" s="234"/>
      <c r="F52" s="234"/>
      <c r="G52" s="251"/>
      <c r="H52" s="225"/>
      <c r="I52" s="251"/>
      <c r="J52" s="251"/>
      <c r="K52" s="234"/>
      <c r="L52" s="234"/>
      <c r="M52" s="234"/>
      <c r="N52" s="249"/>
      <c r="O52" s="274"/>
      <c r="P52" s="234"/>
      <c r="Q52" s="251"/>
      <c r="R52" s="225"/>
      <c r="S52" s="234"/>
      <c r="T52" s="117" t="s">
        <v>352</v>
      </c>
      <c r="U52" s="234"/>
      <c r="V52" s="101">
        <v>2548.98</v>
      </c>
      <c r="W52" s="117" t="s">
        <v>356</v>
      </c>
      <c r="X52" s="103"/>
      <c r="Y52" s="101"/>
      <c r="Z52" s="101"/>
      <c r="AA52" s="234"/>
      <c r="AB52" s="251"/>
      <c r="AC52" s="237"/>
      <c r="AD52" s="2">
        <v>4</v>
      </c>
    </row>
    <row r="53" spans="1:30" x14ac:dyDescent="0.25">
      <c r="A53" s="252"/>
      <c r="B53" s="234"/>
      <c r="C53" s="234"/>
      <c r="D53" s="234"/>
      <c r="E53" s="234"/>
      <c r="F53" s="234"/>
      <c r="G53" s="251"/>
      <c r="H53" s="225"/>
      <c r="I53" s="251"/>
      <c r="J53" s="251"/>
      <c r="K53" s="234"/>
      <c r="L53" s="234"/>
      <c r="M53" s="234"/>
      <c r="N53" s="249"/>
      <c r="O53" s="274"/>
      <c r="P53" s="234"/>
      <c r="Q53" s="251"/>
      <c r="R53" s="225"/>
      <c r="S53" s="234"/>
      <c r="T53" s="117" t="s">
        <v>352</v>
      </c>
      <c r="U53" s="234"/>
      <c r="V53" s="101">
        <v>11710.88</v>
      </c>
      <c r="W53" s="117" t="s">
        <v>356</v>
      </c>
      <c r="X53" s="103"/>
      <c r="Y53" s="101"/>
      <c r="Z53" s="101"/>
      <c r="AA53" s="234"/>
      <c r="AB53" s="251"/>
      <c r="AC53" s="237"/>
      <c r="AD53" s="2">
        <v>4</v>
      </c>
    </row>
    <row r="54" spans="1:30" x14ac:dyDescent="0.25">
      <c r="A54" s="252"/>
      <c r="B54" s="234"/>
      <c r="C54" s="234"/>
      <c r="D54" s="234"/>
      <c r="E54" s="234"/>
      <c r="F54" s="234"/>
      <c r="G54" s="251"/>
      <c r="H54" s="225"/>
      <c r="I54" s="251"/>
      <c r="J54" s="251"/>
      <c r="K54" s="234"/>
      <c r="L54" s="234"/>
      <c r="M54" s="234"/>
      <c r="N54" s="249"/>
      <c r="O54" s="274"/>
      <c r="P54" s="234"/>
      <c r="Q54" s="251"/>
      <c r="R54" s="225"/>
      <c r="S54" s="234"/>
      <c r="T54" s="117" t="s">
        <v>352</v>
      </c>
      <c r="U54" s="234"/>
      <c r="V54" s="101">
        <v>2757.06</v>
      </c>
      <c r="W54" s="117" t="s">
        <v>356</v>
      </c>
      <c r="X54" s="103"/>
      <c r="Y54" s="101"/>
      <c r="Z54" s="101"/>
      <c r="AA54" s="234"/>
      <c r="AB54" s="251"/>
      <c r="AC54" s="237"/>
      <c r="AD54" s="2">
        <v>4</v>
      </c>
    </row>
    <row r="55" spans="1:30" x14ac:dyDescent="0.25">
      <c r="A55" s="252"/>
      <c r="B55" s="234"/>
      <c r="C55" s="234"/>
      <c r="D55" s="234"/>
      <c r="E55" s="234"/>
      <c r="F55" s="234"/>
      <c r="G55" s="251"/>
      <c r="H55" s="225"/>
      <c r="I55" s="251"/>
      <c r="J55" s="251"/>
      <c r="K55" s="234"/>
      <c r="L55" s="234"/>
      <c r="M55" s="234"/>
      <c r="N55" s="249"/>
      <c r="O55" s="274"/>
      <c r="P55" s="234"/>
      <c r="Q55" s="251"/>
      <c r="R55" s="225"/>
      <c r="S55" s="234"/>
      <c r="T55" s="117" t="s">
        <v>352</v>
      </c>
      <c r="U55" s="234"/>
      <c r="V55" s="101">
        <v>4327.3999999999996</v>
      </c>
      <c r="W55" s="117" t="s">
        <v>356</v>
      </c>
      <c r="X55" s="103"/>
      <c r="Y55" s="101"/>
      <c r="Z55" s="101"/>
      <c r="AA55" s="234"/>
      <c r="AB55" s="251"/>
      <c r="AC55" s="237"/>
      <c r="AD55" s="2">
        <v>4</v>
      </c>
    </row>
    <row r="56" spans="1:30" x14ac:dyDescent="0.25">
      <c r="A56" s="240"/>
      <c r="B56" s="235"/>
      <c r="C56" s="235"/>
      <c r="D56" s="235"/>
      <c r="E56" s="235"/>
      <c r="F56" s="235"/>
      <c r="G56" s="244"/>
      <c r="H56" s="226"/>
      <c r="I56" s="244"/>
      <c r="J56" s="244"/>
      <c r="K56" s="235"/>
      <c r="L56" s="235"/>
      <c r="M56" s="235"/>
      <c r="N56" s="242"/>
      <c r="O56" s="275"/>
      <c r="P56" s="235"/>
      <c r="Q56" s="244"/>
      <c r="R56" s="226"/>
      <c r="S56" s="235"/>
      <c r="T56" s="118" t="s">
        <v>352</v>
      </c>
      <c r="U56" s="235"/>
      <c r="V56" s="111">
        <v>1144.44</v>
      </c>
      <c r="W56" s="118" t="s">
        <v>356</v>
      </c>
      <c r="X56" s="113"/>
      <c r="Y56" s="111"/>
      <c r="Z56" s="111"/>
      <c r="AA56" s="235"/>
      <c r="AB56" s="244"/>
      <c r="AC56" s="238"/>
      <c r="AD56" s="2">
        <v>4</v>
      </c>
    </row>
    <row r="57" spans="1:30" s="85" customFormat="1" ht="88.9" customHeight="1" x14ac:dyDescent="0.25">
      <c r="A57" s="87">
        <v>2</v>
      </c>
      <c r="B57" s="88" t="s">
        <v>56</v>
      </c>
      <c r="C57" s="88" t="s">
        <v>319</v>
      </c>
      <c r="D57" s="88"/>
      <c r="E57" s="88" t="s">
        <v>320</v>
      </c>
      <c r="F57" s="88" t="s">
        <v>259</v>
      </c>
      <c r="G57" s="90">
        <v>700940.87</v>
      </c>
      <c r="H57" s="91">
        <f>IF(AD57 = 5, G57 - Q57,0)</f>
        <v>0</v>
      </c>
      <c r="I57" s="90"/>
      <c r="J57" s="90"/>
      <c r="K57" s="88"/>
      <c r="L57" s="88"/>
      <c r="M57" s="88" t="s">
        <v>318</v>
      </c>
      <c r="N57" s="95" t="s">
        <v>321</v>
      </c>
      <c r="O57" s="97">
        <v>2353020735</v>
      </c>
      <c r="P57" s="88" t="s">
        <v>198</v>
      </c>
      <c r="Q57" s="90">
        <v>700940.87</v>
      </c>
      <c r="R57" s="91">
        <f>IF(AD57 = 5, Q57 + SUM(Y57:Y57) - SUM(Z57:Z57) - SUM(V57:V57) - AB57,0)</f>
        <v>700940.87</v>
      </c>
      <c r="S57" s="88" t="s">
        <v>322</v>
      </c>
      <c r="T57" s="95"/>
      <c r="U57" s="88" t="s">
        <v>162</v>
      </c>
      <c r="V57" s="90"/>
      <c r="W57" s="95"/>
      <c r="X57" s="88"/>
      <c r="Y57" s="90"/>
      <c r="Z57" s="90"/>
      <c r="AA57" s="88"/>
      <c r="AB57" s="90"/>
      <c r="AC57" s="86"/>
      <c r="AD57" s="85">
        <v>5</v>
      </c>
    </row>
    <row r="58" spans="1:30" s="85" customFormat="1" ht="100.9" customHeight="1" x14ac:dyDescent="0.25">
      <c r="A58" s="87">
        <v>3</v>
      </c>
      <c r="B58" s="88" t="s">
        <v>56</v>
      </c>
      <c r="C58" s="88" t="s">
        <v>323</v>
      </c>
      <c r="D58" s="88"/>
      <c r="E58" s="88" t="s">
        <v>325</v>
      </c>
      <c r="F58" s="88" t="s">
        <v>326</v>
      </c>
      <c r="G58" s="90">
        <v>1210368.93</v>
      </c>
      <c r="H58" s="91">
        <f>IF(AD58 = 6, G58 - Q58,0)</f>
        <v>817922.08999999985</v>
      </c>
      <c r="I58" s="90"/>
      <c r="J58" s="90"/>
      <c r="K58" s="88"/>
      <c r="L58" s="88"/>
      <c r="M58" s="88" t="s">
        <v>324</v>
      </c>
      <c r="N58" s="95" t="s">
        <v>321</v>
      </c>
      <c r="O58" s="97">
        <v>2304067057</v>
      </c>
      <c r="P58" s="88" t="s">
        <v>161</v>
      </c>
      <c r="Q58" s="90">
        <v>392446.84</v>
      </c>
      <c r="R58" s="91">
        <f>IF(AD58 = 6, Q58 + SUM(Y58:Y58) - SUM(Z58:Z58) - SUM(V58:V58) - AB58,0)</f>
        <v>392446.84</v>
      </c>
      <c r="S58" s="88" t="s">
        <v>327</v>
      </c>
      <c r="T58" s="95"/>
      <c r="U58" s="88" t="s">
        <v>328</v>
      </c>
      <c r="V58" s="90"/>
      <c r="W58" s="95"/>
      <c r="X58" s="88"/>
      <c r="Y58" s="90"/>
      <c r="Z58" s="90"/>
      <c r="AA58" s="88"/>
      <c r="AB58" s="90"/>
      <c r="AC58" s="86"/>
      <c r="AD58" s="85">
        <v>6</v>
      </c>
    </row>
    <row r="59" spans="1:30" ht="18" x14ac:dyDescent="0.3">
      <c r="M59" s="3"/>
      <c r="AD59" s="2">
        <v>7</v>
      </c>
    </row>
    <row r="60" spans="1:30" ht="18" x14ac:dyDescent="0.3">
      <c r="M60" s="3"/>
    </row>
    <row r="61" spans="1:30" ht="18" x14ac:dyDescent="0.3">
      <c r="M61" s="3"/>
    </row>
    <row r="62" spans="1:30" ht="18" x14ac:dyDescent="0.3">
      <c r="M62" s="3"/>
    </row>
    <row r="63" spans="1:30" ht="18" x14ac:dyDescent="0.3">
      <c r="M63" s="3"/>
    </row>
    <row r="64" spans="1:30" ht="18" x14ac:dyDescent="0.3">
      <c r="M64" s="3"/>
    </row>
    <row r="65" spans="13:13" ht="18" x14ac:dyDescent="0.3">
      <c r="M65" s="3"/>
    </row>
    <row r="66" spans="13:13" ht="18" x14ac:dyDescent="0.3">
      <c r="M66" s="3"/>
    </row>
    <row r="67" spans="13:13" ht="18" x14ac:dyDescent="0.3">
      <c r="M67" s="3"/>
    </row>
  </sheetData>
  <sheetProtection algorithmName="SHA-512" hashValue="4r0Fez1ZB43hbCv0ZCvXiE4dpnEzIMrRFsjSW2w4WAfPz/sLQebnkSLz7455FFxmSI0D8Za2CoM9xanGbGkyzQ==" saltValue="+4MEXcguYhuKqb8/xY/FYw==" spinCount="100000" sheet="1" objects="1" scenarios="1" formatCells="0" formatColumns="0" formatRows="0"/>
  <mergeCells count="28">
    <mergeCell ref="P4:R4"/>
    <mergeCell ref="E2:F2"/>
    <mergeCell ref="O2:P2"/>
    <mergeCell ref="Y2:AA2"/>
    <mergeCell ref="T2:U2"/>
    <mergeCell ref="A9:A56"/>
    <mergeCell ref="U9:U56"/>
    <mergeCell ref="AA9:AA56"/>
    <mergeCell ref="B9:B56"/>
    <mergeCell ref="AB9:AB56"/>
    <mergeCell ref="C9:C56"/>
    <mergeCell ref="S9:S56"/>
    <mergeCell ref="AC9:AC56"/>
    <mergeCell ref="D9:D56"/>
    <mergeCell ref="E9:E56"/>
    <mergeCell ref="F9:F56"/>
    <mergeCell ref="G9:G56"/>
    <mergeCell ref="H9:H56"/>
    <mergeCell ref="I9:I56"/>
    <mergeCell ref="J9:J56"/>
    <mergeCell ref="K9:K56"/>
    <mergeCell ref="L9:L56"/>
    <mergeCell ref="M9:M56"/>
    <mergeCell ref="N9:N56"/>
    <mergeCell ref="O9:O56"/>
    <mergeCell ref="P9:P56"/>
    <mergeCell ref="Q9:Q56"/>
    <mergeCell ref="R9:R5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3" tint="0.39997558519241921"/>
  </sheetPr>
  <dimension ref="A1:K83"/>
  <sheetViews>
    <sheetView workbookViewId="0">
      <selection activeCell="F20" sqref="F20"/>
    </sheetView>
  </sheetViews>
  <sheetFormatPr defaultColWidth="9.140625" defaultRowHeight="15.75" x14ac:dyDescent="0.25"/>
  <cols>
    <col min="1" max="1" width="15.28515625" style="33" customWidth="1"/>
    <col min="2" max="2" width="17.42578125" style="33" customWidth="1"/>
    <col min="3" max="3" width="17.28515625" style="33" customWidth="1"/>
    <col min="4" max="4" width="38.85546875" style="33" customWidth="1"/>
    <col min="5" max="5" width="15.5703125" style="33" bestFit="1" customWidth="1"/>
    <col min="6" max="11" width="16.140625" style="33" customWidth="1"/>
    <col min="12" max="16384" width="9.140625" style="33"/>
  </cols>
  <sheetData>
    <row r="1" spans="1:11" x14ac:dyDescent="0.25">
      <c r="A1" s="47">
        <v>45</v>
      </c>
      <c r="B1" s="47">
        <v>11</v>
      </c>
      <c r="C1" s="47">
        <v>9</v>
      </c>
      <c r="D1" s="278" t="s">
        <v>50</v>
      </c>
      <c r="E1" s="32"/>
      <c r="F1" s="62" t="s">
        <v>108</v>
      </c>
      <c r="G1" s="66" t="s">
        <v>108</v>
      </c>
      <c r="H1" s="65" t="s">
        <v>108</v>
      </c>
      <c r="I1" s="64" t="s">
        <v>108</v>
      </c>
      <c r="J1" s="63" t="s">
        <v>108</v>
      </c>
      <c r="K1" s="67" t="s">
        <v>108</v>
      </c>
    </row>
    <row r="2" spans="1:11" x14ac:dyDescent="0.25">
      <c r="A2" s="48" t="s">
        <v>84</v>
      </c>
      <c r="B2" s="47" t="s">
        <v>85</v>
      </c>
      <c r="C2" s="47" t="s">
        <v>86</v>
      </c>
      <c r="D2" s="279"/>
      <c r="E2" s="32"/>
      <c r="F2" s="62">
        <v>110</v>
      </c>
      <c r="G2" s="66">
        <v>112</v>
      </c>
      <c r="H2" s="65">
        <v>6</v>
      </c>
      <c r="I2" s="64">
        <v>0</v>
      </c>
      <c r="J2" s="63">
        <v>0</v>
      </c>
      <c r="K2" s="67">
        <v>6</v>
      </c>
    </row>
    <row r="3" spans="1:11" ht="15.6" x14ac:dyDescent="0.3">
      <c r="A3" s="34"/>
      <c r="B3" s="32"/>
      <c r="C3" s="32"/>
      <c r="D3" s="32"/>
      <c r="E3" s="32"/>
      <c r="F3" s="62" t="s">
        <v>109</v>
      </c>
      <c r="G3" s="66" t="s">
        <v>109</v>
      </c>
      <c r="H3" s="65" t="s">
        <v>109</v>
      </c>
      <c r="I3" s="64" t="s">
        <v>109</v>
      </c>
      <c r="J3" s="63" t="s">
        <v>109</v>
      </c>
      <c r="K3" s="67" t="s">
        <v>109</v>
      </c>
    </row>
    <row r="4" spans="1:11" x14ac:dyDescent="0.25">
      <c r="A4" s="43">
        <v>137</v>
      </c>
      <c r="B4" s="44">
        <v>21</v>
      </c>
      <c r="C4" s="44">
        <v>9</v>
      </c>
      <c r="D4" s="280" t="s">
        <v>102</v>
      </c>
      <c r="E4" s="32"/>
      <c r="F4" s="62">
        <v>111</v>
      </c>
      <c r="G4" s="66">
        <v>113</v>
      </c>
      <c r="H4" s="65">
        <v>7</v>
      </c>
      <c r="I4" s="64">
        <v>0</v>
      </c>
      <c r="J4" s="63">
        <v>0</v>
      </c>
      <c r="K4" s="67">
        <v>7</v>
      </c>
    </row>
    <row r="5" spans="1:11" x14ac:dyDescent="0.25">
      <c r="A5" s="43" t="s">
        <v>89</v>
      </c>
      <c r="B5" s="44" t="s">
        <v>88</v>
      </c>
      <c r="C5" s="44" t="s">
        <v>87</v>
      </c>
      <c r="D5" s="281"/>
      <c r="E5" s="32"/>
      <c r="F5" s="32"/>
      <c r="G5" s="32"/>
    </row>
    <row r="6" spans="1:11" ht="15.6" x14ac:dyDescent="0.3">
      <c r="A6" s="34"/>
      <c r="B6" s="32"/>
      <c r="C6" s="32"/>
      <c r="D6" s="32"/>
      <c r="E6" s="32"/>
      <c r="F6" s="32"/>
      <c r="G6" s="32"/>
    </row>
    <row r="7" spans="1:11" x14ac:dyDescent="0.25">
      <c r="A7" s="45">
        <v>17</v>
      </c>
      <c r="B7" s="46">
        <v>2</v>
      </c>
      <c r="C7" s="46">
        <v>9</v>
      </c>
      <c r="D7" s="282" t="s">
        <v>52</v>
      </c>
      <c r="E7" s="32"/>
      <c r="F7" s="32"/>
      <c r="G7" s="32"/>
    </row>
    <row r="8" spans="1:11" x14ac:dyDescent="0.25">
      <c r="A8" s="45" t="s">
        <v>90</v>
      </c>
      <c r="B8" s="46" t="s">
        <v>91</v>
      </c>
      <c r="C8" s="46" t="s">
        <v>92</v>
      </c>
      <c r="D8" s="283"/>
      <c r="E8" s="32"/>
      <c r="F8" s="32"/>
      <c r="G8" s="32"/>
    </row>
    <row r="9" spans="1:11" ht="15.6" x14ac:dyDescent="0.3">
      <c r="A9" s="34"/>
      <c r="B9" s="32"/>
      <c r="C9" s="32"/>
      <c r="D9" s="32"/>
      <c r="E9" s="32"/>
      <c r="F9" s="32"/>
      <c r="G9" s="32"/>
    </row>
    <row r="10" spans="1:11" x14ac:dyDescent="0.25">
      <c r="A10" s="41">
        <v>8</v>
      </c>
      <c r="B10" s="42">
        <v>0</v>
      </c>
      <c r="C10" s="42">
        <v>9</v>
      </c>
      <c r="D10" s="284" t="s">
        <v>31</v>
      </c>
      <c r="E10" s="32"/>
      <c r="F10" s="32"/>
      <c r="G10" s="32"/>
    </row>
    <row r="11" spans="1:11" x14ac:dyDescent="0.25">
      <c r="A11" s="41" t="s">
        <v>93</v>
      </c>
      <c r="B11" s="42" t="s">
        <v>94</v>
      </c>
      <c r="C11" s="42" t="s">
        <v>95</v>
      </c>
      <c r="D11" s="285"/>
      <c r="E11" s="32"/>
      <c r="F11" s="32"/>
      <c r="G11" s="32"/>
    </row>
    <row r="12" spans="1:11" ht="15.6" x14ac:dyDescent="0.3">
      <c r="A12" s="34"/>
      <c r="B12" s="32"/>
      <c r="C12" s="32"/>
      <c r="D12" s="32"/>
      <c r="E12" s="32"/>
      <c r="F12" s="32"/>
      <c r="G12" s="32"/>
    </row>
    <row r="13" spans="1:11" x14ac:dyDescent="0.25">
      <c r="A13" s="39">
        <v>8</v>
      </c>
      <c r="B13" s="40">
        <v>0</v>
      </c>
      <c r="C13" s="40">
        <v>9</v>
      </c>
      <c r="D13" s="286" t="s">
        <v>49</v>
      </c>
      <c r="E13" s="32"/>
      <c r="F13" s="32"/>
      <c r="G13" s="32"/>
    </row>
    <row r="14" spans="1:11" ht="31.5" x14ac:dyDescent="0.25">
      <c r="A14" s="39" t="s">
        <v>96</v>
      </c>
      <c r="B14" s="40" t="s">
        <v>97</v>
      </c>
      <c r="C14" s="40" t="s">
        <v>98</v>
      </c>
      <c r="D14" s="287"/>
      <c r="E14" s="32"/>
      <c r="F14" s="32"/>
      <c r="G14" s="32"/>
    </row>
    <row r="15" spans="1:11" ht="15.6" x14ac:dyDescent="0.3">
      <c r="A15" s="34"/>
      <c r="B15" s="32"/>
      <c r="C15" s="32"/>
      <c r="D15" s="32"/>
      <c r="E15" s="32"/>
      <c r="F15" s="32"/>
      <c r="G15" s="32"/>
    </row>
    <row r="16" spans="1:11" x14ac:dyDescent="0.25">
      <c r="A16" s="37">
        <v>58</v>
      </c>
      <c r="B16" s="38">
        <v>3</v>
      </c>
      <c r="C16" s="38">
        <v>9</v>
      </c>
      <c r="D16" s="276" t="s">
        <v>83</v>
      </c>
      <c r="E16" s="32"/>
      <c r="F16" s="32"/>
      <c r="G16" s="32"/>
    </row>
    <row r="17" spans="1:4" x14ac:dyDescent="0.25">
      <c r="A17" s="37" t="s">
        <v>99</v>
      </c>
      <c r="B17" s="38" t="s">
        <v>100</v>
      </c>
      <c r="C17" s="38" t="s">
        <v>101</v>
      </c>
      <c r="D17" s="277"/>
    </row>
    <row r="18" spans="1:4" ht="15.6" x14ac:dyDescent="0.3">
      <c r="A18" s="34"/>
    </row>
    <row r="19" spans="1:4" ht="15.6" x14ac:dyDescent="0.3">
      <c r="A19" s="34"/>
    </row>
    <row r="20" spans="1:4" ht="15.6" x14ac:dyDescent="0.3">
      <c r="A20" s="34"/>
    </row>
    <row r="21" spans="1:4" ht="15.6" x14ac:dyDescent="0.3">
      <c r="A21" s="34"/>
    </row>
    <row r="22" spans="1:4" ht="15.6" x14ac:dyDescent="0.3">
      <c r="A22" s="34"/>
    </row>
    <row r="23" spans="1:4" ht="15.6" x14ac:dyDescent="0.3">
      <c r="A23" s="34"/>
    </row>
    <row r="24" spans="1:4" ht="15.6" x14ac:dyDescent="0.3">
      <c r="A24" s="34"/>
    </row>
    <row r="25" spans="1:4" ht="15.6" x14ac:dyDescent="0.3">
      <c r="A25" s="34"/>
    </row>
    <row r="26" spans="1:4" ht="15.6" x14ac:dyDescent="0.3">
      <c r="A26" s="34"/>
    </row>
    <row r="27" spans="1:4" ht="15.6" x14ac:dyDescent="0.3">
      <c r="A27" s="34"/>
    </row>
    <row r="28" spans="1:4" ht="15.6" x14ac:dyDescent="0.3">
      <c r="A28" s="34"/>
    </row>
    <row r="29" spans="1:4" ht="15.6" x14ac:dyDescent="0.3">
      <c r="A29" s="34"/>
    </row>
    <row r="30" spans="1:4" ht="15.6" x14ac:dyDescent="0.3">
      <c r="A30" s="34"/>
    </row>
    <row r="31" spans="1:4" ht="15.6" x14ac:dyDescent="0.3">
      <c r="A31" s="34"/>
    </row>
    <row r="32" spans="1:4" ht="15.6" x14ac:dyDescent="0.3">
      <c r="A32" s="34"/>
    </row>
    <row r="33" spans="1:1" ht="15.6" x14ac:dyDescent="0.3">
      <c r="A33" s="34"/>
    </row>
    <row r="34" spans="1:1" ht="15.6" x14ac:dyDescent="0.3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81" spans="1:1" x14ac:dyDescent="0.25">
      <c r="A81" s="35"/>
    </row>
    <row r="82" spans="1:1" x14ac:dyDescent="0.25">
      <c r="A82" s="35"/>
    </row>
    <row r="83" spans="1:1" x14ac:dyDescent="0.25">
      <c r="A83" s="36"/>
    </row>
  </sheetData>
  <mergeCells count="6">
    <mergeCell ref="D16:D17"/>
    <mergeCell ref="D1:D2"/>
    <mergeCell ref="D4:D5"/>
    <mergeCell ref="D7:D8"/>
    <mergeCell ref="D10:D11"/>
    <mergeCell ref="D13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Общая информация</vt:lpstr>
      <vt:lpstr>Ед. поставщик п.4 ч.1</vt:lpstr>
      <vt:lpstr>Ед. поставщик п.5 ч.1</vt:lpstr>
      <vt:lpstr>Ед.поставщик за искл. п.4,5 ч.1</vt:lpstr>
      <vt:lpstr>Состоявшиеся аукционы</vt:lpstr>
      <vt:lpstr>Несостоявшиеся аукционы</vt:lpstr>
      <vt:lpstr>Иные конкурентные закупки</vt:lpstr>
      <vt:lpstr>Настройки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 3</dc:creator>
  <cp:lastModifiedBy>Костя</cp:lastModifiedBy>
  <cp:lastPrinted>2023-02-21T06:18:24Z</cp:lastPrinted>
  <dcterms:created xsi:type="dcterms:W3CDTF">2017-01-25T04:28:39Z</dcterms:created>
  <dcterms:modified xsi:type="dcterms:W3CDTF">2024-02-14T07:40:54Z</dcterms:modified>
</cp:coreProperties>
</file>