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2695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78" i="20"/>
  <c r="R78" i="20"/>
  <c r="I146" i="31"/>
  <c r="I214" i="31"/>
  <c r="I201" i="31"/>
  <c r="I191" i="31"/>
  <c r="I141" i="31"/>
  <c r="I125" i="31"/>
  <c r="I64" i="27"/>
  <c r="I53" i="27"/>
  <c r="I47" i="27"/>
  <c r="I42" i="27"/>
  <c r="H84" i="20"/>
  <c r="R84" i="20"/>
  <c r="I252" i="31"/>
  <c r="I236" i="31"/>
  <c r="I260" i="31"/>
  <c r="I230" i="31"/>
  <c r="I218" i="31"/>
  <c r="I240" i="31"/>
  <c r="H83" i="20"/>
  <c r="R83" i="20"/>
  <c r="I87" i="27"/>
  <c r="I86" i="27"/>
  <c r="I272" i="31"/>
  <c r="I85" i="27"/>
  <c r="I84" i="27"/>
  <c r="I271" i="31"/>
  <c r="I270" i="31"/>
  <c r="I83" i="27"/>
  <c r="I79" i="27"/>
  <c r="H17" i="19"/>
  <c r="I38" i="27"/>
  <c r="I82" i="27"/>
  <c r="I269" i="31"/>
  <c r="I268" i="31"/>
  <c r="I267" i="31"/>
  <c r="I266" i="31"/>
  <c r="I81" i="27"/>
  <c r="H57" i="20"/>
  <c r="R57" i="20"/>
  <c r="I155" i="31"/>
  <c r="I185" i="31"/>
  <c r="I173" i="31"/>
  <c r="I206" i="31"/>
  <c r="I70" i="27" l="1"/>
  <c r="I78" i="27"/>
  <c r="I265" i="31"/>
  <c r="I77" i="27"/>
  <c r="I76" i="27"/>
  <c r="I75" i="27"/>
  <c r="I74" i="27"/>
  <c r="I73" i="27"/>
  <c r="I264" i="31"/>
  <c r="I72" i="27"/>
  <c r="I69" i="27"/>
  <c r="I68" i="27" l="1"/>
  <c r="H23" i="19"/>
  <c r="H22" i="19"/>
  <c r="I151" i="31"/>
  <c r="I67" i="27"/>
  <c r="I217" i="31"/>
  <c r="H21" i="19"/>
  <c r="I63" i="27"/>
  <c r="I62" i="27"/>
  <c r="I213" i="31"/>
  <c r="I212" i="31"/>
  <c r="I21" i="31" l="1"/>
  <c r="I61" i="27"/>
  <c r="I14" i="27"/>
  <c r="I9" i="27"/>
  <c r="H9" i="19"/>
  <c r="I80" i="31"/>
  <c r="I56" i="31"/>
  <c r="I26" i="27"/>
  <c r="I60" i="27"/>
  <c r="I59" i="27" l="1"/>
  <c r="I58" i="27"/>
  <c r="I87" i="31"/>
  <c r="I123" i="31"/>
  <c r="I119" i="31"/>
  <c r="I104" i="31"/>
  <c r="I95" i="31"/>
  <c r="H9" i="20"/>
  <c r="R9" i="20"/>
  <c r="I9" i="31"/>
  <c r="I154" i="31"/>
  <c r="I52" i="27"/>
  <c r="I15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<sst xmlns="http://schemas.openxmlformats.org/spreadsheetml/2006/main" count="1908" uniqueCount="667">
  <si>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</si>
  <si>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</si>
  <si>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</si>
  <si>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</si>
  <si>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</si>
  <si>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</si>
  <si>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</si>
  <si>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</si>
  <si>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</si>
  <si>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</si>
  <si>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</si>
  <si>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</si>
  <si>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</si>
  <si>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</si>
  <si>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</si>
  <si>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</si>
  <si>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</si>
  <si>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</si>
  <si>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</si>
  <si>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</si>
  <si>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</si>
  <si>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</si>
  <si>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</si>
  <si>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</si>
  <si>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</si>
  <si>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</si>
  <si>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</si>
  <si>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</si>
  <si>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</si>
  <si>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</si>
  <si>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</si>
  <si>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</si>
  <si>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</si>
  <si>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</si>
  <si>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</si>
  <si>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</si>
  <si>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</si>
  <si>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</si>
  <si>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</si>
  <si>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</si>
  <si>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</si>
  <si>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</si>
  <si>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</si>
  <si>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</si>
  <si>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</si>
  <si>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</si>
  <si>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</si>
  <si>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</si>
  <si>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</si>
  <si>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</si>
  <si>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</si>
  <si>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</si>
  <si>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</si>
  <si>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</si>
  <si>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</si>
  <si>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</si>
  <si>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</si>
  <si>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</si>
  <si>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</si>
  <si>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</si>
  <si>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</si>
  <si>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</si>
  <si>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</si>
  <si>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</si>
  <si>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</si>
  <si>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</si>
  <si>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</si>
  <si>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</si>
  <si>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</si>
  <si>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</si>
  <si>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</si>
  <si>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</si>
  <si>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</si>
  <si>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</si>
  <si>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</si>
  <si>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</si>
  <si>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</si>
  <si>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</si>
  <si>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</si>
  <si>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</si>
  <si>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</si>
  <si>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</si>
  <si>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</si>
  <si>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</si>
  <si>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</si>
  <si>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</si>
  <si>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</si>
  <si>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</si>
  <si>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</si>
  <si>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</si>
  <si>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</si>
  <si>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</si>
  <si>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</si>
  <si>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</si>
  <si>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</si>
  <si>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</si>
  <si>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</si>
  <si>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</si>
  <si>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</si>
  <si>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</si>
  <si>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</si>
  <si>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</si>
  <si>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</si>
  <si>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</si>
  <si>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</si>
  <si>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</si>
  <si>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</si>
  <si>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</si>
  <si>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</si>
  <si>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</si>
  <si>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</si>
  <si>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</si>
  <si>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</si>
  <si>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</si>
  <si>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</si>
  <si>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</si>
  <si>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</si>
  <si>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</si>
  <si>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</si>
  <si>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</si>
  <si>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</si>
  <si>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</si>
  <si>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</si>
  <si>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</si>
  <si>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</si>
  <si>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</si>
  <si>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</si>
  <si>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</si>
  <si>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</si>
  <si>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</si>
  <si>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</si>
  <si>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</si>
  <si>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</si>
  <si>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</si>
  <si>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</si>
  <si>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</si>
  <si>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</si>
  <si>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</si>
  <si>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</si>
  <si>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</si>
  <si>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</si>
  <si>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</si>
  <si>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</si>
  <si>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</si>
  <si>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</si>
  <si>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</si>
  <si>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</si>
  <si>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</si>
  <si>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</si>
  <si>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</si>
  <si>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</si>
  <si>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</si>
  <si>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</si>
  <si>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</si>
  <si>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</si>
  <si>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</si>
  <si>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</si>
  <si>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</si>
  <si>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</si>
  <si>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</si>
  <si>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</si>
  <si>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</si>
  <si>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</si>
  <si>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</si>
  <si>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</si>
  <si>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</si>
  <si>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</si>
  <si>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</si>
  <si>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</si>
  <si>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</si>
  <si>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</si>
  <si>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</si>
  <si>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</si>
  <si>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</si>
  <si>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</si>
  <si>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</si>
  <si>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</si>
  <si>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</si>
  <si>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</si>
  <si>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</si>
  <si>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</si>
  <si>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</si>
  <si>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</si>
  <si>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</si>
  <si>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</si>
  <si>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</si>
  <si>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</si>
  <si>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</si>
  <si>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</si>
  <si>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</si>
  <si>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</si>
  <si>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</si>
  <si>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</si>
  <si>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</si>
  <si>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</si>
  <si>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</si>
  <si>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</si>
  <si>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</si>
  <si>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</si>
  <si>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</si>
  <si>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</si>
  <si>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</si>
  <si>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</si>
  <si>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</si>
  <si>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</si>
  <si>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</si>
  <si>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</si>
  <si>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</si>
  <si>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</si>
  <si>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</si>
  <si>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</si>
  <si>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</si>
  <si>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</si>
  <si>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</si>
  <si>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</si>
  <si>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</si>
  <si>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</si>
  <si>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</si>
  <si>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</si>
  <si>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</si>
  <si>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</si>
  <si>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</si>
  <si>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</si>
  <si>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</si>
  <si>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</si>
  <si>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</si>
  <si>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</si>
  <si>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</si>
  <si>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</si>
  <si>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</si>
  <si>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</si>
  <si>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</si>
  <si>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</si>
  <si>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</si>
  <si>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</si>
  <si>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</si>
  <si>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</si>
  <si>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</si>
  <si>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</si>
  <si>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</si>
  <si>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</si>
  <si>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</si>
  <si>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</si>
  <si>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</si>
  <si>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</si>
  <si>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</si>
  <si>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</si>
  <si>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</si>
  <si>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</si>
  <si>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</si>
  <si>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</si>
  <si>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</si>
  <si>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</si>
  <si>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</si>
  <si>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</si>
  <si>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</si>
  <si>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</si>
  <si>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</si>
  <si>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</si>
  <si>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</si>
  <si>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</si>
  <si>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</si>
  <si>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</si>
  <si>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</si>
  <si>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</si>
  <si>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</si>
  <si>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</si>
  <si>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</si>
  <si>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</si>
  <si>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</si>
  <si>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</si>
  <si>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</si>
  <si>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</si>
  <si>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</si>
  <si>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</si>
  <si>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</si>
  <si>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</si>
  <si>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</si>
  <si>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</si>
  <si>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</si>
  <si>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</si>
  <si>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</si>
  <si>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</si>
  <si>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</si>
  <si>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</si>
  <si>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</si>
  <si>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</si>
  <si>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</si>
  <si>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</si>
  <si>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</si>
  <si>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</si>
  <si>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</si>
  <si>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</si>
  <si>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</si>
  <si>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</si>
  <si>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</si>
  <si>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</si>
  <si>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</si>
  <si>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</si>
  <si>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</si>
  <si>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</si>
  <si>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</si>
  <si>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</si>
  <si>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</si>
  <si>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</si>
  <si>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</si>
  <si>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</si>
  <si>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</si>
  <si>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</si>
  <si>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</si>
  <si>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</si>
  <si>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</si>
  <si>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</si>
  <si>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</si>
  <si>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</si>
  <si>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</si>
  <si>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</si>
  <si>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</si>
  <si>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</si>
  <si>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</si>
  <si>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</si>
  <si>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</si>
  <si>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</si>
  <si>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</si>
  <si>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</si>
  <si>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</si>
  <si>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</si>
  <si>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</si>
  <si>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</si>
  <si>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</si>
  <si>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</si>
  <si>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</si>
  <si>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</si>
  <si>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</si>
  <si>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</si>
  <si>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</si>
  <si>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</si>
  <si>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</si>
  <si>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</si>
  <si>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</si>
  <si>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</si>
  <si>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</si>
  <si>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</si>
  <si>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</si>
  <si>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</si>
  <si>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</si>
  <si>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</si>
  <si>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</si>
  <si>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</si>
  <si>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</si>
  <si>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</si>
  <si>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</si>
  <si>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</si>
  <si>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</si>
  <si>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</si>
  <si>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</si>
  <si>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</si>
  <si>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</si>
  <si>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</si>
  <si>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</si>
  <si>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</si>
  <si>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</si>
  <si>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</si>
  <si>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</si>
  <si>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</si>
  <si>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</si>
  <si>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</si>
  <si>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</si>
  <si>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</si>
  <si>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</si>
  <si>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</si>
  <si>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</si>
  <si>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</si>
  <si>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</si>
  <si>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</si>
  <si>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</si>
  <si>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</si>
  <si>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</si>
  <si>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</si>
  <si>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</si>
  <si>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</si>
  <si>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</si>
  <si>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</si>
  <si>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</si>
  <si>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</si>
  <si>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</si>
  <si>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</si>
  <si>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</si>
  <si>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</si>
  <si>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</si>
  <si>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</si>
  <si>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</si>
  <si>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</si>
  <si>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</si>
  <si>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</si>
  <si>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</si>
  <si>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</si>
  <si>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</si>
  <si>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</si>
  <si>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</si>
  <si>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</si>
  <si>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</si>
  <si>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</si>
  <si>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</si>
  <si>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</si>
  <si>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</si>
  <si>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</si>
  <si>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</si>
  <si>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</si>
  <si>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</si>
  <si>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</si>
  <si>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</si>
  <si>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</si>
  <si>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</si>
  <si>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</si>
  <si>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</si>
  <si>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</si>
  <si>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</si>
  <si>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</si>
  <si>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</si>
  <si>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</si>
  <si>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</si>
  <si>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</si>
  <si>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</si>
  <si>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</si>
  <si>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</si>
  <si>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</si>
  <si>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</si>
  <si>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</si>
  <si>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</si>
  <si>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</si>
  <si>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</si>
  <si>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</si>
  <si>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</si>
  <si>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</si>
  <si>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</si>
  <si>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</si>
  <si>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</si>
  <si>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</si>
  <si>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</si>
  <si>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</si>
  <si>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</si>
  <si>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</si>
  <si>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</si>
  <si>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</si>
  <si>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</si>
  <si>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</si>
  <si>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</si>
  <si>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</si>
  <si>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</si>
  <si>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</si>
  <si>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</si>
  <si>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</si>
  <si>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</si>
  <si>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</si>
  <si>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</si>
  <si>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</si>
  <si>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</si>
  <si>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</si>
  <si>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</si>
  <si>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</si>
  <si>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</si>
  <si>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</si>
  <si>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</si>
  <si>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</si>
  <si>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</si>
  <si>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</si>
  <si>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</si>
  <si>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</si>
  <si>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</si>
  <si>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</si>
  <si>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</si>
  <si>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</si>
  <si>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</si>
  <si>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</si>
  <si>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</si>
  <si>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</si>
  <si>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</si>
  <si>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</si>
  <si>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</si>
  <si>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</si>
  <si>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</si>
  <si>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</si>
  <si>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</si>
  <si>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</si>
  <si>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</si>
  <si>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</si>
  <si>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</si>
  <si>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</si>
  <si>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</si>
  <si>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</si>
  <si>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</si>
  <si>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</si>
  <si>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</si>
  <si>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</si>
  <si>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</si>
  <si>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</si>
  <si>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</si>
  <si>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</si>
  <si>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</si>
  <si>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</si>
  <si>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</si>
  <si>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</si>
  <si>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</si>
  <si>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</si>
  <si>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</si>
  <si>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</si>
  <si>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</si>
  <si>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</si>
  <si>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</si>
  <si>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</si>
  <si>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</si>
  <si>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</si>
  <si>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</si>
  <si>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</si>
  <si>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</si>
  <si>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</si>
  <si>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</si>
  <si>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</si>
  <si>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</si>
  <si>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</si>
  <si>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</si>
  <si>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</si>
  <si>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</si>
  <si>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</si>
  <si>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</si>
  <si>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</si>
  <si>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</si>
  <si>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</si>
  <si>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</si>
  <si>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</si>
  <si>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</si>
  <si>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</si>
  <si>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</si>
  <si>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</si>
  <si>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</si>
  <si>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</si>
  <si>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</si>
  <si>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</si>
  <si>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</si>
  <si>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</si>
  <si>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</si>
  <si>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</si>
  <si>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</si>
  <si>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</si>
  <si>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</si>
  <si>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</si>
  <si>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</si>
  <si>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</si>
  <si>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</si>
  <si>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</si>
  <si>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</si>
  <si>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</si>
  <si>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</si>
  <si>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</si>
  <si>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</si>
  <si>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</si>
  <si>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</si>
  <si>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</si>
  <si>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</si>
  <si>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</si>
  <si>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</si>
  <si>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</si>
  <si>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</si>
  <si>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</si>
  <si>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</si>
  <si>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</si>
  <si>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</si>
  <si>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</si>
  <si>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</si>
  <si>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</si>
  <si>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</si>
  <si>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</si>
  <si>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</si>
  <si>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</si>
  <si>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</si>
  <si>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</si>
  <si>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</si>
  <si>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</si>
  <si>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</si>
  <si>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</si>
  <si>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</si>
  <si>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</si>
  <si>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</si>
  <si>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</si>
  <si>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</si>
  <si>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</si>
  <si>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</si>
  <si>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</si>
  <si>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</si>
  <si>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</si>
  <si>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</si>
  <si>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</si>
  <si>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</si>
  <si>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</si>
  <si>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</si>
  <si>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</si>
  <si>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</si>
  <si>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</si>
  <si>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</si>
  <si>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</si>
  <si>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</si>
  <si>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</si>
  <si>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</si>
  <si>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</si>
  <si>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</si>
  <si>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</si>
  <si>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</si>
  <si>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</si>
  <si>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</si>
  <si>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Соглашение о расторжении б/н от 15.12.2023г.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</si>
  <si>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</si>
  <si>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</si>
  <si>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</si>
  <si>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</si>
  <si>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</si>
  <si>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</si>
  <si>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</si>
  <si>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</si>
  <si>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</si>
  <si>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</si>
  <si>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</si>
  <si>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</si>
  <si>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</si>
  <si>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</si>
  <si>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</si>
  <si>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</si>
  <si>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</si>
  <si>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</si>
  <si>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</si>
  <si>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</si>
  <si>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</si>
  <si>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</si>
  <si>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</si>
  <si>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</si>
  <si>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</si>
  <si>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</si>
  <si>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</si>
  <si>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</si>
  <si>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</si>
  <si>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</si>
  <si>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</si>
  <si>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</si>
  <si>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</si>
  <si>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</si>
  <si>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</si>
  <si>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</si>
  <si>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</si>
  <si>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</si>
  <si>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</si>
  <si>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</si>
  <si>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</si>
  <si>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</si>
  <si>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</si>
  <si>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</si>
  <si>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</si>
  <si>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</si>
  <si>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</si>
  <si>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</si>
  <si>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</si>
  <si>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</si>
  <si>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Дополнительное соглашение № 4 от 14.06.2024г.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</si>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</sst>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M4" sqref="M4:N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53" t="s">
        <v>141</v>
      </c>
      <c r="B1" s="254"/>
      <c r="C1" s="254"/>
      <c r="D1" s="254"/>
      <c r="E1" s="253" t="s">
        <v>243</v>
      </c>
      <c r="F1" s="254"/>
      <c r="G1" s="254"/>
      <c r="H1" s="254"/>
      <c r="I1" s="254"/>
      <c r="J1" s="254"/>
      <c r="K1" s="254"/>
      <c r="L1" s="254"/>
      <c r="M1" s="254"/>
      <c r="N1" s="255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89" t="s">
        <v>25</v>
      </c>
      <c r="B4" s="290"/>
      <c r="C4" s="4">
        <v>10752974.029999999</v>
      </c>
      <c r="D4" s="5"/>
      <c r="E4" s="291" t="s">
        <v>140</v>
      </c>
      <c r="F4" s="292"/>
      <c r="G4" s="293"/>
      <c r="H4" s="294">
        <v>2000000</v>
      </c>
      <c r="I4" s="295"/>
      <c r="J4" s="296"/>
      <c r="K4" s="17"/>
      <c r="L4" s="81" t="s">
        <v>55</v>
      </c>
      <c r="M4" s="291">
        <v>4690382.2699999996</v>
      </c>
      <c r="N4" s="293"/>
    </row>
    <row r="5" spans="1:14" ht="30.75" customHeight="1" thickBot="1" x14ac:dyDescent="0.3">
      <c r="A5" s="289" t="s">
        <v>26</v>
      </c>
      <c r="B5" s="290"/>
      <c r="C5" s="6">
        <f>C4-G15+J15</f>
        <v>-660696.76000000047</v>
      </c>
      <c r="D5" s="5"/>
      <c r="E5" s="291" t="s">
        <v>53</v>
      </c>
      <c r="F5" s="292"/>
      <c r="G5" s="293"/>
      <c r="H5" s="284">
        <f>H4-G12</f>
        <v>1349769.69</v>
      </c>
      <c r="I5" s="285"/>
      <c r="J5" s="286"/>
      <c r="K5" s="17"/>
      <c r="L5" s="81" t="s">
        <v>54</v>
      </c>
      <c r="M5" s="287">
        <f>M4-G13</f>
        <v>138998.00999999978</v>
      </c>
      <c r="N5" s="288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97" t="s">
        <v>27</v>
      </c>
      <c r="B8" s="298"/>
      <c r="C8" s="299"/>
      <c r="D8" s="297" t="s">
        <v>28</v>
      </c>
      <c r="E8" s="298"/>
      <c r="F8" s="299"/>
      <c r="G8" s="300" t="s">
        <v>29</v>
      </c>
      <c r="H8" s="301"/>
      <c r="I8" s="302"/>
      <c r="J8" s="300" t="s">
        <v>142</v>
      </c>
      <c r="K8" s="301"/>
      <c r="L8" s="302"/>
      <c r="M8" s="297" t="s">
        <v>30</v>
      </c>
      <c r="N8" s="299"/>
    </row>
    <row r="9" spans="1:14" ht="41.25" customHeight="1" thickBot="1" x14ac:dyDescent="0.3">
      <c r="A9" s="275" t="s">
        <v>31</v>
      </c>
      <c r="B9" s="276"/>
      <c r="C9" s="277"/>
      <c r="D9" s="274">
        <f>'Состоявшиеся аукционы'!G2</f>
        <v>0</v>
      </c>
      <c r="E9" s="274"/>
      <c r="F9" s="274"/>
      <c r="G9" s="274">
        <f>'Состоявшиеся аукционы'!Q2</f>
        <v>0</v>
      </c>
      <c r="H9" s="274"/>
      <c r="I9" s="274"/>
      <c r="J9" s="271">
        <f>'Состоявшиеся аукционы'!AB2</f>
        <v>0</v>
      </c>
      <c r="K9" s="272"/>
      <c r="L9" s="273"/>
      <c r="M9" s="274">
        <f t="shared" ref="M9:M15" si="0">D9-G9</f>
        <v>0</v>
      </c>
      <c r="N9" s="274"/>
    </row>
    <row r="10" spans="1:14" ht="78.75" customHeight="1" thickBot="1" x14ac:dyDescent="0.3">
      <c r="A10" s="275" t="s">
        <v>49</v>
      </c>
      <c r="B10" s="276"/>
      <c r="C10" s="277"/>
      <c r="D10" s="274">
        <f>'Несостоявшиеся аукционы'!G2</f>
        <v>0</v>
      </c>
      <c r="E10" s="274"/>
      <c r="F10" s="274"/>
      <c r="G10" s="274">
        <f>'Несостоявшиеся аукционы'!Q2</f>
        <v>0</v>
      </c>
      <c r="H10" s="274"/>
      <c r="I10" s="274"/>
      <c r="J10" s="271">
        <f>'Несостоявшиеся аукционы'!AB2</f>
        <v>0</v>
      </c>
      <c r="K10" s="272"/>
      <c r="L10" s="273"/>
      <c r="M10" s="274">
        <f t="shared" si="0"/>
        <v>0</v>
      </c>
      <c r="N10" s="274"/>
    </row>
    <row r="11" spans="1:14" ht="40.5" customHeight="1" thickBot="1" x14ac:dyDescent="0.3">
      <c r="A11" s="275" t="s">
        <v>83</v>
      </c>
      <c r="B11" s="276"/>
      <c r="C11" s="277"/>
      <c r="D11" s="271">
        <f>'Иные конкурентные закупки'!G2</f>
        <v>4845709.18</v>
      </c>
      <c r="E11" s="272"/>
      <c r="F11" s="273"/>
      <c r="G11" s="271">
        <f>'Иные конкурентные закупки'!Q2</f>
        <v>3463957.09</v>
      </c>
      <c r="H11" s="272"/>
      <c r="I11" s="273"/>
      <c r="J11" s="271">
        <f>'Иные конкурентные закупки'!AB2</f>
        <v>326754.93</v>
      </c>
      <c r="K11" s="272"/>
      <c r="L11" s="273"/>
      <c r="M11" s="271">
        <f t="shared" si="0"/>
        <v>1381752.0899999999</v>
      </c>
      <c r="N11" s="273"/>
    </row>
    <row r="12" spans="1:14" ht="54.75" customHeight="1" thickBot="1" x14ac:dyDescent="0.3">
      <c r="A12" s="278" t="s">
        <v>50</v>
      </c>
      <c r="B12" s="279"/>
      <c r="C12" s="280"/>
      <c r="D12" s="274">
        <f>'Ед. поставщик п.4 ч.1'!H2</f>
        <v>650230.31000000006</v>
      </c>
      <c r="E12" s="274"/>
      <c r="F12" s="274"/>
      <c r="G12" s="274">
        <f>D12</f>
        <v>650230.31000000006</v>
      </c>
      <c r="H12" s="274"/>
      <c r="I12" s="274"/>
      <c r="J12" s="271">
        <f>'Ед. поставщик п.4 ч.1'!V2</f>
        <v>0</v>
      </c>
      <c r="K12" s="272"/>
      <c r="L12" s="273"/>
      <c r="M12" s="274">
        <f t="shared" si="0"/>
        <v>0</v>
      </c>
      <c r="N12" s="274"/>
    </row>
    <row r="13" spans="1:14" ht="45.75" customHeight="1" thickBot="1" x14ac:dyDescent="0.3">
      <c r="A13" s="278" t="s">
        <v>51</v>
      </c>
      <c r="B13" s="279"/>
      <c r="C13" s="280"/>
      <c r="D13" s="274">
        <f>'Ед. поставщик п.5 ч.1'!H2</f>
        <v>4551384.26</v>
      </c>
      <c r="E13" s="274"/>
      <c r="F13" s="274"/>
      <c r="G13" s="274">
        <f>D13</f>
        <v>4551384.26</v>
      </c>
      <c r="H13" s="274"/>
      <c r="I13" s="274"/>
      <c r="J13" s="271">
        <f>'Ед. поставщик п.5 ч.1'!V2</f>
        <v>398996.70000000007</v>
      </c>
      <c r="K13" s="272"/>
      <c r="L13" s="273"/>
      <c r="M13" s="274">
        <f t="shared" si="0"/>
        <v>0</v>
      </c>
      <c r="N13" s="274"/>
    </row>
    <row r="14" spans="1:14" ht="45.75" customHeight="1" thickBot="1" x14ac:dyDescent="0.3">
      <c r="A14" s="268" t="s">
        <v>52</v>
      </c>
      <c r="B14" s="269"/>
      <c r="C14" s="270"/>
      <c r="D14" s="271">
        <f>'Ед.поставщик за искл. п.4,5 ч.1'!G2</f>
        <v>3473850.7600000002</v>
      </c>
      <c r="E14" s="272"/>
      <c r="F14" s="273"/>
      <c r="G14" s="271">
        <f>D14</f>
        <v>3473850.7600000002</v>
      </c>
      <c r="H14" s="272"/>
      <c r="I14" s="273"/>
      <c r="J14" s="271">
        <f>'Ед.поставщик за искл. п.4,5 ч.1'!T2</f>
        <v>0</v>
      </c>
      <c r="K14" s="272"/>
      <c r="L14" s="273"/>
      <c r="M14" s="274">
        <f t="shared" si="0"/>
        <v>0</v>
      </c>
      <c r="N14" s="274"/>
    </row>
    <row r="15" spans="1:14" ht="21" thickBot="1" x14ac:dyDescent="0.3">
      <c r="A15" s="281" t="s">
        <v>143</v>
      </c>
      <c r="B15" s="282"/>
      <c r="C15" s="283"/>
      <c r="D15" s="274">
        <f>SUM(D9:D14)</f>
        <v>13521174.51</v>
      </c>
      <c r="E15" s="274"/>
      <c r="F15" s="274"/>
      <c r="G15" s="271">
        <f>SUM(G9:G14)</f>
        <v>12139422.42</v>
      </c>
      <c r="H15" s="272"/>
      <c r="I15" s="273"/>
      <c r="J15" s="271">
        <f>SUM(J9:J14)</f>
        <v>725751.63000000012</v>
      </c>
      <c r="K15" s="272"/>
      <c r="L15" s="273"/>
      <c r="M15" s="274">
        <f t="shared" si="0"/>
        <v>1381752.0899999999</v>
      </c>
      <c r="N15" s="274"/>
    </row>
    <row r="18" spans="1:12" ht="15.75" thickBot="1" x14ac:dyDescent="0.3"/>
    <row r="19" spans="1:12" ht="23.25" customHeight="1" x14ac:dyDescent="0.25">
      <c r="A19" s="256" t="s">
        <v>35</v>
      </c>
      <c r="B19" s="257"/>
      <c r="C19" s="258"/>
      <c r="D19" s="26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8964865.8099999987</v>
      </c>
      <c r="E19" s="263"/>
      <c r="F19" s="263"/>
      <c r="G19" s="264"/>
      <c r="I19" s="15"/>
      <c r="J19" s="15"/>
      <c r="K19" s="15"/>
      <c r="L19" s="15"/>
    </row>
    <row r="20" spans="1:12" ht="24" customHeight="1" thickBot="1" x14ac:dyDescent="0.3">
      <c r="A20" s="259"/>
      <c r="B20" s="260"/>
      <c r="C20" s="261"/>
      <c r="D20" s="265"/>
      <c r="E20" s="266"/>
      <c r="F20" s="266"/>
      <c r="G20" s="267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88"/>
  <sheetViews>
    <sheetView showGridLines="0" topLeftCell="D1" zoomScale="50" zoomScaleNormal="50" workbookViewId="0">
      <pane ySplit="8" topLeftCell="A87" activePane="bottomLeft" state="frozen"/>
      <selection activeCell="I1" sqref="I1"/>
      <selection pane="bottomLeft" activeCell="I87" sqref="I87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650230.31000000006</v>
      </c>
      <c r="K2" s="319"/>
      <c r="L2" s="319"/>
      <c r="M2" s="319"/>
      <c r="N2" s="320" t="s">
        <v>137</v>
      </c>
      <c r="O2" s="322"/>
      <c r="P2" s="69">
        <f>SUM(P9:P9999)</f>
        <v>437134.69</v>
      </c>
      <c r="R2" s="68"/>
      <c r="S2" s="320" t="s">
        <v>45</v>
      </c>
      <c r="T2" s="321"/>
      <c r="U2" s="322"/>
      <c r="V2" s="70">
        <f>SUM(V9:V9999)</f>
        <v>0</v>
      </c>
    </row>
    <row r="3" spans="1:24" x14ac:dyDescent="0.25">
      <c r="A3" s="319"/>
      <c r="B3" s="319"/>
      <c r="C3" s="319"/>
      <c r="D3" s="319"/>
      <c r="E3" s="319"/>
      <c r="N3" s="68"/>
    </row>
    <row r="4" spans="1:24" ht="39.950000000000003" customHeight="1" x14ac:dyDescent="0.25">
      <c r="J4" s="323"/>
      <c r="K4" s="323"/>
      <c r="M4" s="323"/>
      <c r="N4" s="323"/>
      <c r="O4" s="323"/>
      <c r="P4" s="323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36">
        <v>1</v>
      </c>
      <c r="B9" s="330" t="s">
        <v>56</v>
      </c>
      <c r="C9" s="330"/>
      <c r="D9" s="330"/>
      <c r="E9" s="345" t="s">
        <v>163</v>
      </c>
      <c r="F9" s="339" t="s">
        <v>164</v>
      </c>
      <c r="G9" s="330" t="s">
        <v>165</v>
      </c>
      <c r="H9" s="324">
        <v>1000</v>
      </c>
      <c r="I9" s="327">
        <f>IF(X9 = 49, H9 + SUM(S9:S13) - SUM(T9:T13) - SUM(P9:P13) - V9,0)</f>
        <v>207.83000000000004</v>
      </c>
      <c r="J9" s="330" t="s">
        <v>166</v>
      </c>
      <c r="K9" s="330" t="s">
        <v>152</v>
      </c>
      <c r="L9" s="330"/>
      <c r="M9" s="330" t="s">
        <v>167</v>
      </c>
      <c r="N9" s="131" t="s">
        <v>245</v>
      </c>
      <c r="O9" s="339" t="s">
        <v>168</v>
      </c>
      <c r="P9" s="118">
        <v>79.56</v>
      </c>
      <c r="Q9" s="119" t="s">
        <v>246</v>
      </c>
      <c r="R9" s="117"/>
      <c r="S9" s="118"/>
      <c r="T9" s="118"/>
      <c r="U9" s="324"/>
      <c r="V9" s="342"/>
      <c r="W9" s="333"/>
      <c r="X9" s="85">
        <v>49</v>
      </c>
    </row>
    <row r="10" spans="1:24" x14ac:dyDescent="0.25">
      <c r="A10" s="337"/>
      <c r="B10" s="331"/>
      <c r="C10" s="331"/>
      <c r="D10" s="331"/>
      <c r="E10" s="346"/>
      <c r="F10" s="340"/>
      <c r="G10" s="331"/>
      <c r="H10" s="325"/>
      <c r="I10" s="328"/>
      <c r="J10" s="331"/>
      <c r="K10" s="331"/>
      <c r="L10" s="331"/>
      <c r="M10" s="331"/>
      <c r="N10" s="132" t="s">
        <v>249</v>
      </c>
      <c r="O10" s="340"/>
      <c r="P10" s="120">
        <v>19.63</v>
      </c>
      <c r="Q10" s="121" t="s">
        <v>251</v>
      </c>
      <c r="R10" s="122"/>
      <c r="S10" s="120"/>
      <c r="T10" s="120"/>
      <c r="U10" s="325"/>
      <c r="V10" s="343"/>
      <c r="W10" s="334"/>
      <c r="X10" s="2">
        <v>49</v>
      </c>
    </row>
    <row r="11" spans="1:24" x14ac:dyDescent="0.25">
      <c r="A11" s="337"/>
      <c r="B11" s="331"/>
      <c r="C11" s="331"/>
      <c r="D11" s="331"/>
      <c r="E11" s="346"/>
      <c r="F11" s="340"/>
      <c r="G11" s="331"/>
      <c r="H11" s="325"/>
      <c r="I11" s="328"/>
      <c r="J11" s="331"/>
      <c r="K11" s="331"/>
      <c r="L11" s="331"/>
      <c r="M11" s="331"/>
      <c r="N11" s="132" t="s">
        <v>252</v>
      </c>
      <c r="O11" s="340"/>
      <c r="P11" s="120">
        <v>36.96</v>
      </c>
      <c r="Q11" s="121" t="s">
        <v>268</v>
      </c>
      <c r="R11" s="122"/>
      <c r="S11" s="120"/>
      <c r="T11" s="120"/>
      <c r="U11" s="325"/>
      <c r="V11" s="343"/>
      <c r="W11" s="334"/>
      <c r="X11" s="2">
        <v>49</v>
      </c>
    </row>
    <row r="12" spans="1:24" x14ac:dyDescent="0.25">
      <c r="A12" s="337"/>
      <c r="B12" s="331"/>
      <c r="C12" s="331"/>
      <c r="D12" s="331"/>
      <c r="E12" s="346"/>
      <c r="F12" s="340"/>
      <c r="G12" s="331"/>
      <c r="H12" s="325"/>
      <c r="I12" s="328"/>
      <c r="J12" s="331"/>
      <c r="K12" s="331"/>
      <c r="L12" s="331"/>
      <c r="M12" s="331"/>
      <c r="N12" s="132" t="s">
        <v>276</v>
      </c>
      <c r="O12" s="340"/>
      <c r="P12" s="120">
        <v>174.14</v>
      </c>
      <c r="Q12" s="121" t="s">
        <v>279</v>
      </c>
      <c r="R12" s="122"/>
      <c r="S12" s="120"/>
      <c r="T12" s="120"/>
      <c r="U12" s="325"/>
      <c r="V12" s="343"/>
      <c r="W12" s="334"/>
      <c r="X12" s="2">
        <v>49</v>
      </c>
    </row>
    <row r="13" spans="1:24" x14ac:dyDescent="0.25">
      <c r="A13" s="338"/>
      <c r="B13" s="332"/>
      <c r="C13" s="332"/>
      <c r="D13" s="332"/>
      <c r="E13" s="347"/>
      <c r="F13" s="341"/>
      <c r="G13" s="332"/>
      <c r="H13" s="326"/>
      <c r="I13" s="329"/>
      <c r="J13" s="332"/>
      <c r="K13" s="332"/>
      <c r="L13" s="332"/>
      <c r="M13" s="332"/>
      <c r="N13" s="133" t="s">
        <v>384</v>
      </c>
      <c r="O13" s="341"/>
      <c r="P13" s="127">
        <v>481.88</v>
      </c>
      <c r="Q13" s="128" t="s">
        <v>386</v>
      </c>
      <c r="R13" s="129"/>
      <c r="S13" s="127"/>
      <c r="T13" s="127"/>
      <c r="U13" s="326"/>
      <c r="V13" s="344"/>
      <c r="W13" s="335"/>
      <c r="X13" s="2">
        <v>49</v>
      </c>
    </row>
    <row r="14" spans="1:24" s="85" customFormat="1" ht="72" customHeight="1" x14ac:dyDescent="0.25">
      <c r="A14" s="336">
        <v>2</v>
      </c>
      <c r="B14" s="330" t="s">
        <v>56</v>
      </c>
      <c r="C14" s="330"/>
      <c r="D14" s="330"/>
      <c r="E14" s="345" t="s">
        <v>153</v>
      </c>
      <c r="F14" s="339" t="s">
        <v>164</v>
      </c>
      <c r="G14" s="330" t="s">
        <v>165</v>
      </c>
      <c r="H14" s="324">
        <v>9400</v>
      </c>
      <c r="I14" s="327">
        <f>IF(X14 = 50, H14 + SUM(S14:S25) - SUM(T14:T25) - SUM(P14:P25) - V14,0)</f>
        <v>0</v>
      </c>
      <c r="J14" s="330" t="s">
        <v>166</v>
      </c>
      <c r="K14" s="330" t="s">
        <v>152</v>
      </c>
      <c r="L14" s="330"/>
      <c r="M14" s="330" t="s">
        <v>167</v>
      </c>
      <c r="N14" s="131" t="s">
        <v>204</v>
      </c>
      <c r="O14" s="339" t="s">
        <v>168</v>
      </c>
      <c r="P14" s="118">
        <v>867.14</v>
      </c>
      <c r="Q14" s="119" t="s">
        <v>205</v>
      </c>
      <c r="R14" s="117"/>
      <c r="S14" s="118"/>
      <c r="T14" s="118"/>
      <c r="U14" s="324"/>
      <c r="V14" s="342"/>
      <c r="W14" s="333"/>
      <c r="X14" s="85">
        <v>50</v>
      </c>
    </row>
    <row r="15" spans="1:24" x14ac:dyDescent="0.25">
      <c r="A15" s="337"/>
      <c r="B15" s="331"/>
      <c r="C15" s="331"/>
      <c r="D15" s="331"/>
      <c r="E15" s="346"/>
      <c r="F15" s="340"/>
      <c r="G15" s="331"/>
      <c r="H15" s="325"/>
      <c r="I15" s="328"/>
      <c r="J15" s="331"/>
      <c r="K15" s="331"/>
      <c r="L15" s="331"/>
      <c r="M15" s="331"/>
      <c r="N15" s="132" t="s">
        <v>210</v>
      </c>
      <c r="O15" s="340"/>
      <c r="P15" s="120">
        <v>858.19</v>
      </c>
      <c r="Q15" s="121" t="s">
        <v>213</v>
      </c>
      <c r="R15" s="122"/>
      <c r="S15" s="120"/>
      <c r="T15" s="120"/>
      <c r="U15" s="325"/>
      <c r="V15" s="343"/>
      <c r="W15" s="334"/>
      <c r="X15" s="2">
        <v>50</v>
      </c>
    </row>
    <row r="16" spans="1:24" x14ac:dyDescent="0.25">
      <c r="A16" s="337"/>
      <c r="B16" s="331"/>
      <c r="C16" s="331"/>
      <c r="D16" s="331"/>
      <c r="E16" s="346"/>
      <c r="F16" s="340"/>
      <c r="G16" s="331"/>
      <c r="H16" s="325"/>
      <c r="I16" s="328"/>
      <c r="J16" s="331"/>
      <c r="K16" s="331"/>
      <c r="L16" s="331"/>
      <c r="M16" s="331"/>
      <c r="N16" s="132" t="s">
        <v>217</v>
      </c>
      <c r="O16" s="340"/>
      <c r="P16" s="120">
        <v>825.3</v>
      </c>
      <c r="Q16" s="121" t="s">
        <v>221</v>
      </c>
      <c r="R16" s="122"/>
      <c r="S16" s="120"/>
      <c r="T16" s="120"/>
      <c r="U16" s="325"/>
      <c r="V16" s="343"/>
      <c r="W16" s="334"/>
      <c r="X16" s="2">
        <v>50</v>
      </c>
    </row>
    <row r="17" spans="1:24" x14ac:dyDescent="0.25">
      <c r="A17" s="337"/>
      <c r="B17" s="331"/>
      <c r="C17" s="331"/>
      <c r="D17" s="331"/>
      <c r="E17" s="346"/>
      <c r="F17" s="340"/>
      <c r="G17" s="331"/>
      <c r="H17" s="325"/>
      <c r="I17" s="328"/>
      <c r="J17" s="331"/>
      <c r="K17" s="331"/>
      <c r="L17" s="331"/>
      <c r="M17" s="331"/>
      <c r="N17" s="132" t="s">
        <v>229</v>
      </c>
      <c r="O17" s="340"/>
      <c r="P17" s="120">
        <v>846.54</v>
      </c>
      <c r="Q17" s="121" t="s">
        <v>232</v>
      </c>
      <c r="R17" s="122"/>
      <c r="S17" s="120"/>
      <c r="T17" s="120"/>
      <c r="U17" s="325"/>
      <c r="V17" s="343"/>
      <c r="W17" s="334"/>
      <c r="X17" s="2">
        <v>50</v>
      </c>
    </row>
    <row r="18" spans="1:24" x14ac:dyDescent="0.25">
      <c r="A18" s="337"/>
      <c r="B18" s="331"/>
      <c r="C18" s="331"/>
      <c r="D18" s="331"/>
      <c r="E18" s="346"/>
      <c r="F18" s="340"/>
      <c r="G18" s="331"/>
      <c r="H18" s="325"/>
      <c r="I18" s="328"/>
      <c r="J18" s="331"/>
      <c r="K18" s="331"/>
      <c r="L18" s="331"/>
      <c r="M18" s="331"/>
      <c r="N18" s="132" t="s">
        <v>233</v>
      </c>
      <c r="O18" s="340"/>
      <c r="P18" s="120">
        <v>816.37</v>
      </c>
      <c r="Q18" s="121" t="s">
        <v>240</v>
      </c>
      <c r="R18" s="122"/>
      <c r="S18" s="120"/>
      <c r="T18" s="120"/>
      <c r="U18" s="325"/>
      <c r="V18" s="343"/>
      <c r="W18" s="334"/>
      <c r="X18" s="2">
        <v>50</v>
      </c>
    </row>
    <row r="19" spans="1:24" x14ac:dyDescent="0.25">
      <c r="A19" s="337"/>
      <c r="B19" s="331"/>
      <c r="C19" s="331"/>
      <c r="D19" s="331"/>
      <c r="E19" s="346"/>
      <c r="F19" s="340"/>
      <c r="G19" s="331"/>
      <c r="H19" s="325"/>
      <c r="I19" s="328"/>
      <c r="J19" s="331"/>
      <c r="K19" s="331"/>
      <c r="L19" s="331"/>
      <c r="M19" s="331"/>
      <c r="N19" s="132" t="s">
        <v>245</v>
      </c>
      <c r="O19" s="340"/>
      <c r="P19" s="120">
        <v>805.55</v>
      </c>
      <c r="Q19" s="121" t="s">
        <v>246</v>
      </c>
      <c r="R19" s="122"/>
      <c r="S19" s="120"/>
      <c r="T19" s="120"/>
      <c r="U19" s="325"/>
      <c r="V19" s="343"/>
      <c r="W19" s="334"/>
      <c r="X19" s="2">
        <v>50</v>
      </c>
    </row>
    <row r="20" spans="1:24" x14ac:dyDescent="0.25">
      <c r="A20" s="337"/>
      <c r="B20" s="331"/>
      <c r="C20" s="331"/>
      <c r="D20" s="331"/>
      <c r="E20" s="346"/>
      <c r="F20" s="340"/>
      <c r="G20" s="331"/>
      <c r="H20" s="325"/>
      <c r="I20" s="328"/>
      <c r="J20" s="331"/>
      <c r="K20" s="331"/>
      <c r="L20" s="331"/>
      <c r="M20" s="331"/>
      <c r="N20" s="132" t="s">
        <v>249</v>
      </c>
      <c r="O20" s="340"/>
      <c r="P20" s="120">
        <v>930.61</v>
      </c>
      <c r="Q20" s="121" t="s">
        <v>251</v>
      </c>
      <c r="R20" s="122"/>
      <c r="S20" s="120"/>
      <c r="T20" s="120"/>
      <c r="U20" s="325"/>
      <c r="V20" s="343"/>
      <c r="W20" s="334"/>
      <c r="X20" s="2">
        <v>50</v>
      </c>
    </row>
    <row r="21" spans="1:24" x14ac:dyDescent="0.25">
      <c r="A21" s="337"/>
      <c r="B21" s="331"/>
      <c r="C21" s="331"/>
      <c r="D21" s="331"/>
      <c r="E21" s="346"/>
      <c r="F21" s="340"/>
      <c r="G21" s="331"/>
      <c r="H21" s="325"/>
      <c r="I21" s="328"/>
      <c r="J21" s="331"/>
      <c r="K21" s="331"/>
      <c r="L21" s="331"/>
      <c r="M21" s="331"/>
      <c r="N21" s="132" t="s">
        <v>252</v>
      </c>
      <c r="O21" s="340"/>
      <c r="P21" s="120">
        <v>746.09</v>
      </c>
      <c r="Q21" s="121" t="s">
        <v>268</v>
      </c>
      <c r="R21" s="122"/>
      <c r="S21" s="120"/>
      <c r="T21" s="120"/>
      <c r="U21" s="325"/>
      <c r="V21" s="343"/>
      <c r="W21" s="334"/>
      <c r="X21" s="2">
        <v>50</v>
      </c>
    </row>
    <row r="22" spans="1:24" x14ac:dyDescent="0.25">
      <c r="A22" s="337"/>
      <c r="B22" s="331"/>
      <c r="C22" s="331"/>
      <c r="D22" s="331"/>
      <c r="E22" s="346"/>
      <c r="F22" s="340"/>
      <c r="G22" s="331"/>
      <c r="H22" s="325"/>
      <c r="I22" s="328"/>
      <c r="J22" s="331"/>
      <c r="K22" s="331"/>
      <c r="L22" s="331"/>
      <c r="M22" s="331"/>
      <c r="N22" s="132" t="s">
        <v>276</v>
      </c>
      <c r="O22" s="340"/>
      <c r="P22" s="120">
        <v>831.67</v>
      </c>
      <c r="Q22" s="121" t="s">
        <v>280</v>
      </c>
      <c r="R22" s="122"/>
      <c r="S22" s="120"/>
      <c r="T22" s="120"/>
      <c r="U22" s="325"/>
      <c r="V22" s="343"/>
      <c r="W22" s="334"/>
      <c r="X22" s="2">
        <v>50</v>
      </c>
    </row>
    <row r="23" spans="1:24" x14ac:dyDescent="0.25">
      <c r="A23" s="337"/>
      <c r="B23" s="331"/>
      <c r="C23" s="331"/>
      <c r="D23" s="331"/>
      <c r="E23" s="346"/>
      <c r="F23" s="340"/>
      <c r="G23" s="331"/>
      <c r="H23" s="325"/>
      <c r="I23" s="328"/>
      <c r="J23" s="331"/>
      <c r="K23" s="331"/>
      <c r="L23" s="331"/>
      <c r="M23" s="331"/>
      <c r="N23" s="132" t="s">
        <v>292</v>
      </c>
      <c r="O23" s="340"/>
      <c r="P23" s="120">
        <v>777.88</v>
      </c>
      <c r="Q23" s="121" t="s">
        <v>297</v>
      </c>
      <c r="R23" s="122"/>
      <c r="S23" s="120"/>
      <c r="T23" s="120"/>
      <c r="U23" s="325"/>
      <c r="V23" s="343"/>
      <c r="W23" s="334"/>
      <c r="X23" s="2">
        <v>50</v>
      </c>
    </row>
    <row r="24" spans="1:24" x14ac:dyDescent="0.25">
      <c r="A24" s="337"/>
      <c r="B24" s="331"/>
      <c r="C24" s="331"/>
      <c r="D24" s="331"/>
      <c r="E24" s="346"/>
      <c r="F24" s="340"/>
      <c r="G24" s="331"/>
      <c r="H24" s="325"/>
      <c r="I24" s="328"/>
      <c r="J24" s="331"/>
      <c r="K24" s="331"/>
      <c r="L24" s="331"/>
      <c r="M24" s="331"/>
      <c r="N24" s="132" t="s">
        <v>346</v>
      </c>
      <c r="O24" s="340"/>
      <c r="P24" s="120">
        <v>765.83</v>
      </c>
      <c r="Q24" s="121" t="s">
        <v>350</v>
      </c>
      <c r="R24" s="122"/>
      <c r="S24" s="120"/>
      <c r="T24" s="120"/>
      <c r="U24" s="325"/>
      <c r="V24" s="343"/>
      <c r="W24" s="334"/>
      <c r="X24" s="2">
        <v>50</v>
      </c>
    </row>
    <row r="25" spans="1:24" x14ac:dyDescent="0.25">
      <c r="A25" s="338"/>
      <c r="B25" s="332"/>
      <c r="C25" s="332"/>
      <c r="D25" s="332"/>
      <c r="E25" s="347"/>
      <c r="F25" s="341"/>
      <c r="G25" s="332"/>
      <c r="H25" s="326"/>
      <c r="I25" s="329"/>
      <c r="J25" s="332"/>
      <c r="K25" s="332"/>
      <c r="L25" s="332"/>
      <c r="M25" s="332"/>
      <c r="N25" s="133" t="s">
        <v>384</v>
      </c>
      <c r="O25" s="341"/>
      <c r="P25" s="127">
        <v>328.83</v>
      </c>
      <c r="Q25" s="128" t="s">
        <v>386</v>
      </c>
      <c r="R25" s="129"/>
      <c r="S25" s="127"/>
      <c r="T25" s="127"/>
      <c r="U25" s="326"/>
      <c r="V25" s="344"/>
      <c r="W25" s="335"/>
      <c r="X25" s="2">
        <v>50</v>
      </c>
    </row>
    <row r="26" spans="1:24" s="85" customFormat="1" ht="90" customHeight="1" x14ac:dyDescent="0.25">
      <c r="A26" s="336">
        <v>3</v>
      </c>
      <c r="B26" s="330" t="s">
        <v>56</v>
      </c>
      <c r="C26" s="330"/>
      <c r="D26" s="330"/>
      <c r="E26" s="345" t="s">
        <v>57</v>
      </c>
      <c r="F26" s="339" t="s">
        <v>181</v>
      </c>
      <c r="G26" s="330" t="s">
        <v>184</v>
      </c>
      <c r="H26" s="324">
        <v>72000</v>
      </c>
      <c r="I26" s="327">
        <f>IF(X26 = 53, H26 + SUM(S26:S37) - SUM(T26:T37) - SUM(P26:P37) - V26,0)</f>
        <v>0</v>
      </c>
      <c r="J26" s="330" t="s">
        <v>185</v>
      </c>
      <c r="K26" s="330" t="s">
        <v>156</v>
      </c>
      <c r="L26" s="330"/>
      <c r="M26" s="330" t="s">
        <v>167</v>
      </c>
      <c r="N26" s="131" t="s">
        <v>204</v>
      </c>
      <c r="O26" s="339" t="s">
        <v>183</v>
      </c>
      <c r="P26" s="118">
        <v>6000</v>
      </c>
      <c r="Q26" s="119" t="s">
        <v>207</v>
      </c>
      <c r="R26" s="117"/>
      <c r="S26" s="118"/>
      <c r="T26" s="118"/>
      <c r="U26" s="324"/>
      <c r="V26" s="342"/>
      <c r="W26" s="333"/>
      <c r="X26" s="85">
        <v>53</v>
      </c>
    </row>
    <row r="27" spans="1:24" x14ac:dyDescent="0.25">
      <c r="A27" s="337"/>
      <c r="B27" s="331"/>
      <c r="C27" s="331"/>
      <c r="D27" s="331"/>
      <c r="E27" s="346"/>
      <c r="F27" s="340"/>
      <c r="G27" s="331"/>
      <c r="H27" s="325"/>
      <c r="I27" s="328"/>
      <c r="J27" s="331"/>
      <c r="K27" s="331"/>
      <c r="L27" s="331"/>
      <c r="M27" s="331"/>
      <c r="N27" s="132" t="s">
        <v>210</v>
      </c>
      <c r="O27" s="340"/>
      <c r="P27" s="120">
        <v>6000</v>
      </c>
      <c r="Q27" s="121" t="s">
        <v>214</v>
      </c>
      <c r="R27" s="122"/>
      <c r="S27" s="120"/>
      <c r="T27" s="120"/>
      <c r="U27" s="325"/>
      <c r="V27" s="343"/>
      <c r="W27" s="334"/>
      <c r="X27" s="2">
        <v>53</v>
      </c>
    </row>
    <row r="28" spans="1:24" x14ac:dyDescent="0.25">
      <c r="A28" s="337"/>
      <c r="B28" s="331"/>
      <c r="C28" s="331"/>
      <c r="D28" s="331"/>
      <c r="E28" s="346"/>
      <c r="F28" s="340"/>
      <c r="G28" s="331"/>
      <c r="H28" s="325"/>
      <c r="I28" s="328"/>
      <c r="J28" s="331"/>
      <c r="K28" s="331"/>
      <c r="L28" s="331"/>
      <c r="M28" s="331"/>
      <c r="N28" s="132" t="s">
        <v>217</v>
      </c>
      <c r="O28" s="340"/>
      <c r="P28" s="120">
        <v>6000</v>
      </c>
      <c r="Q28" s="121" t="s">
        <v>221</v>
      </c>
      <c r="R28" s="122"/>
      <c r="S28" s="120"/>
      <c r="T28" s="120"/>
      <c r="U28" s="325"/>
      <c r="V28" s="343"/>
      <c r="W28" s="334"/>
      <c r="X28" s="2">
        <v>53</v>
      </c>
    </row>
    <row r="29" spans="1:24" x14ac:dyDescent="0.25">
      <c r="A29" s="337"/>
      <c r="B29" s="331"/>
      <c r="C29" s="331"/>
      <c r="D29" s="331"/>
      <c r="E29" s="346"/>
      <c r="F29" s="340"/>
      <c r="G29" s="331"/>
      <c r="H29" s="325"/>
      <c r="I29" s="328"/>
      <c r="J29" s="331"/>
      <c r="K29" s="331"/>
      <c r="L29" s="331"/>
      <c r="M29" s="331"/>
      <c r="N29" s="132" t="s">
        <v>229</v>
      </c>
      <c r="O29" s="340"/>
      <c r="P29" s="120">
        <v>6000</v>
      </c>
      <c r="Q29" s="121" t="s">
        <v>230</v>
      </c>
      <c r="R29" s="122"/>
      <c r="S29" s="120"/>
      <c r="T29" s="120"/>
      <c r="U29" s="325"/>
      <c r="V29" s="343"/>
      <c r="W29" s="334"/>
      <c r="X29" s="2">
        <v>53</v>
      </c>
    </row>
    <row r="30" spans="1:24" x14ac:dyDescent="0.25">
      <c r="A30" s="337"/>
      <c r="B30" s="331"/>
      <c r="C30" s="331"/>
      <c r="D30" s="331"/>
      <c r="E30" s="346"/>
      <c r="F30" s="340"/>
      <c r="G30" s="331"/>
      <c r="H30" s="325"/>
      <c r="I30" s="328"/>
      <c r="J30" s="331"/>
      <c r="K30" s="331"/>
      <c r="L30" s="331"/>
      <c r="M30" s="331"/>
      <c r="N30" s="132" t="s">
        <v>233</v>
      </c>
      <c r="O30" s="340"/>
      <c r="P30" s="120">
        <v>6000</v>
      </c>
      <c r="Q30" s="121" t="s">
        <v>240</v>
      </c>
      <c r="R30" s="122"/>
      <c r="S30" s="120"/>
      <c r="T30" s="120"/>
      <c r="U30" s="325"/>
      <c r="V30" s="343"/>
      <c r="W30" s="334"/>
      <c r="X30" s="2">
        <v>53</v>
      </c>
    </row>
    <row r="31" spans="1:24" x14ac:dyDescent="0.25">
      <c r="A31" s="337"/>
      <c r="B31" s="331"/>
      <c r="C31" s="331"/>
      <c r="D31" s="331"/>
      <c r="E31" s="346"/>
      <c r="F31" s="340"/>
      <c r="G31" s="331"/>
      <c r="H31" s="325"/>
      <c r="I31" s="328"/>
      <c r="J31" s="331"/>
      <c r="K31" s="331"/>
      <c r="L31" s="331"/>
      <c r="M31" s="331"/>
      <c r="N31" s="132" t="s">
        <v>245</v>
      </c>
      <c r="O31" s="340"/>
      <c r="P31" s="120">
        <v>6000</v>
      </c>
      <c r="Q31" s="121" t="s">
        <v>246</v>
      </c>
      <c r="R31" s="122"/>
      <c r="S31" s="120"/>
      <c r="T31" s="120"/>
      <c r="U31" s="325"/>
      <c r="V31" s="343"/>
      <c r="W31" s="334"/>
      <c r="X31" s="2">
        <v>53</v>
      </c>
    </row>
    <row r="32" spans="1:24" x14ac:dyDescent="0.25">
      <c r="A32" s="337"/>
      <c r="B32" s="331"/>
      <c r="C32" s="331"/>
      <c r="D32" s="331"/>
      <c r="E32" s="346"/>
      <c r="F32" s="340"/>
      <c r="G32" s="331"/>
      <c r="H32" s="325"/>
      <c r="I32" s="328"/>
      <c r="J32" s="331"/>
      <c r="K32" s="331"/>
      <c r="L32" s="331"/>
      <c r="M32" s="331"/>
      <c r="N32" s="132" t="s">
        <v>249</v>
      </c>
      <c r="O32" s="340"/>
      <c r="P32" s="120">
        <v>6000</v>
      </c>
      <c r="Q32" s="121" t="s">
        <v>250</v>
      </c>
      <c r="R32" s="122"/>
      <c r="S32" s="120"/>
      <c r="T32" s="120"/>
      <c r="U32" s="325"/>
      <c r="V32" s="343"/>
      <c r="W32" s="334"/>
      <c r="X32" s="2">
        <v>53</v>
      </c>
    </row>
    <row r="33" spans="1:24" x14ac:dyDescent="0.25">
      <c r="A33" s="337"/>
      <c r="B33" s="331"/>
      <c r="C33" s="331"/>
      <c r="D33" s="331"/>
      <c r="E33" s="346"/>
      <c r="F33" s="340"/>
      <c r="G33" s="331"/>
      <c r="H33" s="325"/>
      <c r="I33" s="328"/>
      <c r="J33" s="331"/>
      <c r="K33" s="331"/>
      <c r="L33" s="331"/>
      <c r="M33" s="331"/>
      <c r="N33" s="132" t="s">
        <v>252</v>
      </c>
      <c r="O33" s="340"/>
      <c r="P33" s="120">
        <v>6000</v>
      </c>
      <c r="Q33" s="121" t="s">
        <v>270</v>
      </c>
      <c r="R33" s="122"/>
      <c r="S33" s="120"/>
      <c r="T33" s="120"/>
      <c r="U33" s="325"/>
      <c r="V33" s="343"/>
      <c r="W33" s="334"/>
      <c r="X33" s="2">
        <v>53</v>
      </c>
    </row>
    <row r="34" spans="1:24" x14ac:dyDescent="0.25">
      <c r="A34" s="337"/>
      <c r="B34" s="331"/>
      <c r="C34" s="331"/>
      <c r="D34" s="331"/>
      <c r="E34" s="346"/>
      <c r="F34" s="340"/>
      <c r="G34" s="331"/>
      <c r="H34" s="325"/>
      <c r="I34" s="328"/>
      <c r="J34" s="331"/>
      <c r="K34" s="331"/>
      <c r="L34" s="331"/>
      <c r="M34" s="331"/>
      <c r="N34" s="132" t="s">
        <v>276</v>
      </c>
      <c r="O34" s="340"/>
      <c r="P34" s="120">
        <v>6000</v>
      </c>
      <c r="Q34" s="121" t="s">
        <v>278</v>
      </c>
      <c r="R34" s="122"/>
      <c r="S34" s="120"/>
      <c r="T34" s="120"/>
      <c r="U34" s="325"/>
      <c r="V34" s="343"/>
      <c r="W34" s="334"/>
      <c r="X34" s="2">
        <v>53</v>
      </c>
    </row>
    <row r="35" spans="1:24" x14ac:dyDescent="0.25">
      <c r="A35" s="337"/>
      <c r="B35" s="331"/>
      <c r="C35" s="331"/>
      <c r="D35" s="331"/>
      <c r="E35" s="346"/>
      <c r="F35" s="340"/>
      <c r="G35" s="331"/>
      <c r="H35" s="325"/>
      <c r="I35" s="328"/>
      <c r="J35" s="331"/>
      <c r="K35" s="331"/>
      <c r="L35" s="331"/>
      <c r="M35" s="331"/>
      <c r="N35" s="132" t="s">
        <v>292</v>
      </c>
      <c r="O35" s="340"/>
      <c r="P35" s="120">
        <v>6000</v>
      </c>
      <c r="Q35" s="121" t="s">
        <v>297</v>
      </c>
      <c r="R35" s="122"/>
      <c r="S35" s="120"/>
      <c r="T35" s="120"/>
      <c r="U35" s="325"/>
      <c r="V35" s="343"/>
      <c r="W35" s="334"/>
      <c r="X35" s="2">
        <v>53</v>
      </c>
    </row>
    <row r="36" spans="1:24" x14ac:dyDescent="0.25">
      <c r="A36" s="337"/>
      <c r="B36" s="331"/>
      <c r="C36" s="331"/>
      <c r="D36" s="331"/>
      <c r="E36" s="346"/>
      <c r="F36" s="340"/>
      <c r="G36" s="331"/>
      <c r="H36" s="325"/>
      <c r="I36" s="328"/>
      <c r="J36" s="331"/>
      <c r="K36" s="331"/>
      <c r="L36" s="331"/>
      <c r="M36" s="331"/>
      <c r="N36" s="132" t="s">
        <v>346</v>
      </c>
      <c r="O36" s="340"/>
      <c r="P36" s="120">
        <v>6000</v>
      </c>
      <c r="Q36" s="121" t="s">
        <v>351</v>
      </c>
      <c r="R36" s="122"/>
      <c r="S36" s="120"/>
      <c r="T36" s="120"/>
      <c r="U36" s="325"/>
      <c r="V36" s="343"/>
      <c r="W36" s="334"/>
      <c r="X36" s="2">
        <v>53</v>
      </c>
    </row>
    <row r="37" spans="1:24" x14ac:dyDescent="0.25">
      <c r="A37" s="338"/>
      <c r="B37" s="332"/>
      <c r="C37" s="332"/>
      <c r="D37" s="332"/>
      <c r="E37" s="347"/>
      <c r="F37" s="341"/>
      <c r="G37" s="332"/>
      <c r="H37" s="326"/>
      <c r="I37" s="329"/>
      <c r="J37" s="332"/>
      <c r="K37" s="332"/>
      <c r="L37" s="332"/>
      <c r="M37" s="332"/>
      <c r="N37" s="133" t="s">
        <v>384</v>
      </c>
      <c r="O37" s="341"/>
      <c r="P37" s="127">
        <v>6000</v>
      </c>
      <c r="Q37" s="128" t="s">
        <v>385</v>
      </c>
      <c r="R37" s="129"/>
      <c r="S37" s="127"/>
      <c r="T37" s="127"/>
      <c r="U37" s="326"/>
      <c r="V37" s="344"/>
      <c r="W37" s="335"/>
      <c r="X37" s="2">
        <v>53</v>
      </c>
    </row>
    <row r="38" spans="1:24" s="85" customFormat="1" ht="90" customHeight="1" x14ac:dyDescent="0.25">
      <c r="A38" s="303">
        <v>4</v>
      </c>
      <c r="B38" s="309" t="s">
        <v>56</v>
      </c>
      <c r="C38" s="309"/>
      <c r="D38" s="309"/>
      <c r="E38" s="315" t="s">
        <v>305</v>
      </c>
      <c r="F38" s="305" t="s">
        <v>306</v>
      </c>
      <c r="G38" s="309" t="s">
        <v>165</v>
      </c>
      <c r="H38" s="307">
        <v>11865.51</v>
      </c>
      <c r="I38" s="317">
        <f>IF(X38 = 101, H38 + SUM(S38:S41) - SUM(T38:T41) - SUM(P38:P41) - V38,0)</f>
        <v>8481.7900000000009</v>
      </c>
      <c r="J38" s="309" t="s">
        <v>166</v>
      </c>
      <c r="K38" s="309" t="s">
        <v>152</v>
      </c>
      <c r="L38" s="309"/>
      <c r="M38" s="309" t="s">
        <v>307</v>
      </c>
      <c r="N38" s="227" t="s">
        <v>394</v>
      </c>
      <c r="O38" s="305" t="s">
        <v>308</v>
      </c>
      <c r="P38" s="220">
        <v>792.59</v>
      </c>
      <c r="Q38" s="219" t="s">
        <v>407</v>
      </c>
      <c r="R38" s="218"/>
      <c r="S38" s="220"/>
      <c r="T38" s="220"/>
      <c r="U38" s="307"/>
      <c r="V38" s="311"/>
      <c r="W38" s="313"/>
      <c r="X38" s="85">
        <v>101</v>
      </c>
    </row>
    <row r="39" spans="1:24" x14ac:dyDescent="0.25">
      <c r="A39" s="348"/>
      <c r="B39" s="351"/>
      <c r="C39" s="351"/>
      <c r="D39" s="351"/>
      <c r="E39" s="354"/>
      <c r="F39" s="349"/>
      <c r="G39" s="351"/>
      <c r="H39" s="350"/>
      <c r="I39" s="355"/>
      <c r="J39" s="351"/>
      <c r="K39" s="351"/>
      <c r="L39" s="351"/>
      <c r="M39" s="351"/>
      <c r="N39" s="228" t="s">
        <v>452</v>
      </c>
      <c r="O39" s="349"/>
      <c r="P39" s="221">
        <v>828.84</v>
      </c>
      <c r="Q39" s="222" t="s">
        <v>456</v>
      </c>
      <c r="R39" s="223"/>
      <c r="S39" s="221"/>
      <c r="T39" s="221"/>
      <c r="U39" s="350"/>
      <c r="V39" s="352"/>
      <c r="W39" s="353"/>
      <c r="X39" s="2">
        <v>101</v>
      </c>
    </row>
    <row r="40" spans="1:24" x14ac:dyDescent="0.25">
      <c r="A40" s="348"/>
      <c r="B40" s="351"/>
      <c r="C40" s="351"/>
      <c r="D40" s="351"/>
      <c r="E40" s="354"/>
      <c r="F40" s="349"/>
      <c r="G40" s="351"/>
      <c r="H40" s="350"/>
      <c r="I40" s="355"/>
      <c r="J40" s="351"/>
      <c r="K40" s="351"/>
      <c r="L40" s="351"/>
      <c r="M40" s="351"/>
      <c r="N40" s="228" t="s">
        <v>542</v>
      </c>
      <c r="O40" s="349"/>
      <c r="P40" s="221">
        <v>933.02</v>
      </c>
      <c r="Q40" s="222" t="s">
        <v>544</v>
      </c>
      <c r="R40" s="223"/>
      <c r="S40" s="221"/>
      <c r="T40" s="221"/>
      <c r="U40" s="350"/>
      <c r="V40" s="352"/>
      <c r="W40" s="353"/>
      <c r="X40" s="2">
        <v>101</v>
      </c>
    </row>
    <row r="41" spans="1:24" x14ac:dyDescent="0.25">
      <c r="A41" s="304"/>
      <c r="B41" s="310"/>
      <c r="C41" s="310"/>
      <c r="D41" s="310"/>
      <c r="E41" s="316"/>
      <c r="F41" s="306"/>
      <c r="G41" s="310"/>
      <c r="H41" s="308"/>
      <c r="I41" s="318"/>
      <c r="J41" s="310"/>
      <c r="K41" s="310"/>
      <c r="L41" s="310"/>
      <c r="M41" s="310"/>
      <c r="N41" s="229" t="s">
        <v>594</v>
      </c>
      <c r="O41" s="306"/>
      <c r="P41" s="224">
        <v>829.27</v>
      </c>
      <c r="Q41" s="225" t="s">
        <v>600</v>
      </c>
      <c r="R41" s="226"/>
      <c r="S41" s="224"/>
      <c r="T41" s="224"/>
      <c r="U41" s="308"/>
      <c r="V41" s="312"/>
      <c r="W41" s="314"/>
      <c r="X41" s="2">
        <v>101</v>
      </c>
    </row>
    <row r="42" spans="1:24" s="85" customFormat="1" ht="104.45" customHeight="1" x14ac:dyDescent="0.25">
      <c r="A42" s="372">
        <v>5</v>
      </c>
      <c r="B42" s="381" t="s">
        <v>56</v>
      </c>
      <c r="C42" s="381"/>
      <c r="D42" s="381"/>
      <c r="E42" s="390" t="s">
        <v>311</v>
      </c>
      <c r="F42" s="375" t="s">
        <v>309</v>
      </c>
      <c r="G42" s="381" t="s">
        <v>312</v>
      </c>
      <c r="H42" s="378">
        <v>36000</v>
      </c>
      <c r="I42" s="393">
        <f>IF(X42 = 102, H42 + SUM(S42:S46) - SUM(T42:T46) - SUM(P42:P46) - V42,0)</f>
        <v>21000</v>
      </c>
      <c r="J42" s="381" t="s">
        <v>182</v>
      </c>
      <c r="K42" s="381" t="s">
        <v>151</v>
      </c>
      <c r="L42" s="381"/>
      <c r="M42" s="381" t="s">
        <v>307</v>
      </c>
      <c r="N42" s="250" t="s">
        <v>394</v>
      </c>
      <c r="O42" s="375" t="s">
        <v>313</v>
      </c>
      <c r="P42" s="243">
        <v>3000</v>
      </c>
      <c r="Q42" s="242" t="s">
        <v>399</v>
      </c>
      <c r="R42" s="241"/>
      <c r="S42" s="243"/>
      <c r="T42" s="243"/>
      <c r="U42" s="378"/>
      <c r="V42" s="384"/>
      <c r="W42" s="387"/>
      <c r="X42" s="85">
        <v>102</v>
      </c>
    </row>
    <row r="43" spans="1:24" x14ac:dyDescent="0.25">
      <c r="A43" s="373"/>
      <c r="B43" s="382"/>
      <c r="C43" s="382"/>
      <c r="D43" s="382"/>
      <c r="E43" s="391"/>
      <c r="F43" s="376"/>
      <c r="G43" s="382"/>
      <c r="H43" s="379"/>
      <c r="I43" s="394"/>
      <c r="J43" s="382"/>
      <c r="K43" s="382"/>
      <c r="L43" s="382"/>
      <c r="M43" s="382"/>
      <c r="N43" s="251" t="s">
        <v>452</v>
      </c>
      <c r="O43" s="376"/>
      <c r="P43" s="244">
        <v>3000</v>
      </c>
      <c r="Q43" s="245" t="s">
        <v>456</v>
      </c>
      <c r="R43" s="246"/>
      <c r="S43" s="244"/>
      <c r="T43" s="244"/>
      <c r="U43" s="379"/>
      <c r="V43" s="385"/>
      <c r="W43" s="388"/>
      <c r="X43" s="2">
        <v>102</v>
      </c>
    </row>
    <row r="44" spans="1:24" x14ac:dyDescent="0.25">
      <c r="A44" s="373"/>
      <c r="B44" s="382"/>
      <c r="C44" s="382"/>
      <c r="D44" s="382"/>
      <c r="E44" s="391"/>
      <c r="F44" s="376"/>
      <c r="G44" s="382"/>
      <c r="H44" s="379"/>
      <c r="I44" s="394"/>
      <c r="J44" s="382"/>
      <c r="K44" s="382"/>
      <c r="L44" s="382"/>
      <c r="M44" s="382"/>
      <c r="N44" s="251" t="s">
        <v>542</v>
      </c>
      <c r="O44" s="376"/>
      <c r="P44" s="244">
        <v>3000</v>
      </c>
      <c r="Q44" s="245" t="s">
        <v>544</v>
      </c>
      <c r="R44" s="246"/>
      <c r="S44" s="244"/>
      <c r="T44" s="244"/>
      <c r="U44" s="379"/>
      <c r="V44" s="385"/>
      <c r="W44" s="388"/>
      <c r="X44" s="2">
        <v>102</v>
      </c>
    </row>
    <row r="45" spans="1:24" x14ac:dyDescent="0.25">
      <c r="A45" s="373"/>
      <c r="B45" s="382"/>
      <c r="C45" s="382"/>
      <c r="D45" s="382"/>
      <c r="E45" s="391"/>
      <c r="F45" s="376"/>
      <c r="G45" s="382"/>
      <c r="H45" s="379"/>
      <c r="I45" s="394"/>
      <c r="J45" s="382"/>
      <c r="K45" s="382"/>
      <c r="L45" s="382"/>
      <c r="M45" s="382"/>
      <c r="N45" s="251" t="s">
        <v>594</v>
      </c>
      <c r="O45" s="376"/>
      <c r="P45" s="244">
        <v>3000</v>
      </c>
      <c r="Q45" s="245" t="s">
        <v>595</v>
      </c>
      <c r="R45" s="246"/>
      <c r="S45" s="244"/>
      <c r="T45" s="244"/>
      <c r="U45" s="379"/>
      <c r="V45" s="385"/>
      <c r="W45" s="388"/>
      <c r="X45" s="2">
        <v>102</v>
      </c>
    </row>
    <row r="46" spans="1:24" x14ac:dyDescent="0.25">
      <c r="A46" s="374"/>
      <c r="B46" s="383"/>
      <c r="C46" s="383"/>
      <c r="D46" s="383"/>
      <c r="E46" s="392"/>
      <c r="F46" s="377"/>
      <c r="G46" s="383"/>
      <c r="H46" s="380"/>
      <c r="I46" s="395"/>
      <c r="J46" s="383"/>
      <c r="K46" s="383"/>
      <c r="L46" s="383"/>
      <c r="M46" s="383"/>
      <c r="N46" s="252" t="s">
        <v>608</v>
      </c>
      <c r="O46" s="377"/>
      <c r="P46" s="247">
        <v>3000</v>
      </c>
      <c r="Q46" s="248" t="s">
        <v>647</v>
      </c>
      <c r="R46" s="249"/>
      <c r="S46" s="247"/>
      <c r="T46" s="247"/>
      <c r="U46" s="380"/>
      <c r="V46" s="386"/>
      <c r="W46" s="389"/>
      <c r="X46" s="2">
        <v>102</v>
      </c>
    </row>
    <row r="47" spans="1:24" s="85" customFormat="1" ht="108" customHeight="1" x14ac:dyDescent="0.25">
      <c r="A47" s="372">
        <v>6</v>
      </c>
      <c r="B47" s="381" t="s">
        <v>56</v>
      </c>
      <c r="C47" s="381"/>
      <c r="D47" s="381"/>
      <c r="E47" s="390" t="s">
        <v>314</v>
      </c>
      <c r="F47" s="375" t="s">
        <v>309</v>
      </c>
      <c r="G47" s="381" t="s">
        <v>315</v>
      </c>
      <c r="H47" s="378">
        <v>24000</v>
      </c>
      <c r="I47" s="393">
        <f>IF(X47 = 103, H47 + SUM(S47:S51) - SUM(T47:T51) - SUM(P47:P51) - V47,0)</f>
        <v>14000</v>
      </c>
      <c r="J47" s="381" t="s">
        <v>182</v>
      </c>
      <c r="K47" s="381" t="s">
        <v>151</v>
      </c>
      <c r="L47" s="381"/>
      <c r="M47" s="381" t="s">
        <v>307</v>
      </c>
      <c r="N47" s="250" t="s">
        <v>394</v>
      </c>
      <c r="O47" s="375" t="s">
        <v>313</v>
      </c>
      <c r="P47" s="243">
        <v>2000</v>
      </c>
      <c r="Q47" s="242" t="s">
        <v>399</v>
      </c>
      <c r="R47" s="241"/>
      <c r="S47" s="243"/>
      <c r="T47" s="243"/>
      <c r="U47" s="378"/>
      <c r="V47" s="384"/>
      <c r="W47" s="387"/>
      <c r="X47" s="85">
        <v>103</v>
      </c>
    </row>
    <row r="48" spans="1:24" x14ac:dyDescent="0.25">
      <c r="A48" s="373"/>
      <c r="B48" s="382"/>
      <c r="C48" s="382"/>
      <c r="D48" s="382"/>
      <c r="E48" s="391"/>
      <c r="F48" s="376"/>
      <c r="G48" s="382"/>
      <c r="H48" s="379"/>
      <c r="I48" s="394"/>
      <c r="J48" s="382"/>
      <c r="K48" s="382"/>
      <c r="L48" s="382"/>
      <c r="M48" s="382"/>
      <c r="N48" s="251" t="s">
        <v>452</v>
      </c>
      <c r="O48" s="376"/>
      <c r="P48" s="244">
        <v>2000</v>
      </c>
      <c r="Q48" s="245" t="s">
        <v>456</v>
      </c>
      <c r="R48" s="246"/>
      <c r="S48" s="244"/>
      <c r="T48" s="244"/>
      <c r="U48" s="379"/>
      <c r="V48" s="385"/>
      <c r="W48" s="388"/>
      <c r="X48" s="2">
        <v>103</v>
      </c>
    </row>
    <row r="49" spans="1:24" x14ac:dyDescent="0.25">
      <c r="A49" s="373"/>
      <c r="B49" s="382"/>
      <c r="C49" s="382"/>
      <c r="D49" s="382"/>
      <c r="E49" s="391"/>
      <c r="F49" s="376"/>
      <c r="G49" s="382"/>
      <c r="H49" s="379"/>
      <c r="I49" s="394"/>
      <c r="J49" s="382"/>
      <c r="K49" s="382"/>
      <c r="L49" s="382"/>
      <c r="M49" s="382"/>
      <c r="N49" s="251" t="s">
        <v>542</v>
      </c>
      <c r="O49" s="376"/>
      <c r="P49" s="244">
        <v>2000</v>
      </c>
      <c r="Q49" s="245" t="s">
        <v>544</v>
      </c>
      <c r="R49" s="246"/>
      <c r="S49" s="244"/>
      <c r="T49" s="244"/>
      <c r="U49" s="379"/>
      <c r="V49" s="385"/>
      <c r="W49" s="388"/>
      <c r="X49" s="2">
        <v>103</v>
      </c>
    </row>
    <row r="50" spans="1:24" x14ac:dyDescent="0.25">
      <c r="A50" s="373"/>
      <c r="B50" s="382"/>
      <c r="C50" s="382"/>
      <c r="D50" s="382"/>
      <c r="E50" s="391"/>
      <c r="F50" s="376"/>
      <c r="G50" s="382"/>
      <c r="H50" s="379"/>
      <c r="I50" s="394"/>
      <c r="J50" s="382"/>
      <c r="K50" s="382"/>
      <c r="L50" s="382"/>
      <c r="M50" s="382"/>
      <c r="N50" s="251" t="s">
        <v>594</v>
      </c>
      <c r="O50" s="376"/>
      <c r="P50" s="244">
        <v>2000</v>
      </c>
      <c r="Q50" s="245" t="s">
        <v>595</v>
      </c>
      <c r="R50" s="246"/>
      <c r="S50" s="244"/>
      <c r="T50" s="244"/>
      <c r="U50" s="379"/>
      <c r="V50" s="385"/>
      <c r="W50" s="388"/>
      <c r="X50" s="2">
        <v>103</v>
      </c>
    </row>
    <row r="51" spans="1:24" x14ac:dyDescent="0.25">
      <c r="A51" s="374"/>
      <c r="B51" s="383"/>
      <c r="C51" s="383"/>
      <c r="D51" s="383"/>
      <c r="E51" s="392"/>
      <c r="F51" s="377"/>
      <c r="G51" s="383"/>
      <c r="H51" s="380"/>
      <c r="I51" s="395"/>
      <c r="J51" s="383"/>
      <c r="K51" s="383"/>
      <c r="L51" s="383"/>
      <c r="M51" s="383"/>
      <c r="N51" s="252" t="s">
        <v>608</v>
      </c>
      <c r="O51" s="377"/>
      <c r="P51" s="247">
        <v>2000</v>
      </c>
      <c r="Q51" s="248" t="s">
        <v>647</v>
      </c>
      <c r="R51" s="249"/>
      <c r="S51" s="247"/>
      <c r="T51" s="247"/>
      <c r="U51" s="380"/>
      <c r="V51" s="386"/>
      <c r="W51" s="389"/>
      <c r="X51" s="2">
        <v>103</v>
      </c>
    </row>
    <row r="52" spans="1:24" s="85" customFormat="1" ht="94.9" customHeight="1" x14ac:dyDescent="0.25">
      <c r="A52" s="87">
        <v>7</v>
      </c>
      <c r="B52" s="88" t="s">
        <v>56</v>
      </c>
      <c r="C52" s="88"/>
      <c r="D52" s="88"/>
      <c r="E52" s="89" t="s">
        <v>336</v>
      </c>
      <c r="F52" s="95" t="s">
        <v>331</v>
      </c>
      <c r="G52" s="88" t="s">
        <v>335</v>
      </c>
      <c r="H52" s="90">
        <v>7200</v>
      </c>
      <c r="I52" s="91">
        <f>IF(X52 = 104, H52 + SUM(S52:S52) - SUM(T52:T52) - SUM(P52:P52) - V52,0)</f>
        <v>5400</v>
      </c>
      <c r="J52" s="88" t="s">
        <v>186</v>
      </c>
      <c r="K52" s="88" t="s">
        <v>187</v>
      </c>
      <c r="L52" s="88"/>
      <c r="M52" s="88" t="s">
        <v>307</v>
      </c>
      <c r="N52" s="95" t="s">
        <v>542</v>
      </c>
      <c r="O52" s="95" t="s">
        <v>337</v>
      </c>
      <c r="P52" s="90">
        <v>1800</v>
      </c>
      <c r="Q52" s="89" t="s">
        <v>544</v>
      </c>
      <c r="R52" s="88"/>
      <c r="S52" s="90"/>
      <c r="T52" s="90"/>
      <c r="U52" s="90"/>
      <c r="V52" s="96"/>
      <c r="W52" s="86"/>
      <c r="X52" s="85">
        <v>104</v>
      </c>
    </row>
    <row r="53" spans="1:24" s="85" customFormat="1" ht="76.900000000000006" customHeight="1" x14ac:dyDescent="0.25">
      <c r="A53" s="372">
        <v>8</v>
      </c>
      <c r="B53" s="381" t="s">
        <v>56</v>
      </c>
      <c r="C53" s="381"/>
      <c r="D53" s="381"/>
      <c r="E53" s="390" t="s">
        <v>338</v>
      </c>
      <c r="F53" s="375" t="s">
        <v>339</v>
      </c>
      <c r="G53" s="381" t="s">
        <v>340</v>
      </c>
      <c r="H53" s="378">
        <v>72000</v>
      </c>
      <c r="I53" s="393">
        <f>IF(X53 = 105, H53 + SUM(S53:S57) - SUM(T53:T57) - SUM(P53:P57) - V53,0)</f>
        <v>42000</v>
      </c>
      <c r="J53" s="381" t="s">
        <v>341</v>
      </c>
      <c r="K53" s="381" t="s">
        <v>342</v>
      </c>
      <c r="L53" s="381"/>
      <c r="M53" s="381" t="s">
        <v>307</v>
      </c>
      <c r="N53" s="250" t="s">
        <v>394</v>
      </c>
      <c r="O53" s="375" t="s">
        <v>189</v>
      </c>
      <c r="P53" s="243">
        <v>6000</v>
      </c>
      <c r="Q53" s="242" t="s">
        <v>407</v>
      </c>
      <c r="R53" s="241"/>
      <c r="S53" s="243"/>
      <c r="T53" s="243"/>
      <c r="U53" s="378"/>
      <c r="V53" s="384"/>
      <c r="W53" s="387"/>
      <c r="X53" s="85">
        <v>105</v>
      </c>
    </row>
    <row r="54" spans="1:24" x14ac:dyDescent="0.25">
      <c r="A54" s="373"/>
      <c r="B54" s="382"/>
      <c r="C54" s="382"/>
      <c r="D54" s="382"/>
      <c r="E54" s="391"/>
      <c r="F54" s="376"/>
      <c r="G54" s="382"/>
      <c r="H54" s="379"/>
      <c r="I54" s="394"/>
      <c r="J54" s="382"/>
      <c r="K54" s="382"/>
      <c r="L54" s="382"/>
      <c r="M54" s="382"/>
      <c r="N54" s="251" t="s">
        <v>452</v>
      </c>
      <c r="O54" s="376"/>
      <c r="P54" s="244">
        <v>6000</v>
      </c>
      <c r="Q54" s="245" t="s">
        <v>453</v>
      </c>
      <c r="R54" s="246"/>
      <c r="S54" s="244"/>
      <c r="T54" s="244"/>
      <c r="U54" s="379"/>
      <c r="V54" s="385"/>
      <c r="W54" s="388"/>
      <c r="X54" s="2">
        <v>105</v>
      </c>
    </row>
    <row r="55" spans="1:24" x14ac:dyDescent="0.25">
      <c r="A55" s="373"/>
      <c r="B55" s="382"/>
      <c r="C55" s="382"/>
      <c r="D55" s="382"/>
      <c r="E55" s="391"/>
      <c r="F55" s="376"/>
      <c r="G55" s="382"/>
      <c r="H55" s="379"/>
      <c r="I55" s="394"/>
      <c r="J55" s="382"/>
      <c r="K55" s="382"/>
      <c r="L55" s="382"/>
      <c r="M55" s="382"/>
      <c r="N55" s="251" t="s">
        <v>542</v>
      </c>
      <c r="O55" s="376"/>
      <c r="P55" s="244">
        <v>6000</v>
      </c>
      <c r="Q55" s="245" t="s">
        <v>545</v>
      </c>
      <c r="R55" s="246"/>
      <c r="S55" s="244"/>
      <c r="T55" s="244"/>
      <c r="U55" s="379"/>
      <c r="V55" s="385"/>
      <c r="W55" s="388"/>
      <c r="X55" s="2">
        <v>105</v>
      </c>
    </row>
    <row r="56" spans="1:24" x14ac:dyDescent="0.25">
      <c r="A56" s="373"/>
      <c r="B56" s="382"/>
      <c r="C56" s="382"/>
      <c r="D56" s="382"/>
      <c r="E56" s="391"/>
      <c r="F56" s="376"/>
      <c r="G56" s="382"/>
      <c r="H56" s="379"/>
      <c r="I56" s="394"/>
      <c r="J56" s="382"/>
      <c r="K56" s="382"/>
      <c r="L56" s="382"/>
      <c r="M56" s="382"/>
      <c r="N56" s="251" t="s">
        <v>594</v>
      </c>
      <c r="O56" s="376"/>
      <c r="P56" s="244">
        <v>6000</v>
      </c>
      <c r="Q56" s="245" t="s">
        <v>601</v>
      </c>
      <c r="R56" s="246"/>
      <c r="S56" s="244"/>
      <c r="T56" s="244"/>
      <c r="U56" s="379"/>
      <c r="V56" s="385"/>
      <c r="W56" s="388"/>
      <c r="X56" s="2">
        <v>105</v>
      </c>
    </row>
    <row r="57" spans="1:24" x14ac:dyDescent="0.25">
      <c r="A57" s="374"/>
      <c r="B57" s="383"/>
      <c r="C57" s="383"/>
      <c r="D57" s="383"/>
      <c r="E57" s="392"/>
      <c r="F57" s="377"/>
      <c r="G57" s="383"/>
      <c r="H57" s="380"/>
      <c r="I57" s="395"/>
      <c r="J57" s="383"/>
      <c r="K57" s="383"/>
      <c r="L57" s="383"/>
      <c r="M57" s="383"/>
      <c r="N57" s="252" t="s">
        <v>608</v>
      </c>
      <c r="O57" s="377"/>
      <c r="P57" s="247">
        <v>6000</v>
      </c>
      <c r="Q57" s="248" t="s">
        <v>648</v>
      </c>
      <c r="R57" s="249"/>
      <c r="S57" s="247"/>
      <c r="T57" s="247"/>
      <c r="U57" s="380"/>
      <c r="V57" s="386"/>
      <c r="W57" s="389"/>
      <c r="X57" s="2">
        <v>105</v>
      </c>
    </row>
    <row r="58" spans="1:24" s="85" customFormat="1" ht="76.900000000000006" customHeight="1" x14ac:dyDescent="0.25">
      <c r="A58" s="103">
        <v>9</v>
      </c>
      <c r="B58" s="104" t="s">
        <v>56</v>
      </c>
      <c r="C58" s="104"/>
      <c r="D58" s="104"/>
      <c r="E58" s="105" t="s">
        <v>369</v>
      </c>
      <c r="F58" s="116" t="s">
        <v>339</v>
      </c>
      <c r="G58" s="104" t="s">
        <v>370</v>
      </c>
      <c r="H58" s="106">
        <v>8000</v>
      </c>
      <c r="I58" s="107">
        <f>IF(X58 = 107, H58 + SUM(S58:S58) - SUM(T58:T58) - SUM(P58:P58) - V58,0)</f>
        <v>0</v>
      </c>
      <c r="J58" s="104" t="s">
        <v>193</v>
      </c>
      <c r="K58" s="104" t="s">
        <v>194</v>
      </c>
      <c r="L58" s="104"/>
      <c r="M58" s="104" t="s">
        <v>371</v>
      </c>
      <c r="N58" s="116" t="s">
        <v>403</v>
      </c>
      <c r="O58" s="116" t="s">
        <v>444</v>
      </c>
      <c r="P58" s="106">
        <v>8000</v>
      </c>
      <c r="Q58" s="105" t="s">
        <v>405</v>
      </c>
      <c r="R58" s="104"/>
      <c r="S58" s="106"/>
      <c r="T58" s="106"/>
      <c r="U58" s="106"/>
      <c r="V58" s="115"/>
      <c r="W58" s="111"/>
      <c r="X58" s="85">
        <v>107</v>
      </c>
    </row>
    <row r="59" spans="1:24" s="85" customFormat="1" ht="168.75" x14ac:dyDescent="0.25">
      <c r="A59" s="103">
        <v>10</v>
      </c>
      <c r="B59" s="104" t="s">
        <v>56</v>
      </c>
      <c r="C59" s="104"/>
      <c r="D59" s="104"/>
      <c r="E59" s="105" t="s">
        <v>372</v>
      </c>
      <c r="F59" s="116" t="s">
        <v>373</v>
      </c>
      <c r="G59" s="104" t="s">
        <v>374</v>
      </c>
      <c r="H59" s="106">
        <v>14450</v>
      </c>
      <c r="I59" s="107">
        <f>IF(X59 = 108, H59 + SUM(S59:S59) - SUM(T59:T59) - SUM(P59:P59) - V59,0)</f>
        <v>0</v>
      </c>
      <c r="J59" s="104" t="s">
        <v>375</v>
      </c>
      <c r="K59" s="104" t="s">
        <v>376</v>
      </c>
      <c r="L59" s="104"/>
      <c r="M59" s="104" t="s">
        <v>377</v>
      </c>
      <c r="N59" s="116" t="s">
        <v>404</v>
      </c>
      <c r="O59" s="116" t="s">
        <v>378</v>
      </c>
      <c r="P59" s="106">
        <v>14450</v>
      </c>
      <c r="Q59" s="105" t="s">
        <v>403</v>
      </c>
      <c r="R59" s="104"/>
      <c r="S59" s="106"/>
      <c r="T59" s="106"/>
      <c r="U59" s="106"/>
      <c r="V59" s="115"/>
      <c r="W59" s="111"/>
      <c r="X59" s="85">
        <v>108</v>
      </c>
    </row>
    <row r="60" spans="1:24" s="85" customFormat="1" ht="93.75" x14ac:dyDescent="0.25">
      <c r="A60" s="103">
        <v>11</v>
      </c>
      <c r="B60" s="104" t="s">
        <v>56</v>
      </c>
      <c r="C60" s="104"/>
      <c r="D60" s="104"/>
      <c r="E60" s="105" t="s">
        <v>379</v>
      </c>
      <c r="F60" s="116" t="s">
        <v>380</v>
      </c>
      <c r="G60" s="104" t="s">
        <v>381</v>
      </c>
      <c r="H60" s="106">
        <v>3230</v>
      </c>
      <c r="I60" s="107">
        <f>IF(X60 = 109, H60 + SUM(S60:S60) - SUM(T60:T60) - SUM(P60:P60) - V60,0)</f>
        <v>0</v>
      </c>
      <c r="J60" s="104" t="s">
        <v>182</v>
      </c>
      <c r="K60" s="104" t="s">
        <v>151</v>
      </c>
      <c r="L60" s="104"/>
      <c r="M60" s="104" t="s">
        <v>382</v>
      </c>
      <c r="N60" s="116" t="s">
        <v>398</v>
      </c>
      <c r="O60" s="116" t="s">
        <v>337</v>
      </c>
      <c r="P60" s="106">
        <v>3230</v>
      </c>
      <c r="Q60" s="105" t="s">
        <v>406</v>
      </c>
      <c r="R60" s="104"/>
      <c r="S60" s="106"/>
      <c r="T60" s="106"/>
      <c r="U60" s="106"/>
      <c r="V60" s="115"/>
      <c r="W60" s="111"/>
      <c r="X60" s="85">
        <v>109</v>
      </c>
    </row>
    <row r="61" spans="1:24" s="85" customFormat="1" ht="168.75" x14ac:dyDescent="0.25">
      <c r="A61" s="123">
        <v>12</v>
      </c>
      <c r="B61" s="124" t="s">
        <v>56</v>
      </c>
      <c r="C61" s="124"/>
      <c r="D61" s="124"/>
      <c r="E61" s="134" t="s">
        <v>390</v>
      </c>
      <c r="F61" s="135" t="s">
        <v>389</v>
      </c>
      <c r="G61" s="124" t="s">
        <v>374</v>
      </c>
      <c r="H61" s="125">
        <v>17300</v>
      </c>
      <c r="I61" s="126">
        <f>IF(X61 = 111, H61 + SUM(S61:S61) - SUM(T61:T61) - SUM(P61:P61) - V61,0)</f>
        <v>0</v>
      </c>
      <c r="J61" s="124" t="s">
        <v>375</v>
      </c>
      <c r="K61" s="124" t="s">
        <v>376</v>
      </c>
      <c r="L61" s="124"/>
      <c r="M61" s="124" t="s">
        <v>391</v>
      </c>
      <c r="N61" s="135" t="s">
        <v>399</v>
      </c>
      <c r="O61" s="135" t="s">
        <v>378</v>
      </c>
      <c r="P61" s="125">
        <v>17300</v>
      </c>
      <c r="Q61" s="134" t="s">
        <v>407</v>
      </c>
      <c r="R61" s="124"/>
      <c r="S61" s="125"/>
      <c r="T61" s="125"/>
      <c r="U61" s="125"/>
      <c r="V61" s="136"/>
      <c r="W61" s="130"/>
      <c r="X61" s="85">
        <v>111</v>
      </c>
    </row>
    <row r="62" spans="1:24" s="85" customFormat="1" ht="168.75" x14ac:dyDescent="0.25">
      <c r="A62" s="150">
        <v>13</v>
      </c>
      <c r="B62" s="151" t="s">
        <v>56</v>
      </c>
      <c r="C62" s="151"/>
      <c r="D62" s="151"/>
      <c r="E62" s="152" t="s">
        <v>414</v>
      </c>
      <c r="F62" s="158" t="s">
        <v>415</v>
      </c>
      <c r="G62" s="151" t="s">
        <v>374</v>
      </c>
      <c r="H62" s="153">
        <v>5800</v>
      </c>
      <c r="I62" s="154">
        <f>IF(X62 = 112, H62 + SUM(S62:S62) - SUM(T62:T62) - SUM(P62:P62) - V62,0)</f>
        <v>0</v>
      </c>
      <c r="J62" s="151" t="s">
        <v>375</v>
      </c>
      <c r="K62" s="151" t="s">
        <v>376</v>
      </c>
      <c r="L62" s="151"/>
      <c r="M62" s="151" t="s">
        <v>421</v>
      </c>
      <c r="N62" s="158" t="s">
        <v>409</v>
      </c>
      <c r="O62" s="158" t="s">
        <v>378</v>
      </c>
      <c r="P62" s="153">
        <v>5800</v>
      </c>
      <c r="Q62" s="152" t="s">
        <v>454</v>
      </c>
      <c r="R62" s="151"/>
      <c r="S62" s="153"/>
      <c r="T62" s="153"/>
      <c r="U62" s="153"/>
      <c r="V62" s="159"/>
      <c r="W62" s="149"/>
      <c r="X62" s="85">
        <v>112</v>
      </c>
    </row>
    <row r="63" spans="1:24" s="85" customFormat="1" ht="168.75" x14ac:dyDescent="0.25">
      <c r="A63" s="150">
        <v>14</v>
      </c>
      <c r="B63" s="151" t="s">
        <v>56</v>
      </c>
      <c r="C63" s="151"/>
      <c r="D63" s="151"/>
      <c r="E63" s="152" t="s">
        <v>422</v>
      </c>
      <c r="F63" s="158" t="s">
        <v>415</v>
      </c>
      <c r="G63" s="151" t="s">
        <v>423</v>
      </c>
      <c r="H63" s="153">
        <v>3500</v>
      </c>
      <c r="I63" s="154">
        <f>IF(X63 = 113, H63 + SUM(S63:S63) - SUM(T63:T63) - SUM(P63:P63) - V63,0)</f>
        <v>0</v>
      </c>
      <c r="J63" s="151" t="s">
        <v>424</v>
      </c>
      <c r="K63" s="151" t="s">
        <v>425</v>
      </c>
      <c r="L63" s="151"/>
      <c r="M63" s="151" t="s">
        <v>421</v>
      </c>
      <c r="N63" s="158" t="s">
        <v>459</v>
      </c>
      <c r="O63" s="158" t="s">
        <v>426</v>
      </c>
      <c r="P63" s="153">
        <v>3500</v>
      </c>
      <c r="Q63" s="152" t="s">
        <v>458</v>
      </c>
      <c r="R63" s="151"/>
      <c r="S63" s="153"/>
      <c r="T63" s="153"/>
      <c r="U63" s="153"/>
      <c r="V63" s="159"/>
      <c r="W63" s="149"/>
      <c r="X63" s="85">
        <v>113</v>
      </c>
    </row>
    <row r="64" spans="1:24" s="85" customFormat="1" ht="123.6" customHeight="1" x14ac:dyDescent="0.25">
      <c r="A64" s="372">
        <v>15</v>
      </c>
      <c r="B64" s="381" t="s">
        <v>56</v>
      </c>
      <c r="C64" s="381"/>
      <c r="D64" s="381"/>
      <c r="E64" s="390" t="s">
        <v>440</v>
      </c>
      <c r="F64" s="375" t="s">
        <v>435</v>
      </c>
      <c r="G64" s="381" t="s">
        <v>442</v>
      </c>
      <c r="H64" s="378">
        <v>6348</v>
      </c>
      <c r="I64" s="393">
        <f>IF(X64 = 114, H64 + SUM(S64:S66) - SUM(T64:T66) - SUM(P64:P66) - V64,0)</f>
        <v>4278</v>
      </c>
      <c r="J64" s="381" t="s">
        <v>443</v>
      </c>
      <c r="K64" s="381" t="s">
        <v>441</v>
      </c>
      <c r="L64" s="381"/>
      <c r="M64" s="381" t="s">
        <v>438</v>
      </c>
      <c r="N64" s="250" t="s">
        <v>542</v>
      </c>
      <c r="O64" s="375" t="s">
        <v>446</v>
      </c>
      <c r="P64" s="243">
        <v>1566</v>
      </c>
      <c r="Q64" s="242" t="s">
        <v>545</v>
      </c>
      <c r="R64" s="241"/>
      <c r="S64" s="243"/>
      <c r="T64" s="243"/>
      <c r="U64" s="378"/>
      <c r="V64" s="384"/>
      <c r="W64" s="387"/>
      <c r="X64" s="85">
        <v>114</v>
      </c>
    </row>
    <row r="65" spans="1:24" x14ac:dyDescent="0.25">
      <c r="A65" s="373"/>
      <c r="B65" s="382"/>
      <c r="C65" s="382"/>
      <c r="D65" s="382"/>
      <c r="E65" s="391"/>
      <c r="F65" s="376"/>
      <c r="G65" s="382"/>
      <c r="H65" s="379"/>
      <c r="I65" s="394"/>
      <c r="J65" s="382"/>
      <c r="K65" s="382"/>
      <c r="L65" s="382"/>
      <c r="M65" s="382"/>
      <c r="N65" s="251" t="s">
        <v>594</v>
      </c>
      <c r="O65" s="376"/>
      <c r="P65" s="244">
        <v>252</v>
      </c>
      <c r="Q65" s="245" t="s">
        <v>598</v>
      </c>
      <c r="R65" s="246"/>
      <c r="S65" s="244"/>
      <c r="T65" s="244"/>
      <c r="U65" s="379"/>
      <c r="V65" s="385"/>
      <c r="W65" s="388"/>
      <c r="X65" s="2">
        <v>114</v>
      </c>
    </row>
    <row r="66" spans="1:24" x14ac:dyDescent="0.25">
      <c r="A66" s="374"/>
      <c r="B66" s="383"/>
      <c r="C66" s="383"/>
      <c r="D66" s="383"/>
      <c r="E66" s="392"/>
      <c r="F66" s="377"/>
      <c r="G66" s="383"/>
      <c r="H66" s="380"/>
      <c r="I66" s="395"/>
      <c r="J66" s="383"/>
      <c r="K66" s="383"/>
      <c r="L66" s="383"/>
      <c r="M66" s="383"/>
      <c r="N66" s="252" t="s">
        <v>608</v>
      </c>
      <c r="O66" s="377"/>
      <c r="P66" s="247">
        <v>252</v>
      </c>
      <c r="Q66" s="248" t="s">
        <v>649</v>
      </c>
      <c r="R66" s="249"/>
      <c r="S66" s="247"/>
      <c r="T66" s="247"/>
      <c r="U66" s="380"/>
      <c r="V66" s="386"/>
      <c r="W66" s="389"/>
      <c r="X66" s="2">
        <v>114</v>
      </c>
    </row>
    <row r="67" spans="1:24" s="85" customFormat="1" ht="147.6" customHeight="1" x14ac:dyDescent="0.25">
      <c r="A67" s="150">
        <v>16</v>
      </c>
      <c r="B67" s="151" t="s">
        <v>56</v>
      </c>
      <c r="C67" s="151"/>
      <c r="D67" s="151"/>
      <c r="E67" s="152" t="s">
        <v>445</v>
      </c>
      <c r="F67" s="158" t="s">
        <v>435</v>
      </c>
      <c r="G67" s="151" t="s">
        <v>374</v>
      </c>
      <c r="H67" s="153">
        <v>14280</v>
      </c>
      <c r="I67" s="154">
        <f>IF(X67 = 115, H67 + SUM(S67:S67) - SUM(T67:T67) - SUM(P67:P67) - V67,0)</f>
        <v>0</v>
      </c>
      <c r="J67" s="151" t="s">
        <v>375</v>
      </c>
      <c r="K67" s="151" t="s">
        <v>376</v>
      </c>
      <c r="L67" s="151"/>
      <c r="M67" s="151" t="s">
        <v>438</v>
      </c>
      <c r="N67" s="158" t="s">
        <v>455</v>
      </c>
      <c r="O67" s="158" t="s">
        <v>378</v>
      </c>
      <c r="P67" s="153">
        <v>14280</v>
      </c>
      <c r="Q67" s="152" t="s">
        <v>454</v>
      </c>
      <c r="R67" s="151"/>
      <c r="S67" s="153"/>
      <c r="T67" s="153"/>
      <c r="U67" s="153"/>
      <c r="V67" s="159"/>
      <c r="W67" s="149"/>
      <c r="X67" s="85">
        <v>115</v>
      </c>
    </row>
    <row r="68" spans="1:24" s="85" customFormat="1" ht="112.5" x14ac:dyDescent="0.25">
      <c r="A68" s="177">
        <v>17</v>
      </c>
      <c r="B68" s="178" t="s">
        <v>56</v>
      </c>
      <c r="C68" s="178"/>
      <c r="D68" s="178"/>
      <c r="E68" s="179" t="s">
        <v>472</v>
      </c>
      <c r="F68" s="183" t="s">
        <v>473</v>
      </c>
      <c r="G68" s="178" t="s">
        <v>474</v>
      </c>
      <c r="H68" s="180">
        <v>23544.3</v>
      </c>
      <c r="I68" s="181">
        <f>IF(X68 = 116, H68 + SUM(S68:S68) - SUM(T68:T68) - SUM(P68:P68) - V68,0)</f>
        <v>0</v>
      </c>
      <c r="J68" s="178" t="s">
        <v>475</v>
      </c>
      <c r="K68" s="178" t="s">
        <v>476</v>
      </c>
      <c r="L68" s="178"/>
      <c r="M68" s="178" t="s">
        <v>477</v>
      </c>
      <c r="N68" s="183" t="s">
        <v>564</v>
      </c>
      <c r="O68" s="183" t="s">
        <v>478</v>
      </c>
      <c r="P68" s="180">
        <v>23544.3</v>
      </c>
      <c r="Q68" s="179" t="s">
        <v>599</v>
      </c>
      <c r="R68" s="178"/>
      <c r="S68" s="180"/>
      <c r="T68" s="180"/>
      <c r="U68" s="180"/>
      <c r="V68" s="182"/>
      <c r="W68" s="176"/>
      <c r="X68" s="85">
        <v>116</v>
      </c>
    </row>
    <row r="69" spans="1:24" s="85" customFormat="1" ht="168.75" x14ac:dyDescent="0.25">
      <c r="A69" s="177">
        <v>18</v>
      </c>
      <c r="B69" s="178" t="s">
        <v>56</v>
      </c>
      <c r="C69" s="178"/>
      <c r="D69" s="178"/>
      <c r="E69" s="179" t="s">
        <v>479</v>
      </c>
      <c r="F69" s="183" t="s">
        <v>480</v>
      </c>
      <c r="G69" s="178" t="s">
        <v>374</v>
      </c>
      <c r="H69" s="180">
        <v>19500</v>
      </c>
      <c r="I69" s="181">
        <f>IF(X69 = 117, H69 + SUM(S69:S69) - SUM(T69:T69) - SUM(P69:P69) - V69,0)</f>
        <v>0</v>
      </c>
      <c r="J69" s="178" t="s">
        <v>375</v>
      </c>
      <c r="K69" s="178" t="s">
        <v>376</v>
      </c>
      <c r="L69" s="178"/>
      <c r="M69" s="178" t="s">
        <v>481</v>
      </c>
      <c r="N69" s="183" t="s">
        <v>539</v>
      </c>
      <c r="O69" s="183" t="s">
        <v>378</v>
      </c>
      <c r="P69" s="180">
        <v>19500</v>
      </c>
      <c r="Q69" s="179" t="s">
        <v>547</v>
      </c>
      <c r="R69" s="178"/>
      <c r="S69" s="180"/>
      <c r="T69" s="180"/>
      <c r="U69" s="180"/>
      <c r="V69" s="182"/>
      <c r="W69" s="176"/>
      <c r="X69" s="85">
        <v>117</v>
      </c>
    </row>
    <row r="70" spans="1:24" s="85" customFormat="1" ht="198" customHeight="1" x14ac:dyDescent="0.25">
      <c r="A70" s="356">
        <v>19</v>
      </c>
      <c r="B70" s="362" t="s">
        <v>56</v>
      </c>
      <c r="C70" s="362"/>
      <c r="D70" s="362"/>
      <c r="E70" s="368" t="s">
        <v>482</v>
      </c>
      <c r="F70" s="358" t="s">
        <v>483</v>
      </c>
      <c r="G70" s="362" t="s">
        <v>484</v>
      </c>
      <c r="H70" s="360">
        <v>52000</v>
      </c>
      <c r="I70" s="370">
        <f>IF(X70 = 118, H70 + SUM(S70:S71) - SUM(T70:T71) - SUM(P70:P71) - V70,0)</f>
        <v>0</v>
      </c>
      <c r="J70" s="362" t="s">
        <v>186</v>
      </c>
      <c r="K70" s="362" t="s">
        <v>187</v>
      </c>
      <c r="L70" s="362"/>
      <c r="M70" s="362" t="s">
        <v>485</v>
      </c>
      <c r="N70" s="193" t="s">
        <v>546</v>
      </c>
      <c r="O70" s="358" t="s">
        <v>486</v>
      </c>
      <c r="P70" s="189">
        <v>4000</v>
      </c>
      <c r="Q70" s="188" t="s">
        <v>545</v>
      </c>
      <c r="R70" s="187"/>
      <c r="S70" s="189"/>
      <c r="T70" s="189"/>
      <c r="U70" s="360"/>
      <c r="V70" s="364"/>
      <c r="W70" s="366"/>
      <c r="X70" s="85">
        <v>118</v>
      </c>
    </row>
    <row r="71" spans="1:24" x14ac:dyDescent="0.25">
      <c r="A71" s="357"/>
      <c r="B71" s="363"/>
      <c r="C71" s="363"/>
      <c r="D71" s="363"/>
      <c r="E71" s="369"/>
      <c r="F71" s="359"/>
      <c r="G71" s="363"/>
      <c r="H71" s="361"/>
      <c r="I71" s="371"/>
      <c r="J71" s="363"/>
      <c r="K71" s="363"/>
      <c r="L71" s="363"/>
      <c r="M71" s="363"/>
      <c r="N71" s="194" t="s">
        <v>546</v>
      </c>
      <c r="O71" s="359"/>
      <c r="P71" s="190">
        <v>48000</v>
      </c>
      <c r="Q71" s="191" t="s">
        <v>545</v>
      </c>
      <c r="R71" s="192"/>
      <c r="S71" s="190"/>
      <c r="T71" s="190"/>
      <c r="U71" s="361"/>
      <c r="V71" s="365"/>
      <c r="W71" s="367"/>
      <c r="X71" s="2">
        <v>118</v>
      </c>
    </row>
    <row r="72" spans="1:24" s="85" customFormat="1" ht="168.75" x14ac:dyDescent="0.25">
      <c r="A72" s="177">
        <v>20</v>
      </c>
      <c r="B72" s="178" t="s">
        <v>56</v>
      </c>
      <c r="C72" s="178"/>
      <c r="D72" s="178"/>
      <c r="E72" s="179" t="s">
        <v>487</v>
      </c>
      <c r="F72" s="183" t="s">
        <v>488</v>
      </c>
      <c r="G72" s="178" t="s">
        <v>489</v>
      </c>
      <c r="H72" s="180">
        <v>1900</v>
      </c>
      <c r="I72" s="181">
        <f>IF(X72 = 119, H72 + SUM(S72:S72) - SUM(T72:T72) - SUM(P72:P72) - V72,0)</f>
        <v>0</v>
      </c>
      <c r="J72" s="178" t="s">
        <v>490</v>
      </c>
      <c r="K72" s="178" t="s">
        <v>491</v>
      </c>
      <c r="L72" s="178"/>
      <c r="M72" s="178" t="s">
        <v>492</v>
      </c>
      <c r="N72" s="183" t="s">
        <v>545</v>
      </c>
      <c r="O72" s="183" t="s">
        <v>493</v>
      </c>
      <c r="P72" s="180">
        <v>1900</v>
      </c>
      <c r="Q72" s="179" t="s">
        <v>540</v>
      </c>
      <c r="R72" s="178"/>
      <c r="S72" s="180"/>
      <c r="T72" s="180"/>
      <c r="U72" s="180"/>
      <c r="V72" s="182"/>
      <c r="W72" s="176"/>
      <c r="X72" s="85">
        <v>119</v>
      </c>
    </row>
    <row r="73" spans="1:24" s="85" customFormat="1" ht="112.5" x14ac:dyDescent="0.25">
      <c r="A73" s="177">
        <v>21</v>
      </c>
      <c r="B73" s="178" t="s">
        <v>56</v>
      </c>
      <c r="C73" s="178"/>
      <c r="D73" s="178"/>
      <c r="E73" s="179" t="s">
        <v>504</v>
      </c>
      <c r="F73" s="183" t="s">
        <v>505</v>
      </c>
      <c r="G73" s="178" t="s">
        <v>506</v>
      </c>
      <c r="H73" s="180">
        <v>4500</v>
      </c>
      <c r="I73" s="181">
        <f>IF(X73 = 120, H73 + SUM(S73:S73) - SUM(T73:T73) - SUM(P73:P73) - V73,0)</f>
        <v>0</v>
      </c>
      <c r="J73" s="178" t="s">
        <v>182</v>
      </c>
      <c r="K73" s="178" t="s">
        <v>151</v>
      </c>
      <c r="L73" s="178"/>
      <c r="M73" s="178" t="s">
        <v>507</v>
      </c>
      <c r="N73" s="183" t="s">
        <v>540</v>
      </c>
      <c r="O73" s="183" t="s">
        <v>508</v>
      </c>
      <c r="P73" s="180">
        <v>4500</v>
      </c>
      <c r="Q73" s="179" t="s">
        <v>549</v>
      </c>
      <c r="R73" s="178"/>
      <c r="S73" s="180"/>
      <c r="T73" s="180"/>
      <c r="U73" s="180"/>
      <c r="V73" s="182"/>
      <c r="W73" s="176"/>
      <c r="X73" s="85">
        <v>120</v>
      </c>
    </row>
    <row r="74" spans="1:24" s="85" customFormat="1" ht="168.75" x14ac:dyDescent="0.25">
      <c r="A74" s="177">
        <v>22</v>
      </c>
      <c r="B74" s="178" t="s">
        <v>56</v>
      </c>
      <c r="C74" s="178"/>
      <c r="D74" s="178"/>
      <c r="E74" s="179" t="s">
        <v>514</v>
      </c>
      <c r="F74" s="183" t="s">
        <v>515</v>
      </c>
      <c r="G74" s="178" t="s">
        <v>374</v>
      </c>
      <c r="H74" s="180">
        <v>7920</v>
      </c>
      <c r="I74" s="181">
        <f>IF(X74 = 121, H74 + SUM(S74:S74) - SUM(T74:T74) - SUM(P74:P74) - V74,0)</f>
        <v>0</v>
      </c>
      <c r="J74" s="178" t="s">
        <v>375</v>
      </c>
      <c r="K74" s="178" t="s">
        <v>376</v>
      </c>
      <c r="L74" s="178"/>
      <c r="M74" s="178" t="s">
        <v>518</v>
      </c>
      <c r="N74" s="183" t="s">
        <v>551</v>
      </c>
      <c r="O74" s="183" t="s">
        <v>378</v>
      </c>
      <c r="P74" s="180">
        <v>7920</v>
      </c>
      <c r="Q74" s="179" t="s">
        <v>550</v>
      </c>
      <c r="R74" s="178"/>
      <c r="S74" s="180"/>
      <c r="T74" s="180"/>
      <c r="U74" s="180"/>
      <c r="V74" s="182"/>
      <c r="W74" s="176"/>
      <c r="X74" s="85">
        <v>121</v>
      </c>
    </row>
    <row r="75" spans="1:24" s="85" customFormat="1" ht="93.75" x14ac:dyDescent="0.25">
      <c r="A75" s="177">
        <v>23</v>
      </c>
      <c r="B75" s="178" t="s">
        <v>56</v>
      </c>
      <c r="C75" s="178"/>
      <c r="D75" s="178"/>
      <c r="E75" s="179" t="s">
        <v>516</v>
      </c>
      <c r="F75" s="183" t="s">
        <v>517</v>
      </c>
      <c r="G75" s="178" t="s">
        <v>519</v>
      </c>
      <c r="H75" s="180">
        <v>3000</v>
      </c>
      <c r="I75" s="181">
        <f>IF(X75 = 122, H75 + SUM(S75:S75) - SUM(T75:T75) - SUM(P75:P75) - V75,0)</f>
        <v>0</v>
      </c>
      <c r="J75" s="178" t="s">
        <v>520</v>
      </c>
      <c r="K75" s="178" t="s">
        <v>521</v>
      </c>
      <c r="L75" s="178"/>
      <c r="M75" s="178" t="s">
        <v>522</v>
      </c>
      <c r="N75" s="183" t="s">
        <v>549</v>
      </c>
      <c r="O75" s="183" t="s">
        <v>523</v>
      </c>
      <c r="P75" s="180">
        <v>3000</v>
      </c>
      <c r="Q75" s="179" t="s">
        <v>550</v>
      </c>
      <c r="R75" s="178"/>
      <c r="S75" s="180"/>
      <c r="T75" s="180"/>
      <c r="U75" s="180"/>
      <c r="V75" s="182"/>
      <c r="W75" s="176"/>
      <c r="X75" s="85">
        <v>122</v>
      </c>
    </row>
    <row r="76" spans="1:24" s="85" customFormat="1" ht="93.75" x14ac:dyDescent="0.25">
      <c r="A76" s="177">
        <v>24</v>
      </c>
      <c r="B76" s="178" t="s">
        <v>56</v>
      </c>
      <c r="C76" s="178"/>
      <c r="D76" s="178"/>
      <c r="E76" s="179" t="s">
        <v>532</v>
      </c>
      <c r="F76" s="183" t="s">
        <v>495</v>
      </c>
      <c r="G76" s="178" t="s">
        <v>534</v>
      </c>
      <c r="H76" s="180">
        <v>65311</v>
      </c>
      <c r="I76" s="181">
        <f>IF(X76 = 123, H76 + SUM(S76:S76) - SUM(T76:T76) - SUM(P76:P76) - V76,0)</f>
        <v>0</v>
      </c>
      <c r="J76" s="178" t="s">
        <v>535</v>
      </c>
      <c r="K76" s="178" t="s">
        <v>536</v>
      </c>
      <c r="L76" s="178"/>
      <c r="M76" s="178" t="s">
        <v>537</v>
      </c>
      <c r="N76" s="183" t="s">
        <v>605</v>
      </c>
      <c r="O76" s="183" t="s">
        <v>538</v>
      </c>
      <c r="P76" s="180">
        <v>68346</v>
      </c>
      <c r="Q76" s="179" t="s">
        <v>608</v>
      </c>
      <c r="R76" s="178" t="s">
        <v>589</v>
      </c>
      <c r="S76" s="180">
        <v>3035</v>
      </c>
      <c r="T76" s="180"/>
      <c r="U76" s="180"/>
      <c r="V76" s="182"/>
      <c r="W76" s="176"/>
      <c r="X76" s="85">
        <v>123</v>
      </c>
    </row>
    <row r="77" spans="1:24" s="85" customFormat="1" ht="93.75" x14ac:dyDescent="0.25">
      <c r="A77" s="177">
        <v>25</v>
      </c>
      <c r="B77" s="178" t="s">
        <v>56</v>
      </c>
      <c r="C77" s="178"/>
      <c r="D77" s="178"/>
      <c r="E77" s="179" t="s">
        <v>533</v>
      </c>
      <c r="F77" s="183" t="s">
        <v>495</v>
      </c>
      <c r="G77" s="178" t="s">
        <v>534</v>
      </c>
      <c r="H77" s="180">
        <v>4243</v>
      </c>
      <c r="I77" s="181">
        <f>IF(X77 = 124, H77 + SUM(S77:S77) - SUM(T77:T77) - SUM(P77:P77) - V77,0)</f>
        <v>0</v>
      </c>
      <c r="J77" s="178" t="s">
        <v>535</v>
      </c>
      <c r="K77" s="178" t="s">
        <v>536</v>
      </c>
      <c r="L77" s="178"/>
      <c r="M77" s="178" t="s">
        <v>537</v>
      </c>
      <c r="N77" s="183" t="s">
        <v>605</v>
      </c>
      <c r="O77" s="183" t="s">
        <v>538</v>
      </c>
      <c r="P77" s="180">
        <v>4243</v>
      </c>
      <c r="Q77" s="179" t="s">
        <v>608</v>
      </c>
      <c r="R77" s="178"/>
      <c r="S77" s="180"/>
      <c r="T77" s="180"/>
      <c r="U77" s="180"/>
      <c r="V77" s="182"/>
      <c r="W77" s="176"/>
      <c r="X77" s="85">
        <v>124</v>
      </c>
    </row>
    <row r="78" spans="1:24" s="85" customFormat="1" ht="150" customHeight="1" x14ac:dyDescent="0.25">
      <c r="A78" s="177">
        <v>26</v>
      </c>
      <c r="B78" s="178" t="s">
        <v>56</v>
      </c>
      <c r="C78" s="178"/>
      <c r="D78" s="178"/>
      <c r="E78" s="179" t="s">
        <v>530</v>
      </c>
      <c r="F78" s="183" t="s">
        <v>529</v>
      </c>
      <c r="G78" s="178" t="s">
        <v>374</v>
      </c>
      <c r="H78" s="180">
        <v>2500</v>
      </c>
      <c r="I78" s="181">
        <f>IF(X78 = 126, H78 + SUM(S78:S78) - SUM(T78:T78) - SUM(P78:P78) - V78,0)</f>
        <v>0</v>
      </c>
      <c r="J78" s="178" t="s">
        <v>375</v>
      </c>
      <c r="K78" s="178" t="s">
        <v>376</v>
      </c>
      <c r="L78" s="178"/>
      <c r="M78" s="178" t="s">
        <v>531</v>
      </c>
      <c r="N78" s="183" t="s">
        <v>553</v>
      </c>
      <c r="O78" s="183" t="s">
        <v>378</v>
      </c>
      <c r="P78" s="180">
        <v>2500</v>
      </c>
      <c r="Q78" s="179" t="s">
        <v>552</v>
      </c>
      <c r="R78" s="178"/>
      <c r="S78" s="180"/>
      <c r="T78" s="180"/>
      <c r="U78" s="180"/>
      <c r="V78" s="182"/>
      <c r="W78" s="176"/>
      <c r="X78" s="85">
        <v>126</v>
      </c>
    </row>
    <row r="79" spans="1:24" s="85" customFormat="1" ht="72" customHeight="1" x14ac:dyDescent="0.25">
      <c r="A79" s="303">
        <v>27</v>
      </c>
      <c r="B79" s="309" t="s">
        <v>56</v>
      </c>
      <c r="C79" s="309"/>
      <c r="D79" s="309"/>
      <c r="E79" s="315" t="s">
        <v>555</v>
      </c>
      <c r="F79" s="305" t="s">
        <v>529</v>
      </c>
      <c r="G79" s="309" t="s">
        <v>556</v>
      </c>
      <c r="H79" s="307">
        <v>12904</v>
      </c>
      <c r="I79" s="317">
        <f>IF(X79 = 127, H79 + SUM(S79:S80) - SUM(T79:T80) - SUM(P79:P80) - V79,0)</f>
        <v>0</v>
      </c>
      <c r="J79" s="309" t="s">
        <v>557</v>
      </c>
      <c r="K79" s="309" t="s">
        <v>558</v>
      </c>
      <c r="L79" s="309"/>
      <c r="M79" s="309" t="s">
        <v>559</v>
      </c>
      <c r="N79" s="227" t="s">
        <v>565</v>
      </c>
      <c r="O79" s="305" t="s">
        <v>560</v>
      </c>
      <c r="P79" s="220">
        <v>3784</v>
      </c>
      <c r="Q79" s="219" t="s">
        <v>603</v>
      </c>
      <c r="R79" s="218"/>
      <c r="S79" s="220"/>
      <c r="T79" s="220"/>
      <c r="U79" s="307"/>
      <c r="V79" s="311"/>
      <c r="W79" s="313"/>
      <c r="X79" s="85">
        <v>127</v>
      </c>
    </row>
    <row r="80" spans="1:24" x14ac:dyDescent="0.25">
      <c r="A80" s="304"/>
      <c r="B80" s="310"/>
      <c r="C80" s="310"/>
      <c r="D80" s="310"/>
      <c r="E80" s="316"/>
      <c r="F80" s="306"/>
      <c r="G80" s="310"/>
      <c r="H80" s="308"/>
      <c r="I80" s="318"/>
      <c r="J80" s="310"/>
      <c r="K80" s="310"/>
      <c r="L80" s="310"/>
      <c r="M80" s="310"/>
      <c r="N80" s="229" t="s">
        <v>565</v>
      </c>
      <c r="O80" s="306"/>
      <c r="P80" s="224">
        <v>9120</v>
      </c>
      <c r="Q80" s="225" t="s">
        <v>603</v>
      </c>
      <c r="R80" s="226"/>
      <c r="S80" s="224"/>
      <c r="T80" s="224"/>
      <c r="U80" s="308"/>
      <c r="V80" s="312"/>
      <c r="W80" s="314"/>
      <c r="X80" s="2">
        <v>127</v>
      </c>
    </row>
    <row r="81" spans="1:24" s="85" customFormat="1" ht="75" x14ac:dyDescent="0.25">
      <c r="A81" s="207">
        <v>28</v>
      </c>
      <c r="B81" s="208" t="s">
        <v>56</v>
      </c>
      <c r="C81" s="208"/>
      <c r="D81" s="208"/>
      <c r="E81" s="210" t="s">
        <v>566</v>
      </c>
      <c r="F81" s="216" t="s">
        <v>567</v>
      </c>
      <c r="G81" s="208" t="s">
        <v>423</v>
      </c>
      <c r="H81" s="211">
        <v>6750</v>
      </c>
      <c r="I81" s="212">
        <f>IF(X81 = 128, H81 + SUM(S81:S81) - SUM(T81:T81) - SUM(P81:P81) - V81,0)</f>
        <v>0</v>
      </c>
      <c r="J81" s="208" t="s">
        <v>568</v>
      </c>
      <c r="K81" s="208" t="s">
        <v>569</v>
      </c>
      <c r="L81" s="208"/>
      <c r="M81" s="208" t="s">
        <v>570</v>
      </c>
      <c r="N81" s="216" t="s">
        <v>603</v>
      </c>
      <c r="O81" s="216" t="s">
        <v>571</v>
      </c>
      <c r="P81" s="211">
        <v>6750</v>
      </c>
      <c r="Q81" s="210" t="s">
        <v>604</v>
      </c>
      <c r="R81" s="208"/>
      <c r="S81" s="211"/>
      <c r="T81" s="211"/>
      <c r="U81" s="211"/>
      <c r="V81" s="217"/>
      <c r="W81" s="209"/>
      <c r="X81" s="85">
        <v>128</v>
      </c>
    </row>
    <row r="82" spans="1:24" s="85" customFormat="1" ht="168.75" x14ac:dyDescent="0.25">
      <c r="A82" s="207">
        <v>29</v>
      </c>
      <c r="B82" s="208" t="s">
        <v>56</v>
      </c>
      <c r="C82" s="208"/>
      <c r="D82" s="208"/>
      <c r="E82" s="210" t="s">
        <v>590</v>
      </c>
      <c r="F82" s="216" t="s">
        <v>591</v>
      </c>
      <c r="G82" s="208" t="s">
        <v>374</v>
      </c>
      <c r="H82" s="211">
        <v>4100</v>
      </c>
      <c r="I82" s="212">
        <f>IF(X82 = 129, H82 + SUM(S82:S82) - SUM(T82:T82) - SUM(P82:P82) - V82,0)</f>
        <v>0</v>
      </c>
      <c r="J82" s="208" t="s">
        <v>375</v>
      </c>
      <c r="K82" s="208" t="s">
        <v>376</v>
      </c>
      <c r="L82" s="208"/>
      <c r="M82" s="208" t="s">
        <v>592</v>
      </c>
      <c r="N82" s="216" t="s">
        <v>606</v>
      </c>
      <c r="O82" s="216" t="s">
        <v>378</v>
      </c>
      <c r="P82" s="211">
        <v>4100</v>
      </c>
      <c r="Q82" s="210" t="s">
        <v>646</v>
      </c>
      <c r="R82" s="208"/>
      <c r="S82" s="211"/>
      <c r="T82" s="211"/>
      <c r="U82" s="211"/>
      <c r="V82" s="217"/>
      <c r="W82" s="209"/>
      <c r="X82" s="85">
        <v>129</v>
      </c>
    </row>
    <row r="83" spans="1:24" s="85" customFormat="1" ht="150" x14ac:dyDescent="0.25">
      <c r="A83" s="231">
        <v>30</v>
      </c>
      <c r="B83" s="232" t="s">
        <v>56</v>
      </c>
      <c r="C83" s="232"/>
      <c r="D83" s="232"/>
      <c r="E83" s="233" t="s">
        <v>611</v>
      </c>
      <c r="F83" s="237" t="s">
        <v>612</v>
      </c>
      <c r="G83" s="232" t="s">
        <v>613</v>
      </c>
      <c r="H83" s="234">
        <v>14921.5</v>
      </c>
      <c r="I83" s="235">
        <f>IF(X83 = 130, H83 + SUM(S83:S83) - SUM(T83:T83) - SUM(P83:P83) - V83,0)</f>
        <v>0</v>
      </c>
      <c r="J83" s="232" t="s">
        <v>614</v>
      </c>
      <c r="K83" s="232" t="s">
        <v>615</v>
      </c>
      <c r="L83" s="232"/>
      <c r="M83" s="232" t="s">
        <v>616</v>
      </c>
      <c r="N83" s="237" t="s">
        <v>646</v>
      </c>
      <c r="O83" s="237" t="s">
        <v>617</v>
      </c>
      <c r="P83" s="234">
        <v>14921.5</v>
      </c>
      <c r="Q83" s="233" t="s">
        <v>644</v>
      </c>
      <c r="R83" s="232"/>
      <c r="S83" s="234"/>
      <c r="T83" s="234"/>
      <c r="U83" s="234"/>
      <c r="V83" s="236"/>
      <c r="W83" s="230"/>
      <c r="X83" s="85">
        <v>130</v>
      </c>
    </row>
    <row r="84" spans="1:24" s="85" customFormat="1" ht="93.75" x14ac:dyDescent="0.25">
      <c r="A84" s="231">
        <v>31</v>
      </c>
      <c r="B84" s="232" t="s">
        <v>56</v>
      </c>
      <c r="C84" s="232"/>
      <c r="D84" s="232"/>
      <c r="E84" s="233" t="s">
        <v>625</v>
      </c>
      <c r="F84" s="237" t="s">
        <v>612</v>
      </c>
      <c r="G84" s="232" t="s">
        <v>534</v>
      </c>
      <c r="H84" s="234">
        <v>78905</v>
      </c>
      <c r="I84" s="235">
        <f>IF(X84 = 131, H84 + SUM(S84:S84) - SUM(T84:T84) - SUM(P84:P84) - V84,0)</f>
        <v>78905</v>
      </c>
      <c r="J84" s="232" t="s">
        <v>535</v>
      </c>
      <c r="K84" s="232" t="s">
        <v>536</v>
      </c>
      <c r="L84" s="232"/>
      <c r="M84" s="232" t="s">
        <v>627</v>
      </c>
      <c r="N84" s="237"/>
      <c r="O84" s="237" t="s">
        <v>538</v>
      </c>
      <c r="P84" s="234"/>
      <c r="Q84" s="233"/>
      <c r="R84" s="232"/>
      <c r="S84" s="234"/>
      <c r="T84" s="234"/>
      <c r="U84" s="234"/>
      <c r="V84" s="236"/>
      <c r="W84" s="230"/>
      <c r="X84" s="85">
        <v>131</v>
      </c>
    </row>
    <row r="85" spans="1:24" s="85" customFormat="1" ht="93.75" x14ac:dyDescent="0.25">
      <c r="A85" s="231">
        <v>32</v>
      </c>
      <c r="B85" s="232" t="s">
        <v>56</v>
      </c>
      <c r="C85" s="232"/>
      <c r="D85" s="232"/>
      <c r="E85" s="233" t="s">
        <v>626</v>
      </c>
      <c r="F85" s="237" t="s">
        <v>612</v>
      </c>
      <c r="G85" s="232" t="s">
        <v>534</v>
      </c>
      <c r="H85" s="234">
        <v>10258</v>
      </c>
      <c r="I85" s="235">
        <f>IF(X85 = 132, H85 + SUM(S85:S85) - SUM(T85:T85) - SUM(P85:P85) - V85,0)</f>
        <v>10258</v>
      </c>
      <c r="J85" s="232" t="s">
        <v>535</v>
      </c>
      <c r="K85" s="232" t="s">
        <v>536</v>
      </c>
      <c r="L85" s="232"/>
      <c r="M85" s="232" t="s">
        <v>627</v>
      </c>
      <c r="N85" s="237"/>
      <c r="O85" s="237" t="s">
        <v>538</v>
      </c>
      <c r="P85" s="234"/>
      <c r="Q85" s="233"/>
      <c r="R85" s="232"/>
      <c r="S85" s="234"/>
      <c r="T85" s="234"/>
      <c r="U85" s="234"/>
      <c r="V85" s="236"/>
      <c r="W85" s="230"/>
      <c r="X85" s="85">
        <v>132</v>
      </c>
    </row>
    <row r="86" spans="1:24" s="85" customFormat="1" ht="187.5" x14ac:dyDescent="0.25">
      <c r="A86" s="231">
        <v>33</v>
      </c>
      <c r="B86" s="232" t="s">
        <v>56</v>
      </c>
      <c r="C86" s="232"/>
      <c r="D86" s="232"/>
      <c r="E86" s="233" t="s">
        <v>637</v>
      </c>
      <c r="F86" s="237" t="s">
        <v>638</v>
      </c>
      <c r="G86" s="232" t="s">
        <v>639</v>
      </c>
      <c r="H86" s="234">
        <v>6600</v>
      </c>
      <c r="I86" s="235">
        <f>IF(X86 = 133, H86 + SUM(S86:S86) - SUM(T86:T86) - SUM(P86:P86) - V86,0)</f>
        <v>6600</v>
      </c>
      <c r="J86" s="232" t="s">
        <v>640</v>
      </c>
      <c r="K86" s="232" t="s">
        <v>641</v>
      </c>
      <c r="L86" s="232"/>
      <c r="M86" s="232" t="s">
        <v>642</v>
      </c>
      <c r="N86" s="237"/>
      <c r="O86" s="237" t="s">
        <v>643</v>
      </c>
      <c r="P86" s="234"/>
      <c r="Q86" s="233"/>
      <c r="R86" s="232"/>
      <c r="S86" s="234"/>
      <c r="T86" s="234"/>
      <c r="U86" s="234"/>
      <c r="V86" s="236"/>
      <c r="W86" s="230"/>
      <c r="X86" s="85">
        <v>133</v>
      </c>
    </row>
    <row r="87" spans="1:24" s="85" customFormat="1" ht="168.75" x14ac:dyDescent="0.25">
      <c r="A87" s="231">
        <v>34</v>
      </c>
      <c r="B87" s="232" t="s">
        <v>56</v>
      </c>
      <c r="C87" s="232"/>
      <c r="D87" s="232"/>
      <c r="E87" s="233" t="s">
        <v>57</v>
      </c>
      <c r="F87" s="237" t="s">
        <v>631</v>
      </c>
      <c r="G87" s="232" t="s">
        <v>632</v>
      </c>
      <c r="H87" s="234">
        <v>25000</v>
      </c>
      <c r="I87" s="235">
        <f>IF(X87 = 134, H87 + SUM(S87:S87) - SUM(T87:T87) - SUM(P87:P87) - V87,0)</f>
        <v>25000</v>
      </c>
      <c r="J87" s="232" t="s">
        <v>633</v>
      </c>
      <c r="K87" s="232" t="s">
        <v>634</v>
      </c>
      <c r="L87" s="232"/>
      <c r="M87" s="232" t="s">
        <v>635</v>
      </c>
      <c r="N87" s="237"/>
      <c r="O87" s="237" t="s">
        <v>636</v>
      </c>
      <c r="P87" s="234"/>
      <c r="Q87" s="233"/>
      <c r="R87" s="232"/>
      <c r="S87" s="234"/>
      <c r="T87" s="234"/>
      <c r="U87" s="234"/>
      <c r="V87" s="236"/>
      <c r="W87" s="230"/>
      <c r="X87" s="85">
        <v>134</v>
      </c>
    </row>
    <row r="88" spans="1:24" x14ac:dyDescent="0.25">
      <c r="X88" s="2">
        <v>135</v>
      </c>
    </row>
  </sheetData>
  <sheetProtection algorithmName="SHA-512" hashValue="Iwtla6SEOUp+S5DS2zSi4iO/u5sAdt1BhRC+dFf0TGICCdMMdLfmbPsc4V2ZjGnIsV9Ga7BqUu5mQwsGOJy8Lg==" saltValue="YtsfoHiNVD9s6L0xQ+dosg==" spinCount="100000" sheet="1" objects="1" scenarios="1" formatCells="0" formatColumns="0" formatRows="0"/>
  <mergeCells count="177">
    <mergeCell ref="A64:A66"/>
    <mergeCell ref="O64:O66"/>
    <mergeCell ref="U64:U66"/>
    <mergeCell ref="B64:B66"/>
    <mergeCell ref="V64:V66"/>
    <mergeCell ref="C64:C66"/>
    <mergeCell ref="W64:W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53:A57"/>
    <mergeCell ref="O53:O57"/>
    <mergeCell ref="U53:U57"/>
    <mergeCell ref="B53:B57"/>
    <mergeCell ref="V53:V57"/>
    <mergeCell ref="C53:C57"/>
    <mergeCell ref="W53:W57"/>
    <mergeCell ref="D53:D57"/>
    <mergeCell ref="E53:E57"/>
    <mergeCell ref="F53:F57"/>
    <mergeCell ref="G53:G57"/>
    <mergeCell ref="H53:H57"/>
    <mergeCell ref="I53:I57"/>
    <mergeCell ref="J53:J57"/>
    <mergeCell ref="K53:K57"/>
    <mergeCell ref="L53:L57"/>
    <mergeCell ref="M53:M57"/>
    <mergeCell ref="A47:A51"/>
    <mergeCell ref="O47:O51"/>
    <mergeCell ref="U47:U51"/>
    <mergeCell ref="B47:B51"/>
    <mergeCell ref="V47:V51"/>
    <mergeCell ref="C47:C51"/>
    <mergeCell ref="W47:W51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A42:A46"/>
    <mergeCell ref="O42:O46"/>
    <mergeCell ref="U42:U46"/>
    <mergeCell ref="B42:B46"/>
    <mergeCell ref="V42:V46"/>
    <mergeCell ref="C42:C46"/>
    <mergeCell ref="W42:W46"/>
    <mergeCell ref="D42:D46"/>
    <mergeCell ref="E42:E46"/>
    <mergeCell ref="F42:F46"/>
    <mergeCell ref="G42:G46"/>
    <mergeCell ref="H42:H46"/>
    <mergeCell ref="I42:I46"/>
    <mergeCell ref="J42:J46"/>
    <mergeCell ref="K42:K46"/>
    <mergeCell ref="L42:L46"/>
    <mergeCell ref="M42:M46"/>
    <mergeCell ref="A70:A71"/>
    <mergeCell ref="O70:O71"/>
    <mergeCell ref="U70:U71"/>
    <mergeCell ref="B70:B71"/>
    <mergeCell ref="V70:V71"/>
    <mergeCell ref="C70:C71"/>
    <mergeCell ref="W70:W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38:A41"/>
    <mergeCell ref="O38:O41"/>
    <mergeCell ref="U38:U41"/>
    <mergeCell ref="B38:B41"/>
    <mergeCell ref="V38:V41"/>
    <mergeCell ref="C38:C41"/>
    <mergeCell ref="W38:W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A79:A80"/>
    <mergeCell ref="O79:O80"/>
    <mergeCell ref="U79:U80"/>
    <mergeCell ref="B79:B80"/>
    <mergeCell ref="V79:V80"/>
    <mergeCell ref="C79:C80"/>
    <mergeCell ref="W79:W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73"/>
  <sheetViews>
    <sheetView showGridLines="0" topLeftCell="D1" zoomScale="51" zoomScaleNormal="51" workbookViewId="0">
      <pane ySplit="8" topLeftCell="A270" activePane="bottomLeft" state="frozen"/>
      <selection pane="bottomLeft" activeCell="I272" sqref="I272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488" t="s">
        <v>24</v>
      </c>
      <c r="G2" s="489"/>
      <c r="H2" s="80">
        <f>SUM(H9:H9999)</f>
        <v>4551384.26</v>
      </c>
      <c r="I2" s="68"/>
      <c r="N2" s="320" t="s">
        <v>137</v>
      </c>
      <c r="O2" s="322"/>
      <c r="P2" s="69">
        <f>SUM(P9:P9999)</f>
        <v>3626653.7999999993</v>
      </c>
      <c r="R2" s="68"/>
      <c r="S2" s="320" t="s">
        <v>45</v>
      </c>
      <c r="T2" s="321"/>
      <c r="U2" s="322"/>
      <c r="V2" s="70">
        <f>SUM(V9:V9999)</f>
        <v>398996.70000000007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451">
        <v>1</v>
      </c>
      <c r="B9" s="457" t="s">
        <v>56</v>
      </c>
      <c r="C9" s="457"/>
      <c r="D9" s="457"/>
      <c r="E9" s="457" t="s">
        <v>149</v>
      </c>
      <c r="F9" s="453" t="s">
        <v>170</v>
      </c>
      <c r="G9" s="467" t="s">
        <v>172</v>
      </c>
      <c r="H9" s="455">
        <v>24918.78</v>
      </c>
      <c r="I9" s="469">
        <f>IF(X9 = 56, H9 + SUM(S9:S20) - SUM(T9:T20) - SUM(P9:P20) - V9,0)</f>
        <v>0</v>
      </c>
      <c r="J9" s="471">
        <v>2369002347</v>
      </c>
      <c r="K9" s="473" t="s">
        <v>173</v>
      </c>
      <c r="L9" s="457"/>
      <c r="M9" s="457" t="s">
        <v>167</v>
      </c>
      <c r="N9" s="112" t="s">
        <v>204</v>
      </c>
      <c r="O9" s="453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455"/>
      <c r="V9" s="459"/>
      <c r="W9" s="465"/>
      <c r="X9" s="85">
        <v>56</v>
      </c>
    </row>
    <row r="10" spans="1:24" ht="56.25" x14ac:dyDescent="0.25">
      <c r="A10" s="475"/>
      <c r="B10" s="478"/>
      <c r="C10" s="478"/>
      <c r="D10" s="478"/>
      <c r="E10" s="478"/>
      <c r="F10" s="476"/>
      <c r="G10" s="481"/>
      <c r="H10" s="477"/>
      <c r="I10" s="482"/>
      <c r="J10" s="483"/>
      <c r="K10" s="484"/>
      <c r="L10" s="478"/>
      <c r="M10" s="478"/>
      <c r="N10" s="113" t="s">
        <v>210</v>
      </c>
      <c r="O10" s="476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477"/>
      <c r="V10" s="479"/>
      <c r="W10" s="480"/>
      <c r="X10" s="2">
        <v>56</v>
      </c>
    </row>
    <row r="11" spans="1:24" x14ac:dyDescent="0.25">
      <c r="A11" s="475"/>
      <c r="B11" s="478"/>
      <c r="C11" s="478"/>
      <c r="D11" s="478"/>
      <c r="E11" s="478"/>
      <c r="F11" s="476"/>
      <c r="G11" s="481"/>
      <c r="H11" s="477"/>
      <c r="I11" s="482"/>
      <c r="J11" s="483"/>
      <c r="K11" s="484"/>
      <c r="L11" s="478"/>
      <c r="M11" s="478"/>
      <c r="N11" s="113" t="s">
        <v>220</v>
      </c>
      <c r="O11" s="476"/>
      <c r="P11" s="100">
        <v>1794.82</v>
      </c>
      <c r="Q11" s="101" t="s">
        <v>222</v>
      </c>
      <c r="R11" s="102"/>
      <c r="S11" s="100"/>
      <c r="T11" s="100"/>
      <c r="U11" s="477"/>
      <c r="V11" s="479"/>
      <c r="W11" s="480"/>
      <c r="X11" s="2">
        <v>56</v>
      </c>
    </row>
    <row r="12" spans="1:24" x14ac:dyDescent="0.25">
      <c r="A12" s="475"/>
      <c r="B12" s="478"/>
      <c r="C12" s="478"/>
      <c r="D12" s="478"/>
      <c r="E12" s="478"/>
      <c r="F12" s="476"/>
      <c r="G12" s="481"/>
      <c r="H12" s="477"/>
      <c r="I12" s="482"/>
      <c r="J12" s="483"/>
      <c r="K12" s="484"/>
      <c r="L12" s="478"/>
      <c r="M12" s="478"/>
      <c r="N12" s="113" t="s">
        <v>228</v>
      </c>
      <c r="O12" s="476"/>
      <c r="P12" s="100">
        <v>1878.3</v>
      </c>
      <c r="Q12" s="101" t="s">
        <v>227</v>
      </c>
      <c r="R12" s="102"/>
      <c r="S12" s="100"/>
      <c r="T12" s="100"/>
      <c r="U12" s="477"/>
      <c r="V12" s="479"/>
      <c r="W12" s="480"/>
      <c r="X12" s="2">
        <v>56</v>
      </c>
    </row>
    <row r="13" spans="1:24" x14ac:dyDescent="0.25">
      <c r="A13" s="475"/>
      <c r="B13" s="478"/>
      <c r="C13" s="478"/>
      <c r="D13" s="478"/>
      <c r="E13" s="478"/>
      <c r="F13" s="476"/>
      <c r="G13" s="481"/>
      <c r="H13" s="477"/>
      <c r="I13" s="482"/>
      <c r="J13" s="483"/>
      <c r="K13" s="484"/>
      <c r="L13" s="478"/>
      <c r="M13" s="478"/>
      <c r="N13" s="113" t="s">
        <v>233</v>
      </c>
      <c r="O13" s="476"/>
      <c r="P13" s="100">
        <v>1878.3</v>
      </c>
      <c r="Q13" s="101" t="s">
        <v>238</v>
      </c>
      <c r="R13" s="102"/>
      <c r="S13" s="100"/>
      <c r="T13" s="100"/>
      <c r="U13" s="477"/>
      <c r="V13" s="479"/>
      <c r="W13" s="480"/>
      <c r="X13" s="2">
        <v>56</v>
      </c>
    </row>
    <row r="14" spans="1:24" x14ac:dyDescent="0.25">
      <c r="A14" s="475"/>
      <c r="B14" s="478"/>
      <c r="C14" s="478"/>
      <c r="D14" s="478"/>
      <c r="E14" s="478"/>
      <c r="F14" s="476"/>
      <c r="G14" s="481"/>
      <c r="H14" s="477"/>
      <c r="I14" s="482"/>
      <c r="J14" s="483"/>
      <c r="K14" s="484"/>
      <c r="L14" s="478"/>
      <c r="M14" s="478"/>
      <c r="N14" s="113" t="s">
        <v>245</v>
      </c>
      <c r="O14" s="476"/>
      <c r="P14" s="100">
        <v>1085.24</v>
      </c>
      <c r="Q14" s="101" t="s">
        <v>246</v>
      </c>
      <c r="R14" s="102"/>
      <c r="S14" s="100"/>
      <c r="T14" s="100"/>
      <c r="U14" s="477"/>
      <c r="V14" s="479"/>
      <c r="W14" s="480"/>
      <c r="X14" s="2">
        <v>56</v>
      </c>
    </row>
    <row r="15" spans="1:24" x14ac:dyDescent="0.25">
      <c r="A15" s="475"/>
      <c r="B15" s="478"/>
      <c r="C15" s="478"/>
      <c r="D15" s="478"/>
      <c r="E15" s="478"/>
      <c r="F15" s="476"/>
      <c r="G15" s="481"/>
      <c r="H15" s="477"/>
      <c r="I15" s="482"/>
      <c r="J15" s="483"/>
      <c r="K15" s="484"/>
      <c r="L15" s="478"/>
      <c r="M15" s="478"/>
      <c r="N15" s="113" t="s">
        <v>249</v>
      </c>
      <c r="O15" s="476"/>
      <c r="P15" s="100">
        <v>459.14</v>
      </c>
      <c r="Q15" s="101" t="s">
        <v>251</v>
      </c>
      <c r="R15" s="102"/>
      <c r="S15" s="100"/>
      <c r="T15" s="100"/>
      <c r="U15" s="477"/>
      <c r="V15" s="479"/>
      <c r="W15" s="480"/>
      <c r="X15" s="2">
        <v>56</v>
      </c>
    </row>
    <row r="16" spans="1:24" x14ac:dyDescent="0.25">
      <c r="A16" s="475"/>
      <c r="B16" s="478"/>
      <c r="C16" s="478"/>
      <c r="D16" s="478"/>
      <c r="E16" s="478"/>
      <c r="F16" s="476"/>
      <c r="G16" s="481"/>
      <c r="H16" s="477"/>
      <c r="I16" s="482"/>
      <c r="J16" s="483"/>
      <c r="K16" s="484"/>
      <c r="L16" s="478"/>
      <c r="M16" s="478"/>
      <c r="N16" s="113" t="s">
        <v>252</v>
      </c>
      <c r="O16" s="476"/>
      <c r="P16" s="100">
        <v>1293.94</v>
      </c>
      <c r="Q16" s="101" t="s">
        <v>268</v>
      </c>
      <c r="R16" s="102"/>
      <c r="S16" s="100"/>
      <c r="T16" s="100"/>
      <c r="U16" s="477"/>
      <c r="V16" s="479"/>
      <c r="W16" s="480"/>
      <c r="X16" s="2">
        <v>56</v>
      </c>
    </row>
    <row r="17" spans="1:24" x14ac:dyDescent="0.25">
      <c r="A17" s="475"/>
      <c r="B17" s="478"/>
      <c r="C17" s="478"/>
      <c r="D17" s="478"/>
      <c r="E17" s="478"/>
      <c r="F17" s="476"/>
      <c r="G17" s="481"/>
      <c r="H17" s="477"/>
      <c r="I17" s="482"/>
      <c r="J17" s="483"/>
      <c r="K17" s="484"/>
      <c r="L17" s="478"/>
      <c r="M17" s="478"/>
      <c r="N17" s="113" t="s">
        <v>276</v>
      </c>
      <c r="O17" s="476"/>
      <c r="P17" s="100">
        <v>5134.0200000000004</v>
      </c>
      <c r="Q17" s="101" t="s">
        <v>283</v>
      </c>
      <c r="R17" s="102"/>
      <c r="S17" s="100"/>
      <c r="T17" s="100"/>
      <c r="U17" s="477"/>
      <c r="V17" s="479"/>
      <c r="W17" s="480"/>
      <c r="X17" s="2">
        <v>56</v>
      </c>
    </row>
    <row r="18" spans="1:24" x14ac:dyDescent="0.25">
      <c r="A18" s="475"/>
      <c r="B18" s="478"/>
      <c r="C18" s="478"/>
      <c r="D18" s="478"/>
      <c r="E18" s="478"/>
      <c r="F18" s="476"/>
      <c r="G18" s="481"/>
      <c r="H18" s="477"/>
      <c r="I18" s="482"/>
      <c r="J18" s="483"/>
      <c r="K18" s="484"/>
      <c r="L18" s="478"/>
      <c r="M18" s="478"/>
      <c r="N18" s="113" t="s">
        <v>292</v>
      </c>
      <c r="O18" s="476"/>
      <c r="P18" s="100">
        <v>8765.4</v>
      </c>
      <c r="Q18" s="101" t="s">
        <v>293</v>
      </c>
      <c r="R18" s="102"/>
      <c r="S18" s="100"/>
      <c r="T18" s="100"/>
      <c r="U18" s="477"/>
      <c r="V18" s="479"/>
      <c r="W18" s="480"/>
      <c r="X18" s="2">
        <v>56</v>
      </c>
    </row>
    <row r="19" spans="1:24" x14ac:dyDescent="0.25">
      <c r="A19" s="475"/>
      <c r="B19" s="478"/>
      <c r="C19" s="478"/>
      <c r="D19" s="478"/>
      <c r="E19" s="478"/>
      <c r="F19" s="476"/>
      <c r="G19" s="481"/>
      <c r="H19" s="477"/>
      <c r="I19" s="482"/>
      <c r="J19" s="483"/>
      <c r="K19" s="484"/>
      <c r="L19" s="478"/>
      <c r="M19" s="478"/>
      <c r="N19" s="113" t="s">
        <v>346</v>
      </c>
      <c r="O19" s="476"/>
      <c r="P19" s="100">
        <v>11603.72</v>
      </c>
      <c r="Q19" s="101" t="s">
        <v>351</v>
      </c>
      <c r="R19" s="102"/>
      <c r="S19" s="100"/>
      <c r="T19" s="100"/>
      <c r="U19" s="477"/>
      <c r="V19" s="479"/>
      <c r="W19" s="480"/>
      <c r="X19" s="2">
        <v>56</v>
      </c>
    </row>
    <row r="20" spans="1:24" x14ac:dyDescent="0.25">
      <c r="A20" s="452"/>
      <c r="B20" s="458"/>
      <c r="C20" s="458"/>
      <c r="D20" s="458"/>
      <c r="E20" s="458"/>
      <c r="F20" s="454"/>
      <c r="G20" s="468"/>
      <c r="H20" s="456"/>
      <c r="I20" s="470"/>
      <c r="J20" s="472"/>
      <c r="K20" s="474"/>
      <c r="L20" s="458"/>
      <c r="M20" s="458"/>
      <c r="N20" s="114" t="s">
        <v>352</v>
      </c>
      <c r="O20" s="454"/>
      <c r="P20" s="108">
        <v>7847.12</v>
      </c>
      <c r="Q20" s="109" t="s">
        <v>347</v>
      </c>
      <c r="R20" s="110"/>
      <c r="S20" s="108"/>
      <c r="T20" s="108"/>
      <c r="U20" s="456"/>
      <c r="V20" s="460"/>
      <c r="W20" s="466"/>
      <c r="X20" s="2">
        <v>56</v>
      </c>
    </row>
    <row r="21" spans="1:24" s="85" customFormat="1" ht="2.4500000000000002" hidden="1" customHeight="1" x14ac:dyDescent="0.25">
      <c r="A21" s="499">
        <v>2</v>
      </c>
      <c r="B21" s="508" t="s">
        <v>56</v>
      </c>
      <c r="C21" s="508"/>
      <c r="D21" s="508"/>
      <c r="E21" s="508" t="s">
        <v>180</v>
      </c>
      <c r="F21" s="502" t="s">
        <v>170</v>
      </c>
      <c r="G21" s="517" t="s">
        <v>178</v>
      </c>
      <c r="H21" s="505">
        <v>460063</v>
      </c>
      <c r="I21" s="520">
        <f>IF(X21 = 58, H21 + SUM(S21:S55) - SUM(T21:T55) - SUM(P21:P55) - V21,0)</f>
        <v>4132.7500000001164</v>
      </c>
      <c r="J21" s="523">
        <v>2308119595</v>
      </c>
      <c r="K21" s="526" t="s">
        <v>146</v>
      </c>
      <c r="L21" s="508"/>
      <c r="M21" s="508" t="s">
        <v>167</v>
      </c>
      <c r="N21" s="146"/>
      <c r="O21" s="502" t="s">
        <v>179</v>
      </c>
      <c r="P21" s="139"/>
      <c r="Q21" s="138"/>
      <c r="R21" s="137"/>
      <c r="S21" s="139"/>
      <c r="T21" s="139"/>
      <c r="U21" s="505"/>
      <c r="V21" s="511"/>
      <c r="W21" s="514"/>
      <c r="X21" s="85">
        <v>58</v>
      </c>
    </row>
    <row r="22" spans="1:24" ht="61.15" customHeight="1" x14ac:dyDescent="0.25">
      <c r="A22" s="500"/>
      <c r="B22" s="509"/>
      <c r="C22" s="509"/>
      <c r="D22" s="509"/>
      <c r="E22" s="509"/>
      <c r="F22" s="503"/>
      <c r="G22" s="518"/>
      <c r="H22" s="506"/>
      <c r="I22" s="521"/>
      <c r="J22" s="524"/>
      <c r="K22" s="527"/>
      <c r="L22" s="509"/>
      <c r="M22" s="509"/>
      <c r="N22" s="147" t="s">
        <v>191</v>
      </c>
      <c r="O22" s="503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506"/>
      <c r="V22" s="512"/>
      <c r="W22" s="515"/>
      <c r="X22" s="2">
        <v>58</v>
      </c>
    </row>
    <row r="23" spans="1:24" x14ac:dyDescent="0.25">
      <c r="A23" s="500"/>
      <c r="B23" s="509"/>
      <c r="C23" s="509"/>
      <c r="D23" s="509"/>
      <c r="E23" s="509"/>
      <c r="F23" s="503"/>
      <c r="G23" s="518"/>
      <c r="H23" s="506"/>
      <c r="I23" s="521"/>
      <c r="J23" s="524"/>
      <c r="K23" s="527"/>
      <c r="L23" s="509"/>
      <c r="M23" s="509"/>
      <c r="N23" s="147" t="s">
        <v>191</v>
      </c>
      <c r="O23" s="503"/>
      <c r="P23" s="140">
        <v>27235.8</v>
      </c>
      <c r="Q23" s="141" t="s">
        <v>190</v>
      </c>
      <c r="R23" s="142"/>
      <c r="S23" s="140"/>
      <c r="T23" s="140"/>
      <c r="U23" s="506"/>
      <c r="V23" s="512"/>
      <c r="W23" s="515"/>
      <c r="X23" s="2">
        <v>58</v>
      </c>
    </row>
    <row r="24" spans="1:24" x14ac:dyDescent="0.25">
      <c r="A24" s="500"/>
      <c r="B24" s="509"/>
      <c r="C24" s="509"/>
      <c r="D24" s="509"/>
      <c r="E24" s="509"/>
      <c r="F24" s="503"/>
      <c r="G24" s="518"/>
      <c r="H24" s="506"/>
      <c r="I24" s="521"/>
      <c r="J24" s="524"/>
      <c r="K24" s="527"/>
      <c r="L24" s="509"/>
      <c r="M24" s="509"/>
      <c r="N24" s="147" t="s">
        <v>202</v>
      </c>
      <c r="O24" s="503"/>
      <c r="P24" s="140">
        <v>20426.86</v>
      </c>
      <c r="Q24" s="141" t="s">
        <v>203</v>
      </c>
      <c r="R24" s="142"/>
      <c r="S24" s="140"/>
      <c r="T24" s="140"/>
      <c r="U24" s="506"/>
      <c r="V24" s="512"/>
      <c r="W24" s="515"/>
      <c r="X24" s="2">
        <v>58</v>
      </c>
    </row>
    <row r="25" spans="1:24" x14ac:dyDescent="0.25">
      <c r="A25" s="500"/>
      <c r="B25" s="509"/>
      <c r="C25" s="509"/>
      <c r="D25" s="509"/>
      <c r="E25" s="509"/>
      <c r="F25" s="503"/>
      <c r="G25" s="518"/>
      <c r="H25" s="506"/>
      <c r="I25" s="521"/>
      <c r="J25" s="524"/>
      <c r="K25" s="527"/>
      <c r="L25" s="509"/>
      <c r="M25" s="509"/>
      <c r="N25" s="147" t="s">
        <v>204</v>
      </c>
      <c r="O25" s="503"/>
      <c r="P25" s="140">
        <v>38404.03</v>
      </c>
      <c r="Q25" s="141" t="s">
        <v>208</v>
      </c>
      <c r="R25" s="142"/>
      <c r="S25" s="140"/>
      <c r="T25" s="140"/>
      <c r="U25" s="506"/>
      <c r="V25" s="512"/>
      <c r="W25" s="515"/>
      <c r="X25" s="2">
        <v>58</v>
      </c>
    </row>
    <row r="26" spans="1:24" x14ac:dyDescent="0.25">
      <c r="A26" s="500"/>
      <c r="B26" s="509"/>
      <c r="C26" s="509"/>
      <c r="D26" s="509"/>
      <c r="E26" s="509"/>
      <c r="F26" s="503"/>
      <c r="G26" s="518"/>
      <c r="H26" s="506"/>
      <c r="I26" s="521"/>
      <c r="J26" s="524"/>
      <c r="K26" s="527"/>
      <c r="L26" s="509"/>
      <c r="M26" s="509"/>
      <c r="N26" s="147" t="s">
        <v>202</v>
      </c>
      <c r="O26" s="503"/>
      <c r="P26" s="140">
        <v>36412.379999999997</v>
      </c>
      <c r="Q26" s="141" t="s">
        <v>208</v>
      </c>
      <c r="R26" s="142"/>
      <c r="S26" s="140"/>
      <c r="T26" s="140"/>
      <c r="U26" s="506"/>
      <c r="V26" s="512"/>
      <c r="W26" s="515"/>
      <c r="X26" s="2">
        <v>58</v>
      </c>
    </row>
    <row r="27" spans="1:24" x14ac:dyDescent="0.25">
      <c r="A27" s="500"/>
      <c r="B27" s="509"/>
      <c r="C27" s="509"/>
      <c r="D27" s="509"/>
      <c r="E27" s="509"/>
      <c r="F27" s="503"/>
      <c r="G27" s="518"/>
      <c r="H27" s="506"/>
      <c r="I27" s="521"/>
      <c r="J27" s="524"/>
      <c r="K27" s="527"/>
      <c r="L27" s="509"/>
      <c r="M27" s="509"/>
      <c r="N27" s="147" t="s">
        <v>209</v>
      </c>
      <c r="O27" s="503"/>
      <c r="P27" s="140">
        <v>27309.29</v>
      </c>
      <c r="Q27" s="141" t="s">
        <v>209</v>
      </c>
      <c r="R27" s="142"/>
      <c r="S27" s="140"/>
      <c r="T27" s="140"/>
      <c r="U27" s="506"/>
      <c r="V27" s="512"/>
      <c r="W27" s="515"/>
      <c r="X27" s="2">
        <v>58</v>
      </c>
    </row>
    <row r="28" spans="1:24" x14ac:dyDescent="0.25">
      <c r="A28" s="500"/>
      <c r="B28" s="509"/>
      <c r="C28" s="509"/>
      <c r="D28" s="509"/>
      <c r="E28" s="509"/>
      <c r="F28" s="503"/>
      <c r="G28" s="518"/>
      <c r="H28" s="506"/>
      <c r="I28" s="521"/>
      <c r="J28" s="524"/>
      <c r="K28" s="527"/>
      <c r="L28" s="509"/>
      <c r="M28" s="509"/>
      <c r="N28" s="147" t="s">
        <v>210</v>
      </c>
      <c r="O28" s="503"/>
      <c r="P28" s="140">
        <v>6478.89</v>
      </c>
      <c r="Q28" s="141" t="s">
        <v>215</v>
      </c>
      <c r="R28" s="142"/>
      <c r="S28" s="140"/>
      <c r="T28" s="140"/>
      <c r="U28" s="506"/>
      <c r="V28" s="512"/>
      <c r="W28" s="515"/>
      <c r="X28" s="2">
        <v>58</v>
      </c>
    </row>
    <row r="29" spans="1:24" x14ac:dyDescent="0.25">
      <c r="A29" s="500"/>
      <c r="B29" s="509"/>
      <c r="C29" s="509"/>
      <c r="D29" s="509"/>
      <c r="E29" s="509"/>
      <c r="F29" s="503"/>
      <c r="G29" s="518"/>
      <c r="H29" s="506"/>
      <c r="I29" s="521"/>
      <c r="J29" s="524"/>
      <c r="K29" s="527"/>
      <c r="L29" s="509"/>
      <c r="M29" s="509"/>
      <c r="N29" s="147" t="s">
        <v>209</v>
      </c>
      <c r="O29" s="503"/>
      <c r="P29" s="140">
        <v>27893.33</v>
      </c>
      <c r="Q29" s="141" t="s">
        <v>215</v>
      </c>
      <c r="R29" s="142"/>
      <c r="S29" s="140"/>
      <c r="T29" s="140"/>
      <c r="U29" s="506"/>
      <c r="V29" s="512"/>
      <c r="W29" s="515"/>
      <c r="X29" s="2">
        <v>58</v>
      </c>
    </row>
    <row r="30" spans="1:24" x14ac:dyDescent="0.25">
      <c r="A30" s="500"/>
      <c r="B30" s="509"/>
      <c r="C30" s="509"/>
      <c r="D30" s="509"/>
      <c r="E30" s="509"/>
      <c r="F30" s="503"/>
      <c r="G30" s="518"/>
      <c r="H30" s="506"/>
      <c r="I30" s="521"/>
      <c r="J30" s="524"/>
      <c r="K30" s="527"/>
      <c r="L30" s="509"/>
      <c r="M30" s="509"/>
      <c r="N30" s="147" t="s">
        <v>219</v>
      </c>
      <c r="O30" s="503"/>
      <c r="P30" s="140">
        <v>20920</v>
      </c>
      <c r="Q30" s="141" t="s">
        <v>218</v>
      </c>
      <c r="R30" s="142"/>
      <c r="S30" s="140"/>
      <c r="T30" s="140"/>
      <c r="U30" s="506"/>
      <c r="V30" s="512"/>
      <c r="W30" s="515"/>
      <c r="X30" s="2">
        <v>58</v>
      </c>
    </row>
    <row r="31" spans="1:24" x14ac:dyDescent="0.25">
      <c r="A31" s="500"/>
      <c r="B31" s="509"/>
      <c r="C31" s="509"/>
      <c r="D31" s="509"/>
      <c r="E31" s="509"/>
      <c r="F31" s="503"/>
      <c r="G31" s="518"/>
      <c r="H31" s="506"/>
      <c r="I31" s="521"/>
      <c r="J31" s="524"/>
      <c r="K31" s="527"/>
      <c r="L31" s="509"/>
      <c r="M31" s="509"/>
      <c r="N31" s="147" t="s">
        <v>217</v>
      </c>
      <c r="O31" s="503"/>
      <c r="P31" s="140">
        <v>270</v>
      </c>
      <c r="Q31" s="141" t="s">
        <v>223</v>
      </c>
      <c r="R31" s="142"/>
      <c r="S31" s="140"/>
      <c r="T31" s="140"/>
      <c r="U31" s="506"/>
      <c r="V31" s="512"/>
      <c r="W31" s="515"/>
      <c r="X31" s="2">
        <v>58</v>
      </c>
    </row>
    <row r="32" spans="1:24" x14ac:dyDescent="0.25">
      <c r="A32" s="500"/>
      <c r="B32" s="509"/>
      <c r="C32" s="509"/>
      <c r="D32" s="509"/>
      <c r="E32" s="509"/>
      <c r="F32" s="503"/>
      <c r="G32" s="518"/>
      <c r="H32" s="506"/>
      <c r="I32" s="521"/>
      <c r="J32" s="524"/>
      <c r="K32" s="527"/>
      <c r="L32" s="509"/>
      <c r="M32" s="509"/>
      <c r="N32" s="147" t="s">
        <v>219</v>
      </c>
      <c r="O32" s="503"/>
      <c r="P32" s="140">
        <v>15341.44</v>
      </c>
      <c r="Q32" s="141" t="s">
        <v>223</v>
      </c>
      <c r="R32" s="142"/>
      <c r="S32" s="140"/>
      <c r="T32" s="140"/>
      <c r="U32" s="506"/>
      <c r="V32" s="512"/>
      <c r="W32" s="515"/>
      <c r="X32" s="2">
        <v>58</v>
      </c>
    </row>
    <row r="33" spans="1:24" x14ac:dyDescent="0.25">
      <c r="A33" s="500"/>
      <c r="B33" s="509"/>
      <c r="C33" s="509"/>
      <c r="D33" s="509"/>
      <c r="E33" s="509"/>
      <c r="F33" s="503"/>
      <c r="G33" s="518"/>
      <c r="H33" s="506"/>
      <c r="I33" s="521"/>
      <c r="J33" s="524"/>
      <c r="K33" s="527"/>
      <c r="L33" s="509"/>
      <c r="M33" s="509"/>
      <c r="N33" s="147" t="s">
        <v>226</v>
      </c>
      <c r="O33" s="503"/>
      <c r="P33" s="140">
        <v>11506.08</v>
      </c>
      <c r="Q33" s="141" t="s">
        <v>225</v>
      </c>
      <c r="R33" s="142"/>
      <c r="S33" s="140"/>
      <c r="T33" s="140"/>
      <c r="U33" s="506"/>
      <c r="V33" s="512"/>
      <c r="W33" s="515"/>
      <c r="X33" s="2">
        <v>58</v>
      </c>
    </row>
    <row r="34" spans="1:24" x14ac:dyDescent="0.25">
      <c r="A34" s="500"/>
      <c r="B34" s="509"/>
      <c r="C34" s="509"/>
      <c r="D34" s="509"/>
      <c r="E34" s="509"/>
      <c r="F34" s="503"/>
      <c r="G34" s="518"/>
      <c r="H34" s="506"/>
      <c r="I34" s="521"/>
      <c r="J34" s="524"/>
      <c r="K34" s="527"/>
      <c r="L34" s="509"/>
      <c r="M34" s="509"/>
      <c r="N34" s="147" t="s">
        <v>229</v>
      </c>
      <c r="O34" s="503"/>
      <c r="P34" s="140">
        <v>1168</v>
      </c>
      <c r="Q34" s="141" t="s">
        <v>231</v>
      </c>
      <c r="R34" s="142"/>
      <c r="S34" s="140"/>
      <c r="T34" s="140"/>
      <c r="U34" s="506"/>
      <c r="V34" s="512"/>
      <c r="W34" s="515"/>
      <c r="X34" s="2">
        <v>58</v>
      </c>
    </row>
    <row r="35" spans="1:24" x14ac:dyDescent="0.25">
      <c r="A35" s="500"/>
      <c r="B35" s="509"/>
      <c r="C35" s="509"/>
      <c r="D35" s="509"/>
      <c r="E35" s="509"/>
      <c r="F35" s="503"/>
      <c r="G35" s="518"/>
      <c r="H35" s="506"/>
      <c r="I35" s="521"/>
      <c r="J35" s="524"/>
      <c r="K35" s="527"/>
      <c r="L35" s="509"/>
      <c r="M35" s="509"/>
      <c r="N35" s="147" t="s">
        <v>226</v>
      </c>
      <c r="O35" s="503"/>
      <c r="P35" s="140">
        <v>23631.14</v>
      </c>
      <c r="Q35" s="141" t="s">
        <v>231</v>
      </c>
      <c r="R35" s="142"/>
      <c r="S35" s="140"/>
      <c r="T35" s="140"/>
      <c r="U35" s="506"/>
      <c r="V35" s="512"/>
      <c r="W35" s="515"/>
      <c r="X35" s="2">
        <v>58</v>
      </c>
    </row>
    <row r="36" spans="1:24" x14ac:dyDescent="0.25">
      <c r="A36" s="500"/>
      <c r="B36" s="509"/>
      <c r="C36" s="509"/>
      <c r="D36" s="509"/>
      <c r="E36" s="509"/>
      <c r="F36" s="503"/>
      <c r="G36" s="518"/>
      <c r="H36" s="506"/>
      <c r="I36" s="521"/>
      <c r="J36" s="524"/>
      <c r="K36" s="527"/>
      <c r="L36" s="509"/>
      <c r="M36" s="509"/>
      <c r="N36" s="147" t="s">
        <v>237</v>
      </c>
      <c r="O36" s="503"/>
      <c r="P36" s="140">
        <v>17925.849999999999</v>
      </c>
      <c r="Q36" s="141" t="s">
        <v>239</v>
      </c>
      <c r="R36" s="142"/>
      <c r="S36" s="140"/>
      <c r="T36" s="140"/>
      <c r="U36" s="506"/>
      <c r="V36" s="512"/>
      <c r="W36" s="515"/>
      <c r="X36" s="2">
        <v>58</v>
      </c>
    </row>
    <row r="37" spans="1:24" x14ac:dyDescent="0.25">
      <c r="A37" s="500"/>
      <c r="B37" s="509"/>
      <c r="C37" s="509"/>
      <c r="D37" s="509"/>
      <c r="E37" s="509"/>
      <c r="F37" s="503"/>
      <c r="G37" s="518"/>
      <c r="H37" s="506"/>
      <c r="I37" s="521"/>
      <c r="J37" s="524"/>
      <c r="K37" s="527"/>
      <c r="L37" s="509"/>
      <c r="M37" s="509"/>
      <c r="N37" s="147" t="s">
        <v>233</v>
      </c>
      <c r="O37" s="503"/>
      <c r="P37" s="140">
        <v>11711.04</v>
      </c>
      <c r="Q37" s="141" t="s">
        <v>241</v>
      </c>
      <c r="R37" s="142"/>
      <c r="S37" s="140"/>
      <c r="T37" s="140"/>
      <c r="U37" s="506"/>
      <c r="V37" s="512"/>
      <c r="W37" s="515"/>
      <c r="X37" s="2">
        <v>58</v>
      </c>
    </row>
    <row r="38" spans="1:24" x14ac:dyDescent="0.25">
      <c r="A38" s="500"/>
      <c r="B38" s="509"/>
      <c r="C38" s="509"/>
      <c r="D38" s="509"/>
      <c r="E38" s="509"/>
      <c r="F38" s="503"/>
      <c r="G38" s="518"/>
      <c r="H38" s="506"/>
      <c r="I38" s="521"/>
      <c r="J38" s="524"/>
      <c r="K38" s="527"/>
      <c r="L38" s="509"/>
      <c r="M38" s="509"/>
      <c r="N38" s="147" t="s">
        <v>237</v>
      </c>
      <c r="O38" s="503"/>
      <c r="P38" s="140">
        <v>20769.71</v>
      </c>
      <c r="Q38" s="141" t="s">
        <v>241</v>
      </c>
      <c r="R38" s="142"/>
      <c r="S38" s="140"/>
      <c r="T38" s="140"/>
      <c r="U38" s="506"/>
      <c r="V38" s="512"/>
      <c r="W38" s="515"/>
      <c r="X38" s="2">
        <v>58</v>
      </c>
    </row>
    <row r="39" spans="1:24" x14ac:dyDescent="0.25">
      <c r="A39" s="500"/>
      <c r="B39" s="509"/>
      <c r="C39" s="509"/>
      <c r="D39" s="509"/>
      <c r="E39" s="509"/>
      <c r="F39" s="503"/>
      <c r="G39" s="518"/>
      <c r="H39" s="506"/>
      <c r="I39" s="521"/>
      <c r="J39" s="524"/>
      <c r="K39" s="527"/>
      <c r="L39" s="509"/>
      <c r="M39" s="509"/>
      <c r="N39" s="147" t="s">
        <v>233</v>
      </c>
      <c r="O39" s="503"/>
      <c r="P39" s="140">
        <v>270</v>
      </c>
      <c r="Q39" s="141" t="s">
        <v>242</v>
      </c>
      <c r="R39" s="142"/>
      <c r="S39" s="140"/>
      <c r="T39" s="140"/>
      <c r="U39" s="506"/>
      <c r="V39" s="512"/>
      <c r="W39" s="515"/>
      <c r="X39" s="2">
        <v>58</v>
      </c>
    </row>
    <row r="40" spans="1:24" x14ac:dyDescent="0.25">
      <c r="A40" s="500"/>
      <c r="B40" s="509"/>
      <c r="C40" s="509"/>
      <c r="D40" s="509"/>
      <c r="E40" s="509"/>
      <c r="F40" s="503"/>
      <c r="G40" s="518"/>
      <c r="H40" s="506"/>
      <c r="I40" s="521"/>
      <c r="J40" s="524"/>
      <c r="K40" s="527"/>
      <c r="L40" s="509"/>
      <c r="M40" s="509"/>
      <c r="N40" s="147" t="s">
        <v>247</v>
      </c>
      <c r="O40" s="503"/>
      <c r="P40" s="140">
        <v>15577.28</v>
      </c>
      <c r="Q40" s="141" t="s">
        <v>246</v>
      </c>
      <c r="R40" s="142"/>
      <c r="S40" s="140"/>
      <c r="T40" s="140"/>
      <c r="U40" s="506"/>
      <c r="V40" s="512"/>
      <c r="W40" s="515"/>
      <c r="X40" s="2">
        <v>58</v>
      </c>
    </row>
    <row r="41" spans="1:24" x14ac:dyDescent="0.25">
      <c r="A41" s="500"/>
      <c r="B41" s="509"/>
      <c r="C41" s="509"/>
      <c r="D41" s="509"/>
      <c r="E41" s="509"/>
      <c r="F41" s="503"/>
      <c r="G41" s="518"/>
      <c r="H41" s="506"/>
      <c r="I41" s="521"/>
      <c r="J41" s="524"/>
      <c r="K41" s="527"/>
      <c r="L41" s="509"/>
      <c r="M41" s="509"/>
      <c r="N41" s="147" t="s">
        <v>247</v>
      </c>
      <c r="O41" s="503"/>
      <c r="P41" s="140">
        <v>14004.55</v>
      </c>
      <c r="Q41" s="141" t="s">
        <v>248</v>
      </c>
      <c r="R41" s="142"/>
      <c r="S41" s="140"/>
      <c r="T41" s="140"/>
      <c r="U41" s="506"/>
      <c r="V41" s="512"/>
      <c r="W41" s="515"/>
      <c r="X41" s="2">
        <v>58</v>
      </c>
    </row>
    <row r="42" spans="1:24" x14ac:dyDescent="0.25">
      <c r="A42" s="500"/>
      <c r="B42" s="509"/>
      <c r="C42" s="509"/>
      <c r="D42" s="509"/>
      <c r="E42" s="509"/>
      <c r="F42" s="503"/>
      <c r="G42" s="518"/>
      <c r="H42" s="506"/>
      <c r="I42" s="521"/>
      <c r="J42" s="524"/>
      <c r="K42" s="527"/>
      <c r="L42" s="509"/>
      <c r="M42" s="509"/>
      <c r="N42" s="147" t="s">
        <v>253</v>
      </c>
      <c r="O42" s="503"/>
      <c r="P42" s="140">
        <v>10503.42</v>
      </c>
      <c r="Q42" s="141" t="s">
        <v>251</v>
      </c>
      <c r="R42" s="142"/>
      <c r="S42" s="140"/>
      <c r="T42" s="140"/>
      <c r="U42" s="506"/>
      <c r="V42" s="512"/>
      <c r="W42" s="515"/>
      <c r="X42" s="2">
        <v>58</v>
      </c>
    </row>
    <row r="43" spans="1:24" x14ac:dyDescent="0.25">
      <c r="A43" s="500"/>
      <c r="B43" s="509"/>
      <c r="C43" s="509"/>
      <c r="D43" s="509"/>
      <c r="E43" s="509"/>
      <c r="F43" s="503"/>
      <c r="G43" s="518"/>
      <c r="H43" s="506"/>
      <c r="I43" s="521"/>
      <c r="J43" s="524"/>
      <c r="K43" s="527"/>
      <c r="L43" s="509"/>
      <c r="M43" s="509"/>
      <c r="N43" s="147" t="s">
        <v>253</v>
      </c>
      <c r="O43" s="503"/>
      <c r="P43" s="140">
        <v>7509.07</v>
      </c>
      <c r="Q43" s="141" t="s">
        <v>254</v>
      </c>
      <c r="R43" s="142"/>
      <c r="S43" s="140"/>
      <c r="T43" s="140"/>
      <c r="U43" s="506"/>
      <c r="V43" s="512"/>
      <c r="W43" s="515"/>
      <c r="X43" s="2">
        <v>58</v>
      </c>
    </row>
    <row r="44" spans="1:24" x14ac:dyDescent="0.25">
      <c r="A44" s="500"/>
      <c r="B44" s="509"/>
      <c r="C44" s="509"/>
      <c r="D44" s="509"/>
      <c r="E44" s="509"/>
      <c r="F44" s="503"/>
      <c r="G44" s="518"/>
      <c r="H44" s="506"/>
      <c r="I44" s="521"/>
      <c r="J44" s="524"/>
      <c r="K44" s="527"/>
      <c r="L44" s="509"/>
      <c r="M44" s="509"/>
      <c r="N44" s="147" t="s">
        <v>267</v>
      </c>
      <c r="O44" s="503"/>
      <c r="P44" s="140">
        <v>5631.8</v>
      </c>
      <c r="Q44" s="141" t="s">
        <v>267</v>
      </c>
      <c r="R44" s="142"/>
      <c r="S44" s="140"/>
      <c r="T44" s="140"/>
      <c r="U44" s="506"/>
      <c r="V44" s="512"/>
      <c r="W44" s="515"/>
      <c r="X44" s="2">
        <v>58</v>
      </c>
    </row>
    <row r="45" spans="1:24" x14ac:dyDescent="0.25">
      <c r="A45" s="500"/>
      <c r="B45" s="509"/>
      <c r="C45" s="509"/>
      <c r="D45" s="509"/>
      <c r="E45" s="509"/>
      <c r="F45" s="503"/>
      <c r="G45" s="518"/>
      <c r="H45" s="506"/>
      <c r="I45" s="521"/>
      <c r="J45" s="524"/>
      <c r="K45" s="527"/>
      <c r="L45" s="509"/>
      <c r="M45" s="509"/>
      <c r="N45" s="147" t="s">
        <v>267</v>
      </c>
      <c r="O45" s="503"/>
      <c r="P45" s="140">
        <v>8659.91</v>
      </c>
      <c r="Q45" s="141" t="s">
        <v>271</v>
      </c>
      <c r="R45" s="142"/>
      <c r="S45" s="140"/>
      <c r="T45" s="140"/>
      <c r="U45" s="506"/>
      <c r="V45" s="512"/>
      <c r="W45" s="515"/>
      <c r="X45" s="2">
        <v>58</v>
      </c>
    </row>
    <row r="46" spans="1:24" x14ac:dyDescent="0.25">
      <c r="A46" s="500"/>
      <c r="B46" s="509"/>
      <c r="C46" s="509"/>
      <c r="D46" s="509"/>
      <c r="E46" s="509"/>
      <c r="F46" s="503"/>
      <c r="G46" s="518"/>
      <c r="H46" s="506"/>
      <c r="I46" s="521"/>
      <c r="J46" s="524"/>
      <c r="K46" s="527"/>
      <c r="L46" s="509"/>
      <c r="M46" s="509"/>
      <c r="N46" s="147" t="s">
        <v>275</v>
      </c>
      <c r="O46" s="503"/>
      <c r="P46" s="140">
        <v>6494.93</v>
      </c>
      <c r="Q46" s="141" t="s">
        <v>274</v>
      </c>
      <c r="R46" s="142"/>
      <c r="S46" s="140"/>
      <c r="T46" s="140"/>
      <c r="U46" s="506"/>
      <c r="V46" s="512"/>
      <c r="W46" s="515"/>
      <c r="X46" s="2">
        <v>58</v>
      </c>
    </row>
    <row r="47" spans="1:24" x14ac:dyDescent="0.25">
      <c r="A47" s="500"/>
      <c r="B47" s="509"/>
      <c r="C47" s="509"/>
      <c r="D47" s="509"/>
      <c r="E47" s="509"/>
      <c r="F47" s="503"/>
      <c r="G47" s="518"/>
      <c r="H47" s="506"/>
      <c r="I47" s="521"/>
      <c r="J47" s="524"/>
      <c r="K47" s="527"/>
      <c r="L47" s="509"/>
      <c r="M47" s="509"/>
      <c r="N47" s="147" t="s">
        <v>276</v>
      </c>
      <c r="O47" s="503"/>
      <c r="P47" s="140">
        <v>24189.38</v>
      </c>
      <c r="Q47" s="141" t="s">
        <v>277</v>
      </c>
      <c r="R47" s="142"/>
      <c r="S47" s="140"/>
      <c r="T47" s="140"/>
      <c r="U47" s="506"/>
      <c r="V47" s="512"/>
      <c r="W47" s="515"/>
      <c r="X47" s="2">
        <v>58</v>
      </c>
    </row>
    <row r="48" spans="1:24" x14ac:dyDescent="0.25">
      <c r="A48" s="500"/>
      <c r="B48" s="509"/>
      <c r="C48" s="509"/>
      <c r="D48" s="509"/>
      <c r="E48" s="509"/>
      <c r="F48" s="503"/>
      <c r="G48" s="518"/>
      <c r="H48" s="506"/>
      <c r="I48" s="521"/>
      <c r="J48" s="524"/>
      <c r="K48" s="527"/>
      <c r="L48" s="509"/>
      <c r="M48" s="509"/>
      <c r="N48" s="147" t="s">
        <v>275</v>
      </c>
      <c r="O48" s="503"/>
      <c r="P48" s="140">
        <v>22474.68</v>
      </c>
      <c r="Q48" s="141" t="s">
        <v>277</v>
      </c>
      <c r="R48" s="142"/>
      <c r="S48" s="140"/>
      <c r="T48" s="140"/>
      <c r="U48" s="506"/>
      <c r="V48" s="512"/>
      <c r="W48" s="515"/>
      <c r="X48" s="2">
        <v>58</v>
      </c>
    </row>
    <row r="49" spans="1:24" x14ac:dyDescent="0.25">
      <c r="A49" s="500"/>
      <c r="B49" s="509"/>
      <c r="C49" s="509"/>
      <c r="D49" s="509"/>
      <c r="E49" s="509"/>
      <c r="F49" s="503"/>
      <c r="G49" s="518"/>
      <c r="H49" s="506"/>
      <c r="I49" s="521"/>
      <c r="J49" s="524"/>
      <c r="K49" s="527"/>
      <c r="L49" s="509"/>
      <c r="M49" s="509"/>
      <c r="N49" s="147" t="s">
        <v>290</v>
      </c>
      <c r="O49" s="503"/>
      <c r="P49" s="140">
        <v>16856.02</v>
      </c>
      <c r="Q49" s="141" t="s">
        <v>289</v>
      </c>
      <c r="R49" s="142"/>
      <c r="S49" s="140"/>
      <c r="T49" s="140"/>
      <c r="U49" s="506"/>
      <c r="V49" s="512"/>
      <c r="W49" s="515"/>
      <c r="X49" s="2">
        <v>58</v>
      </c>
    </row>
    <row r="50" spans="1:24" x14ac:dyDescent="0.25">
      <c r="A50" s="500"/>
      <c r="B50" s="509"/>
      <c r="C50" s="509"/>
      <c r="D50" s="509"/>
      <c r="E50" s="509"/>
      <c r="F50" s="503"/>
      <c r="G50" s="518"/>
      <c r="H50" s="506"/>
      <c r="I50" s="521"/>
      <c r="J50" s="524"/>
      <c r="K50" s="527"/>
      <c r="L50" s="509"/>
      <c r="M50" s="509"/>
      <c r="N50" s="147" t="s">
        <v>292</v>
      </c>
      <c r="O50" s="503"/>
      <c r="P50" s="140">
        <v>32691.9</v>
      </c>
      <c r="Q50" s="141" t="s">
        <v>291</v>
      </c>
      <c r="R50" s="142"/>
      <c r="S50" s="140"/>
      <c r="T50" s="140"/>
      <c r="U50" s="506"/>
      <c r="V50" s="512"/>
      <c r="W50" s="515"/>
      <c r="X50" s="2">
        <v>58</v>
      </c>
    </row>
    <row r="51" spans="1:24" x14ac:dyDescent="0.25">
      <c r="A51" s="500"/>
      <c r="B51" s="509"/>
      <c r="C51" s="509"/>
      <c r="D51" s="509"/>
      <c r="E51" s="509"/>
      <c r="F51" s="503"/>
      <c r="G51" s="518"/>
      <c r="H51" s="506"/>
      <c r="I51" s="521"/>
      <c r="J51" s="524"/>
      <c r="K51" s="527"/>
      <c r="L51" s="509"/>
      <c r="M51" s="509"/>
      <c r="N51" s="147" t="s">
        <v>290</v>
      </c>
      <c r="O51" s="503"/>
      <c r="P51" s="140">
        <v>27111.17</v>
      </c>
      <c r="Q51" s="141" t="s">
        <v>291</v>
      </c>
      <c r="R51" s="142"/>
      <c r="S51" s="140"/>
      <c r="T51" s="140"/>
      <c r="U51" s="506"/>
      <c r="V51" s="512"/>
      <c r="W51" s="515"/>
      <c r="X51" s="2">
        <v>58</v>
      </c>
    </row>
    <row r="52" spans="1:24" x14ac:dyDescent="0.25">
      <c r="A52" s="500"/>
      <c r="B52" s="509"/>
      <c r="C52" s="509"/>
      <c r="D52" s="509"/>
      <c r="E52" s="509"/>
      <c r="F52" s="503"/>
      <c r="G52" s="518"/>
      <c r="H52" s="506"/>
      <c r="I52" s="521"/>
      <c r="J52" s="524"/>
      <c r="K52" s="527"/>
      <c r="L52" s="509"/>
      <c r="M52" s="509"/>
      <c r="N52" s="147" t="s">
        <v>344</v>
      </c>
      <c r="O52" s="503"/>
      <c r="P52" s="140">
        <v>20333.38</v>
      </c>
      <c r="Q52" s="141" t="s">
        <v>344</v>
      </c>
      <c r="R52" s="142"/>
      <c r="S52" s="140"/>
      <c r="T52" s="140"/>
      <c r="U52" s="506"/>
      <c r="V52" s="512"/>
      <c r="W52" s="515"/>
      <c r="X52" s="2">
        <v>58</v>
      </c>
    </row>
    <row r="53" spans="1:24" x14ac:dyDescent="0.25">
      <c r="A53" s="500"/>
      <c r="B53" s="509"/>
      <c r="C53" s="509"/>
      <c r="D53" s="509"/>
      <c r="E53" s="509"/>
      <c r="F53" s="503"/>
      <c r="G53" s="518"/>
      <c r="H53" s="506"/>
      <c r="I53" s="521"/>
      <c r="J53" s="524"/>
      <c r="K53" s="527"/>
      <c r="L53" s="509"/>
      <c r="M53" s="509"/>
      <c r="N53" s="147" t="s">
        <v>292</v>
      </c>
      <c r="O53" s="503"/>
      <c r="P53" s="140">
        <v>21996.1</v>
      </c>
      <c r="Q53" s="141" t="s">
        <v>345</v>
      </c>
      <c r="R53" s="142"/>
      <c r="S53" s="140"/>
      <c r="T53" s="140"/>
      <c r="U53" s="506"/>
      <c r="V53" s="512"/>
      <c r="W53" s="515"/>
      <c r="X53" s="2">
        <v>58</v>
      </c>
    </row>
    <row r="54" spans="1:24" x14ac:dyDescent="0.25">
      <c r="A54" s="500"/>
      <c r="B54" s="509"/>
      <c r="C54" s="509"/>
      <c r="D54" s="509"/>
      <c r="E54" s="509"/>
      <c r="F54" s="503"/>
      <c r="G54" s="518"/>
      <c r="H54" s="506"/>
      <c r="I54" s="521"/>
      <c r="J54" s="524"/>
      <c r="K54" s="527"/>
      <c r="L54" s="509"/>
      <c r="M54" s="509"/>
      <c r="N54" s="147" t="s">
        <v>344</v>
      </c>
      <c r="O54" s="503"/>
      <c r="P54" s="140">
        <v>29026.75</v>
      </c>
      <c r="Q54" s="141" t="s">
        <v>345</v>
      </c>
      <c r="R54" s="142"/>
      <c r="S54" s="140"/>
      <c r="T54" s="140"/>
      <c r="U54" s="506"/>
      <c r="V54" s="512"/>
      <c r="W54" s="515"/>
      <c r="X54" s="2">
        <v>58</v>
      </c>
    </row>
    <row r="55" spans="1:24" x14ac:dyDescent="0.25">
      <c r="A55" s="501"/>
      <c r="B55" s="510"/>
      <c r="C55" s="510"/>
      <c r="D55" s="510"/>
      <c r="E55" s="510"/>
      <c r="F55" s="504"/>
      <c r="G55" s="519"/>
      <c r="H55" s="507"/>
      <c r="I55" s="522"/>
      <c r="J55" s="525"/>
      <c r="K55" s="528"/>
      <c r="L55" s="510"/>
      <c r="M55" s="510"/>
      <c r="N55" s="148" t="s">
        <v>384</v>
      </c>
      <c r="O55" s="504"/>
      <c r="P55" s="143">
        <v>8111.96</v>
      </c>
      <c r="Q55" s="144" t="s">
        <v>386</v>
      </c>
      <c r="R55" s="145"/>
      <c r="S55" s="143"/>
      <c r="T55" s="143"/>
      <c r="U55" s="507"/>
      <c r="V55" s="513"/>
      <c r="W55" s="516"/>
      <c r="X55" s="2">
        <v>58</v>
      </c>
    </row>
    <row r="56" spans="1:24" s="85" customFormat="1" ht="127.15" customHeight="1" x14ac:dyDescent="0.25">
      <c r="A56" s="336">
        <v>3</v>
      </c>
      <c r="B56" s="330" t="s">
        <v>56</v>
      </c>
      <c r="C56" s="330"/>
      <c r="D56" s="330"/>
      <c r="E56" s="330" t="s">
        <v>154</v>
      </c>
      <c r="F56" s="339" t="s">
        <v>181</v>
      </c>
      <c r="G56" s="485" t="s">
        <v>188</v>
      </c>
      <c r="H56" s="324">
        <v>114400</v>
      </c>
      <c r="I56" s="327">
        <f>IF(X56 = 61, H56 + SUM(S56:S79) - SUM(T56:T79) - SUM(P56:P79) - V56,0)</f>
        <v>0</v>
      </c>
      <c r="J56" s="493">
        <v>2353017179</v>
      </c>
      <c r="K56" s="496" t="s">
        <v>156</v>
      </c>
      <c r="L56" s="330"/>
      <c r="M56" s="330" t="s">
        <v>167</v>
      </c>
      <c r="N56" s="131" t="s">
        <v>204</v>
      </c>
      <c r="O56" s="339" t="s">
        <v>189</v>
      </c>
      <c r="P56" s="118">
        <v>4800</v>
      </c>
      <c r="Q56" s="119" t="s">
        <v>207</v>
      </c>
      <c r="R56" s="117"/>
      <c r="S56" s="118"/>
      <c r="T56" s="118"/>
      <c r="U56" s="324" t="s">
        <v>410</v>
      </c>
      <c r="V56" s="490">
        <v>7280</v>
      </c>
      <c r="W56" s="333"/>
      <c r="X56" s="85">
        <v>61</v>
      </c>
    </row>
    <row r="57" spans="1:24" x14ac:dyDescent="0.25">
      <c r="A57" s="337"/>
      <c r="B57" s="331"/>
      <c r="C57" s="331"/>
      <c r="D57" s="331"/>
      <c r="E57" s="331"/>
      <c r="F57" s="340"/>
      <c r="G57" s="486"/>
      <c r="H57" s="325"/>
      <c r="I57" s="328"/>
      <c r="J57" s="494"/>
      <c r="K57" s="497"/>
      <c r="L57" s="331"/>
      <c r="M57" s="331"/>
      <c r="N57" s="132" t="s">
        <v>204</v>
      </c>
      <c r="O57" s="340"/>
      <c r="P57" s="120">
        <v>5600</v>
      </c>
      <c r="Q57" s="121" t="s">
        <v>207</v>
      </c>
      <c r="R57" s="122"/>
      <c r="S57" s="120"/>
      <c r="T57" s="120"/>
      <c r="U57" s="325"/>
      <c r="V57" s="491"/>
      <c r="W57" s="334"/>
      <c r="X57" s="2">
        <v>61</v>
      </c>
    </row>
    <row r="58" spans="1:24" x14ac:dyDescent="0.25">
      <c r="A58" s="337"/>
      <c r="B58" s="331"/>
      <c r="C58" s="331"/>
      <c r="D58" s="331"/>
      <c r="E58" s="331"/>
      <c r="F58" s="340"/>
      <c r="G58" s="486"/>
      <c r="H58" s="325"/>
      <c r="I58" s="328"/>
      <c r="J58" s="494"/>
      <c r="K58" s="497"/>
      <c r="L58" s="331"/>
      <c r="M58" s="331"/>
      <c r="N58" s="132" t="s">
        <v>210</v>
      </c>
      <c r="O58" s="340"/>
      <c r="P58" s="120">
        <v>4560</v>
      </c>
      <c r="Q58" s="121" t="s">
        <v>214</v>
      </c>
      <c r="R58" s="122"/>
      <c r="S58" s="120"/>
      <c r="T58" s="120"/>
      <c r="U58" s="325"/>
      <c r="V58" s="491"/>
      <c r="W58" s="334"/>
      <c r="X58" s="2">
        <v>61</v>
      </c>
    </row>
    <row r="59" spans="1:24" x14ac:dyDescent="0.25">
      <c r="A59" s="337"/>
      <c r="B59" s="331"/>
      <c r="C59" s="331"/>
      <c r="D59" s="331"/>
      <c r="E59" s="331"/>
      <c r="F59" s="340"/>
      <c r="G59" s="486"/>
      <c r="H59" s="325"/>
      <c r="I59" s="328"/>
      <c r="J59" s="494"/>
      <c r="K59" s="497"/>
      <c r="L59" s="331"/>
      <c r="M59" s="331"/>
      <c r="N59" s="132" t="s">
        <v>210</v>
      </c>
      <c r="O59" s="340"/>
      <c r="P59" s="120">
        <v>5320</v>
      </c>
      <c r="Q59" s="121" t="s">
        <v>214</v>
      </c>
      <c r="R59" s="122"/>
      <c r="S59" s="120"/>
      <c r="T59" s="120"/>
      <c r="U59" s="325"/>
      <c r="V59" s="491"/>
      <c r="W59" s="334"/>
      <c r="X59" s="2">
        <v>61</v>
      </c>
    </row>
    <row r="60" spans="1:24" x14ac:dyDescent="0.25">
      <c r="A60" s="337"/>
      <c r="B60" s="331"/>
      <c r="C60" s="331"/>
      <c r="D60" s="331"/>
      <c r="E60" s="331"/>
      <c r="F60" s="340"/>
      <c r="G60" s="486"/>
      <c r="H60" s="325"/>
      <c r="I60" s="328"/>
      <c r="J60" s="494"/>
      <c r="K60" s="497"/>
      <c r="L60" s="331"/>
      <c r="M60" s="331"/>
      <c r="N60" s="132" t="s">
        <v>217</v>
      </c>
      <c r="O60" s="340"/>
      <c r="P60" s="120">
        <v>3840</v>
      </c>
      <c r="Q60" s="121" t="s">
        <v>221</v>
      </c>
      <c r="R60" s="122"/>
      <c r="S60" s="120"/>
      <c r="T60" s="120"/>
      <c r="U60" s="325"/>
      <c r="V60" s="491"/>
      <c r="W60" s="334"/>
      <c r="X60" s="2">
        <v>61</v>
      </c>
    </row>
    <row r="61" spans="1:24" x14ac:dyDescent="0.25">
      <c r="A61" s="337"/>
      <c r="B61" s="331"/>
      <c r="C61" s="331"/>
      <c r="D61" s="331"/>
      <c r="E61" s="331"/>
      <c r="F61" s="340"/>
      <c r="G61" s="486"/>
      <c r="H61" s="325"/>
      <c r="I61" s="328"/>
      <c r="J61" s="494"/>
      <c r="K61" s="497"/>
      <c r="L61" s="331"/>
      <c r="M61" s="331"/>
      <c r="N61" s="132" t="s">
        <v>217</v>
      </c>
      <c r="O61" s="340"/>
      <c r="P61" s="120">
        <v>4480</v>
      </c>
      <c r="Q61" s="121" t="s">
        <v>221</v>
      </c>
      <c r="R61" s="122"/>
      <c r="S61" s="120"/>
      <c r="T61" s="120"/>
      <c r="U61" s="325"/>
      <c r="V61" s="491"/>
      <c r="W61" s="334"/>
      <c r="X61" s="2">
        <v>61</v>
      </c>
    </row>
    <row r="62" spans="1:24" x14ac:dyDescent="0.25">
      <c r="A62" s="337"/>
      <c r="B62" s="331"/>
      <c r="C62" s="331"/>
      <c r="D62" s="331"/>
      <c r="E62" s="331"/>
      <c r="F62" s="340"/>
      <c r="G62" s="486"/>
      <c r="H62" s="325"/>
      <c r="I62" s="328"/>
      <c r="J62" s="494"/>
      <c r="K62" s="497"/>
      <c r="L62" s="331"/>
      <c r="M62" s="331"/>
      <c r="N62" s="132" t="s">
        <v>229</v>
      </c>
      <c r="O62" s="340"/>
      <c r="P62" s="120">
        <v>5640</v>
      </c>
      <c r="Q62" s="121" t="s">
        <v>230</v>
      </c>
      <c r="R62" s="122"/>
      <c r="S62" s="120"/>
      <c r="T62" s="120"/>
      <c r="U62" s="325"/>
      <c r="V62" s="491"/>
      <c r="W62" s="334"/>
      <c r="X62" s="2">
        <v>61</v>
      </c>
    </row>
    <row r="63" spans="1:24" x14ac:dyDescent="0.25">
      <c r="A63" s="337"/>
      <c r="B63" s="331"/>
      <c r="C63" s="331"/>
      <c r="D63" s="331"/>
      <c r="E63" s="331"/>
      <c r="F63" s="340"/>
      <c r="G63" s="486"/>
      <c r="H63" s="325"/>
      <c r="I63" s="328"/>
      <c r="J63" s="494"/>
      <c r="K63" s="497"/>
      <c r="L63" s="331"/>
      <c r="M63" s="331"/>
      <c r="N63" s="132" t="s">
        <v>229</v>
      </c>
      <c r="O63" s="340"/>
      <c r="P63" s="120">
        <v>6580</v>
      </c>
      <c r="Q63" s="121" t="s">
        <v>230</v>
      </c>
      <c r="R63" s="122"/>
      <c r="S63" s="120"/>
      <c r="T63" s="120"/>
      <c r="U63" s="325"/>
      <c r="V63" s="491"/>
      <c r="W63" s="334"/>
      <c r="X63" s="2">
        <v>61</v>
      </c>
    </row>
    <row r="64" spans="1:24" x14ac:dyDescent="0.25">
      <c r="A64" s="337"/>
      <c r="B64" s="331"/>
      <c r="C64" s="331"/>
      <c r="D64" s="331"/>
      <c r="E64" s="331"/>
      <c r="F64" s="340"/>
      <c r="G64" s="486"/>
      <c r="H64" s="325"/>
      <c r="I64" s="328"/>
      <c r="J64" s="494"/>
      <c r="K64" s="497"/>
      <c r="L64" s="331"/>
      <c r="M64" s="331"/>
      <c r="N64" s="132" t="s">
        <v>233</v>
      </c>
      <c r="O64" s="340"/>
      <c r="P64" s="120">
        <v>5400</v>
      </c>
      <c r="Q64" s="121" t="s">
        <v>240</v>
      </c>
      <c r="R64" s="122"/>
      <c r="S64" s="120"/>
      <c r="T64" s="120"/>
      <c r="U64" s="325"/>
      <c r="V64" s="491"/>
      <c r="W64" s="334"/>
      <c r="X64" s="2">
        <v>61</v>
      </c>
    </row>
    <row r="65" spans="1:24" x14ac:dyDescent="0.25">
      <c r="A65" s="337"/>
      <c r="B65" s="331"/>
      <c r="C65" s="331"/>
      <c r="D65" s="331"/>
      <c r="E65" s="331"/>
      <c r="F65" s="340"/>
      <c r="G65" s="486"/>
      <c r="H65" s="325"/>
      <c r="I65" s="328"/>
      <c r="J65" s="494"/>
      <c r="K65" s="497"/>
      <c r="L65" s="331"/>
      <c r="M65" s="331"/>
      <c r="N65" s="132" t="s">
        <v>233</v>
      </c>
      <c r="O65" s="340"/>
      <c r="P65" s="120">
        <v>6300</v>
      </c>
      <c r="Q65" s="121" t="s">
        <v>240</v>
      </c>
      <c r="R65" s="122"/>
      <c r="S65" s="120"/>
      <c r="T65" s="120"/>
      <c r="U65" s="325"/>
      <c r="V65" s="491"/>
      <c r="W65" s="334"/>
      <c r="X65" s="2">
        <v>61</v>
      </c>
    </row>
    <row r="66" spans="1:24" x14ac:dyDescent="0.25">
      <c r="A66" s="337"/>
      <c r="B66" s="331"/>
      <c r="C66" s="331"/>
      <c r="D66" s="331"/>
      <c r="E66" s="331"/>
      <c r="F66" s="340"/>
      <c r="G66" s="486"/>
      <c r="H66" s="325"/>
      <c r="I66" s="328"/>
      <c r="J66" s="494"/>
      <c r="K66" s="497"/>
      <c r="L66" s="331"/>
      <c r="M66" s="331"/>
      <c r="N66" s="132" t="s">
        <v>245</v>
      </c>
      <c r="O66" s="340"/>
      <c r="P66" s="120">
        <v>4200</v>
      </c>
      <c r="Q66" s="121" t="s">
        <v>246</v>
      </c>
      <c r="R66" s="122"/>
      <c r="S66" s="120"/>
      <c r="T66" s="120"/>
      <c r="U66" s="325"/>
      <c r="V66" s="491"/>
      <c r="W66" s="334"/>
      <c r="X66" s="2">
        <v>61</v>
      </c>
    </row>
    <row r="67" spans="1:24" x14ac:dyDescent="0.25">
      <c r="A67" s="337"/>
      <c r="B67" s="331"/>
      <c r="C67" s="331"/>
      <c r="D67" s="331"/>
      <c r="E67" s="331"/>
      <c r="F67" s="340"/>
      <c r="G67" s="486"/>
      <c r="H67" s="325"/>
      <c r="I67" s="328"/>
      <c r="J67" s="494"/>
      <c r="K67" s="497"/>
      <c r="L67" s="331"/>
      <c r="M67" s="331"/>
      <c r="N67" s="132" t="s">
        <v>245</v>
      </c>
      <c r="O67" s="340"/>
      <c r="P67" s="120">
        <v>4900</v>
      </c>
      <c r="Q67" s="121" t="s">
        <v>246</v>
      </c>
      <c r="R67" s="122"/>
      <c r="S67" s="120"/>
      <c r="T67" s="120"/>
      <c r="U67" s="325"/>
      <c r="V67" s="491"/>
      <c r="W67" s="334"/>
      <c r="X67" s="2">
        <v>61</v>
      </c>
    </row>
    <row r="68" spans="1:24" x14ac:dyDescent="0.25">
      <c r="A68" s="337"/>
      <c r="B68" s="331"/>
      <c r="C68" s="331"/>
      <c r="D68" s="331"/>
      <c r="E68" s="331"/>
      <c r="F68" s="340"/>
      <c r="G68" s="486"/>
      <c r="H68" s="325"/>
      <c r="I68" s="328"/>
      <c r="J68" s="494"/>
      <c r="K68" s="497"/>
      <c r="L68" s="331"/>
      <c r="M68" s="331"/>
      <c r="N68" s="132" t="s">
        <v>249</v>
      </c>
      <c r="O68" s="340"/>
      <c r="P68" s="120">
        <v>720</v>
      </c>
      <c r="Q68" s="121" t="s">
        <v>250</v>
      </c>
      <c r="R68" s="122"/>
      <c r="S68" s="120"/>
      <c r="T68" s="120"/>
      <c r="U68" s="325"/>
      <c r="V68" s="491"/>
      <c r="W68" s="334"/>
      <c r="X68" s="2">
        <v>61</v>
      </c>
    </row>
    <row r="69" spans="1:24" x14ac:dyDescent="0.25">
      <c r="A69" s="337"/>
      <c r="B69" s="331"/>
      <c r="C69" s="331"/>
      <c r="D69" s="331"/>
      <c r="E69" s="331"/>
      <c r="F69" s="340"/>
      <c r="G69" s="486"/>
      <c r="H69" s="325"/>
      <c r="I69" s="328"/>
      <c r="J69" s="494"/>
      <c r="K69" s="497"/>
      <c r="L69" s="331"/>
      <c r="M69" s="331"/>
      <c r="N69" s="132" t="s">
        <v>249</v>
      </c>
      <c r="O69" s="340"/>
      <c r="P69" s="120">
        <v>840</v>
      </c>
      <c r="Q69" s="121" t="s">
        <v>250</v>
      </c>
      <c r="R69" s="122"/>
      <c r="S69" s="120"/>
      <c r="T69" s="120"/>
      <c r="U69" s="325"/>
      <c r="V69" s="491"/>
      <c r="W69" s="334"/>
      <c r="X69" s="2">
        <v>61</v>
      </c>
    </row>
    <row r="70" spans="1:24" x14ac:dyDescent="0.25">
      <c r="A70" s="337"/>
      <c r="B70" s="331"/>
      <c r="C70" s="331"/>
      <c r="D70" s="331"/>
      <c r="E70" s="331"/>
      <c r="F70" s="340"/>
      <c r="G70" s="486"/>
      <c r="H70" s="325"/>
      <c r="I70" s="328"/>
      <c r="J70" s="494"/>
      <c r="K70" s="497"/>
      <c r="L70" s="331"/>
      <c r="M70" s="331"/>
      <c r="N70" s="132" t="s">
        <v>252</v>
      </c>
      <c r="O70" s="340"/>
      <c r="P70" s="120">
        <v>360</v>
      </c>
      <c r="Q70" s="121" t="s">
        <v>270</v>
      </c>
      <c r="R70" s="122"/>
      <c r="S70" s="120"/>
      <c r="T70" s="120"/>
      <c r="U70" s="325"/>
      <c r="V70" s="491"/>
      <c r="W70" s="334"/>
      <c r="X70" s="2">
        <v>61</v>
      </c>
    </row>
    <row r="71" spans="1:24" x14ac:dyDescent="0.25">
      <c r="A71" s="337"/>
      <c r="B71" s="331"/>
      <c r="C71" s="331"/>
      <c r="D71" s="331"/>
      <c r="E71" s="331"/>
      <c r="F71" s="340"/>
      <c r="G71" s="486"/>
      <c r="H71" s="325"/>
      <c r="I71" s="328"/>
      <c r="J71" s="494"/>
      <c r="K71" s="497"/>
      <c r="L71" s="331"/>
      <c r="M71" s="331"/>
      <c r="N71" s="132" t="s">
        <v>252</v>
      </c>
      <c r="O71" s="340"/>
      <c r="P71" s="120">
        <v>420</v>
      </c>
      <c r="Q71" s="121" t="s">
        <v>270</v>
      </c>
      <c r="R71" s="122"/>
      <c r="S71" s="120"/>
      <c r="T71" s="120"/>
      <c r="U71" s="325"/>
      <c r="V71" s="491"/>
      <c r="W71" s="334"/>
      <c r="X71" s="2">
        <v>61</v>
      </c>
    </row>
    <row r="72" spans="1:24" x14ac:dyDescent="0.25">
      <c r="A72" s="337"/>
      <c r="B72" s="331"/>
      <c r="C72" s="331"/>
      <c r="D72" s="331"/>
      <c r="E72" s="331"/>
      <c r="F72" s="340"/>
      <c r="G72" s="486"/>
      <c r="H72" s="325"/>
      <c r="I72" s="328"/>
      <c r="J72" s="494"/>
      <c r="K72" s="497"/>
      <c r="L72" s="331"/>
      <c r="M72" s="331"/>
      <c r="N72" s="132" t="s">
        <v>276</v>
      </c>
      <c r="O72" s="340"/>
      <c r="P72" s="120">
        <v>5040</v>
      </c>
      <c r="Q72" s="121" t="s">
        <v>278</v>
      </c>
      <c r="R72" s="122"/>
      <c r="S72" s="120"/>
      <c r="T72" s="120"/>
      <c r="U72" s="325"/>
      <c r="V72" s="491"/>
      <c r="W72" s="334"/>
      <c r="X72" s="2">
        <v>61</v>
      </c>
    </row>
    <row r="73" spans="1:24" x14ac:dyDescent="0.25">
      <c r="A73" s="337"/>
      <c r="B73" s="331"/>
      <c r="C73" s="331"/>
      <c r="D73" s="331"/>
      <c r="E73" s="331"/>
      <c r="F73" s="340"/>
      <c r="G73" s="486"/>
      <c r="H73" s="325"/>
      <c r="I73" s="328"/>
      <c r="J73" s="494"/>
      <c r="K73" s="497"/>
      <c r="L73" s="331"/>
      <c r="M73" s="331"/>
      <c r="N73" s="132" t="s">
        <v>276</v>
      </c>
      <c r="O73" s="340"/>
      <c r="P73" s="120">
        <v>5880</v>
      </c>
      <c r="Q73" s="121" t="s">
        <v>278</v>
      </c>
      <c r="R73" s="122"/>
      <c r="S73" s="120"/>
      <c r="T73" s="120"/>
      <c r="U73" s="325"/>
      <c r="V73" s="491"/>
      <c r="W73" s="334"/>
      <c r="X73" s="2">
        <v>61</v>
      </c>
    </row>
    <row r="74" spans="1:24" x14ac:dyDescent="0.25">
      <c r="A74" s="337"/>
      <c r="B74" s="331"/>
      <c r="C74" s="331"/>
      <c r="D74" s="331"/>
      <c r="E74" s="331"/>
      <c r="F74" s="340"/>
      <c r="G74" s="486"/>
      <c r="H74" s="325"/>
      <c r="I74" s="328"/>
      <c r="J74" s="494"/>
      <c r="K74" s="497"/>
      <c r="L74" s="331"/>
      <c r="M74" s="331"/>
      <c r="N74" s="132" t="s">
        <v>292</v>
      </c>
      <c r="O74" s="340"/>
      <c r="P74" s="120">
        <v>4800</v>
      </c>
      <c r="Q74" s="121" t="s">
        <v>297</v>
      </c>
      <c r="R74" s="122"/>
      <c r="S74" s="120"/>
      <c r="T74" s="120"/>
      <c r="U74" s="325"/>
      <c r="V74" s="491"/>
      <c r="W74" s="334"/>
      <c r="X74" s="2">
        <v>61</v>
      </c>
    </row>
    <row r="75" spans="1:24" x14ac:dyDescent="0.25">
      <c r="A75" s="337"/>
      <c r="B75" s="331"/>
      <c r="C75" s="331"/>
      <c r="D75" s="331"/>
      <c r="E75" s="331"/>
      <c r="F75" s="340"/>
      <c r="G75" s="486"/>
      <c r="H75" s="325"/>
      <c r="I75" s="328"/>
      <c r="J75" s="494"/>
      <c r="K75" s="497"/>
      <c r="L75" s="331"/>
      <c r="M75" s="331"/>
      <c r="N75" s="132" t="s">
        <v>292</v>
      </c>
      <c r="O75" s="340"/>
      <c r="P75" s="120">
        <v>5600</v>
      </c>
      <c r="Q75" s="121" t="s">
        <v>297</v>
      </c>
      <c r="R75" s="122"/>
      <c r="S75" s="120"/>
      <c r="T75" s="120"/>
      <c r="U75" s="325"/>
      <c r="V75" s="491"/>
      <c r="W75" s="334"/>
      <c r="X75" s="2">
        <v>61</v>
      </c>
    </row>
    <row r="76" spans="1:24" x14ac:dyDescent="0.25">
      <c r="A76" s="337"/>
      <c r="B76" s="331"/>
      <c r="C76" s="331"/>
      <c r="D76" s="331"/>
      <c r="E76" s="331"/>
      <c r="F76" s="340"/>
      <c r="G76" s="486"/>
      <c r="H76" s="325"/>
      <c r="I76" s="328"/>
      <c r="J76" s="494"/>
      <c r="K76" s="497"/>
      <c r="L76" s="331"/>
      <c r="M76" s="331"/>
      <c r="N76" s="132" t="s">
        <v>346</v>
      </c>
      <c r="O76" s="340"/>
      <c r="P76" s="120">
        <v>5040</v>
      </c>
      <c r="Q76" s="121" t="s">
        <v>351</v>
      </c>
      <c r="R76" s="122"/>
      <c r="S76" s="120"/>
      <c r="T76" s="120"/>
      <c r="U76" s="325"/>
      <c r="V76" s="491"/>
      <c r="W76" s="334"/>
      <c r="X76" s="2">
        <v>61</v>
      </c>
    </row>
    <row r="77" spans="1:24" x14ac:dyDescent="0.25">
      <c r="A77" s="337"/>
      <c r="B77" s="331"/>
      <c r="C77" s="331"/>
      <c r="D77" s="331"/>
      <c r="E77" s="331"/>
      <c r="F77" s="340"/>
      <c r="G77" s="486"/>
      <c r="H77" s="325"/>
      <c r="I77" s="328"/>
      <c r="J77" s="494"/>
      <c r="K77" s="497"/>
      <c r="L77" s="331"/>
      <c r="M77" s="331"/>
      <c r="N77" s="132" t="s">
        <v>346</v>
      </c>
      <c r="O77" s="340"/>
      <c r="P77" s="120">
        <v>5880</v>
      </c>
      <c r="Q77" s="121" t="s">
        <v>351</v>
      </c>
      <c r="R77" s="122"/>
      <c r="S77" s="120"/>
      <c r="T77" s="120"/>
      <c r="U77" s="325"/>
      <c r="V77" s="491"/>
      <c r="W77" s="334"/>
      <c r="X77" s="2">
        <v>61</v>
      </c>
    </row>
    <row r="78" spans="1:24" x14ac:dyDescent="0.25">
      <c r="A78" s="337"/>
      <c r="B78" s="331"/>
      <c r="C78" s="331"/>
      <c r="D78" s="331"/>
      <c r="E78" s="331"/>
      <c r="F78" s="340"/>
      <c r="G78" s="486"/>
      <c r="H78" s="325"/>
      <c r="I78" s="328"/>
      <c r="J78" s="494"/>
      <c r="K78" s="497"/>
      <c r="L78" s="331"/>
      <c r="M78" s="331"/>
      <c r="N78" s="132" t="s">
        <v>384</v>
      </c>
      <c r="O78" s="340"/>
      <c r="P78" s="120">
        <v>5040</v>
      </c>
      <c r="Q78" s="121" t="s">
        <v>385</v>
      </c>
      <c r="R78" s="122"/>
      <c r="S78" s="120"/>
      <c r="T78" s="120"/>
      <c r="U78" s="325"/>
      <c r="V78" s="491"/>
      <c r="W78" s="334"/>
      <c r="X78" s="2">
        <v>61</v>
      </c>
    </row>
    <row r="79" spans="1:24" x14ac:dyDescent="0.25">
      <c r="A79" s="338"/>
      <c r="B79" s="332"/>
      <c r="C79" s="332"/>
      <c r="D79" s="332"/>
      <c r="E79" s="332"/>
      <c r="F79" s="341"/>
      <c r="G79" s="487"/>
      <c r="H79" s="326"/>
      <c r="I79" s="329"/>
      <c r="J79" s="495"/>
      <c r="K79" s="498"/>
      <c r="L79" s="332"/>
      <c r="M79" s="332"/>
      <c r="N79" s="133" t="s">
        <v>384</v>
      </c>
      <c r="O79" s="341"/>
      <c r="P79" s="127">
        <v>5880</v>
      </c>
      <c r="Q79" s="128" t="s">
        <v>385</v>
      </c>
      <c r="R79" s="129"/>
      <c r="S79" s="127"/>
      <c r="T79" s="127"/>
      <c r="U79" s="326"/>
      <c r="V79" s="492"/>
      <c r="W79" s="335"/>
      <c r="X79" s="2">
        <v>61</v>
      </c>
    </row>
    <row r="80" spans="1:24" s="85" customFormat="1" ht="90" customHeight="1" x14ac:dyDescent="0.25">
      <c r="A80" s="336">
        <v>4</v>
      </c>
      <c r="B80" s="330" t="s">
        <v>56</v>
      </c>
      <c r="C80" s="330"/>
      <c r="D80" s="330"/>
      <c r="E80" s="330" t="s">
        <v>234</v>
      </c>
      <c r="F80" s="339" t="s">
        <v>235</v>
      </c>
      <c r="G80" s="485" t="s">
        <v>157</v>
      </c>
      <c r="H80" s="324">
        <v>598920</v>
      </c>
      <c r="I80" s="327">
        <f>IF(X80 = 80, H80 + SUM(S80:S86) - SUM(T80:T86) - SUM(P80:P86) - V80,0)</f>
        <v>0</v>
      </c>
      <c r="J80" s="493">
        <v>235300578903</v>
      </c>
      <c r="K80" s="496" t="s">
        <v>147</v>
      </c>
      <c r="L80" s="330"/>
      <c r="M80" s="330" t="s">
        <v>236</v>
      </c>
      <c r="N80" s="131" t="s">
        <v>245</v>
      </c>
      <c r="O80" s="339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324"/>
      <c r="V80" s="490"/>
      <c r="W80" s="333"/>
      <c r="X80" s="85">
        <v>80</v>
      </c>
    </row>
    <row r="81" spans="1:24" x14ac:dyDescent="0.25">
      <c r="A81" s="337"/>
      <c r="B81" s="331"/>
      <c r="C81" s="331"/>
      <c r="D81" s="331"/>
      <c r="E81" s="331"/>
      <c r="F81" s="340"/>
      <c r="G81" s="486"/>
      <c r="H81" s="325"/>
      <c r="I81" s="328"/>
      <c r="J81" s="494"/>
      <c r="K81" s="497"/>
      <c r="L81" s="331"/>
      <c r="M81" s="331"/>
      <c r="N81" s="132" t="s">
        <v>249</v>
      </c>
      <c r="O81" s="340"/>
      <c r="P81" s="120">
        <v>13447.5</v>
      </c>
      <c r="Q81" s="121" t="s">
        <v>255</v>
      </c>
      <c r="R81" s="122"/>
      <c r="S81" s="120"/>
      <c r="T81" s="120"/>
      <c r="U81" s="325"/>
      <c r="V81" s="491"/>
      <c r="W81" s="334"/>
      <c r="X81" s="2">
        <v>80</v>
      </c>
    </row>
    <row r="82" spans="1:24" x14ac:dyDescent="0.25">
      <c r="A82" s="337"/>
      <c r="B82" s="331"/>
      <c r="C82" s="331"/>
      <c r="D82" s="331"/>
      <c r="E82" s="331"/>
      <c r="F82" s="340"/>
      <c r="G82" s="486"/>
      <c r="H82" s="325"/>
      <c r="I82" s="328"/>
      <c r="J82" s="494"/>
      <c r="K82" s="497"/>
      <c r="L82" s="331"/>
      <c r="M82" s="331"/>
      <c r="N82" s="132" t="s">
        <v>252</v>
      </c>
      <c r="O82" s="340"/>
      <c r="P82" s="120">
        <v>10725</v>
      </c>
      <c r="Q82" s="121" t="s">
        <v>269</v>
      </c>
      <c r="R82" s="122"/>
      <c r="S82" s="120"/>
      <c r="T82" s="120"/>
      <c r="U82" s="325"/>
      <c r="V82" s="491"/>
      <c r="W82" s="334"/>
      <c r="X82" s="2">
        <v>80</v>
      </c>
    </row>
    <row r="83" spans="1:24" x14ac:dyDescent="0.25">
      <c r="A83" s="337"/>
      <c r="B83" s="331"/>
      <c r="C83" s="331"/>
      <c r="D83" s="331"/>
      <c r="E83" s="331"/>
      <c r="F83" s="340"/>
      <c r="G83" s="486"/>
      <c r="H83" s="325"/>
      <c r="I83" s="328"/>
      <c r="J83" s="494"/>
      <c r="K83" s="497"/>
      <c r="L83" s="331"/>
      <c r="M83" s="331"/>
      <c r="N83" s="132" t="s">
        <v>276</v>
      </c>
      <c r="O83" s="340"/>
      <c r="P83" s="120">
        <v>138875</v>
      </c>
      <c r="Q83" s="121" t="s">
        <v>278</v>
      </c>
      <c r="R83" s="122"/>
      <c r="S83" s="120"/>
      <c r="T83" s="120"/>
      <c r="U83" s="325"/>
      <c r="V83" s="491"/>
      <c r="W83" s="334"/>
      <c r="X83" s="2">
        <v>80</v>
      </c>
    </row>
    <row r="84" spans="1:24" x14ac:dyDescent="0.25">
      <c r="A84" s="337"/>
      <c r="B84" s="331"/>
      <c r="C84" s="331"/>
      <c r="D84" s="331"/>
      <c r="E84" s="331"/>
      <c r="F84" s="340"/>
      <c r="G84" s="486"/>
      <c r="H84" s="325"/>
      <c r="I84" s="328"/>
      <c r="J84" s="494"/>
      <c r="K84" s="497"/>
      <c r="L84" s="331"/>
      <c r="M84" s="331"/>
      <c r="N84" s="132" t="s">
        <v>292</v>
      </c>
      <c r="O84" s="340"/>
      <c r="P84" s="120">
        <v>146617.5</v>
      </c>
      <c r="Q84" s="121" t="s">
        <v>160</v>
      </c>
      <c r="R84" s="122"/>
      <c r="S84" s="120"/>
      <c r="T84" s="120"/>
      <c r="U84" s="325"/>
      <c r="V84" s="491"/>
      <c r="W84" s="334"/>
      <c r="X84" s="2">
        <v>80</v>
      </c>
    </row>
    <row r="85" spans="1:24" x14ac:dyDescent="0.25">
      <c r="A85" s="337"/>
      <c r="B85" s="331"/>
      <c r="C85" s="331"/>
      <c r="D85" s="331"/>
      <c r="E85" s="331"/>
      <c r="F85" s="340"/>
      <c r="G85" s="486"/>
      <c r="H85" s="325"/>
      <c r="I85" s="328"/>
      <c r="J85" s="494"/>
      <c r="K85" s="497"/>
      <c r="L85" s="331"/>
      <c r="M85" s="331"/>
      <c r="N85" s="132" t="s">
        <v>346</v>
      </c>
      <c r="O85" s="340"/>
      <c r="P85" s="120">
        <v>118784</v>
      </c>
      <c r="Q85" s="121" t="s">
        <v>353</v>
      </c>
      <c r="R85" s="122"/>
      <c r="S85" s="120"/>
      <c r="T85" s="120"/>
      <c r="U85" s="325"/>
      <c r="V85" s="491"/>
      <c r="W85" s="334"/>
      <c r="X85" s="2">
        <v>80</v>
      </c>
    </row>
    <row r="86" spans="1:24" x14ac:dyDescent="0.25">
      <c r="A86" s="338"/>
      <c r="B86" s="332"/>
      <c r="C86" s="332"/>
      <c r="D86" s="332"/>
      <c r="E86" s="332"/>
      <c r="F86" s="341"/>
      <c r="G86" s="487"/>
      <c r="H86" s="326"/>
      <c r="I86" s="329"/>
      <c r="J86" s="495"/>
      <c r="K86" s="498"/>
      <c r="L86" s="332"/>
      <c r="M86" s="332"/>
      <c r="N86" s="133" t="s">
        <v>357</v>
      </c>
      <c r="O86" s="341"/>
      <c r="P86" s="127">
        <v>77516.800000000003</v>
      </c>
      <c r="Q86" s="128" t="s">
        <v>385</v>
      </c>
      <c r="R86" s="129"/>
      <c r="S86" s="127"/>
      <c r="T86" s="127"/>
      <c r="U86" s="326"/>
      <c r="V86" s="492"/>
      <c r="W86" s="335"/>
      <c r="X86" s="2">
        <v>80</v>
      </c>
    </row>
    <row r="87" spans="1:24" s="85" customFormat="1" ht="73.900000000000006" customHeight="1" x14ac:dyDescent="0.25">
      <c r="A87" s="451">
        <v>5</v>
      </c>
      <c r="B87" s="457" t="s">
        <v>56</v>
      </c>
      <c r="C87" s="457"/>
      <c r="D87" s="457"/>
      <c r="E87" s="457" t="s">
        <v>201</v>
      </c>
      <c r="F87" s="453" t="s">
        <v>261</v>
      </c>
      <c r="G87" s="467" t="s">
        <v>262</v>
      </c>
      <c r="H87" s="455">
        <v>79040</v>
      </c>
      <c r="I87" s="469">
        <f>IF(X87 = 85, H87 + SUM(S87:S94) - SUM(T87:T94) - SUM(P87:P94) - V87,0)</f>
        <v>0</v>
      </c>
      <c r="J87" s="471">
        <v>2353020735</v>
      </c>
      <c r="K87" s="473" t="s">
        <v>196</v>
      </c>
      <c r="L87" s="457"/>
      <c r="M87" s="457" t="s">
        <v>263</v>
      </c>
      <c r="N87" s="112" t="s">
        <v>281</v>
      </c>
      <c r="O87" s="453" t="s">
        <v>197</v>
      </c>
      <c r="P87" s="99">
        <v>5562</v>
      </c>
      <c r="Q87" s="98" t="s">
        <v>277</v>
      </c>
      <c r="R87" s="97"/>
      <c r="S87" s="99"/>
      <c r="T87" s="99"/>
      <c r="U87" s="455" t="s">
        <v>392</v>
      </c>
      <c r="V87" s="459">
        <v>40585</v>
      </c>
      <c r="W87" s="465"/>
      <c r="X87" s="85">
        <v>85</v>
      </c>
    </row>
    <row r="88" spans="1:24" x14ac:dyDescent="0.25">
      <c r="A88" s="475"/>
      <c r="B88" s="478"/>
      <c r="C88" s="478"/>
      <c r="D88" s="478"/>
      <c r="E88" s="478"/>
      <c r="F88" s="476"/>
      <c r="G88" s="481"/>
      <c r="H88" s="477"/>
      <c r="I88" s="482"/>
      <c r="J88" s="483"/>
      <c r="K88" s="484"/>
      <c r="L88" s="478"/>
      <c r="M88" s="478"/>
      <c r="N88" s="113" t="s">
        <v>281</v>
      </c>
      <c r="O88" s="476"/>
      <c r="P88" s="100">
        <v>2750</v>
      </c>
      <c r="Q88" s="101" t="s">
        <v>277</v>
      </c>
      <c r="R88" s="102"/>
      <c r="S88" s="100"/>
      <c r="T88" s="100"/>
      <c r="U88" s="477"/>
      <c r="V88" s="479"/>
      <c r="W88" s="480"/>
      <c r="X88" s="2">
        <v>85</v>
      </c>
    </row>
    <row r="89" spans="1:24" x14ac:dyDescent="0.25">
      <c r="A89" s="475"/>
      <c r="B89" s="478"/>
      <c r="C89" s="478"/>
      <c r="D89" s="478"/>
      <c r="E89" s="478"/>
      <c r="F89" s="476"/>
      <c r="G89" s="481"/>
      <c r="H89" s="477"/>
      <c r="I89" s="482"/>
      <c r="J89" s="483"/>
      <c r="K89" s="484"/>
      <c r="L89" s="478"/>
      <c r="M89" s="478"/>
      <c r="N89" s="113" t="s">
        <v>294</v>
      </c>
      <c r="O89" s="476"/>
      <c r="P89" s="100">
        <v>8010</v>
      </c>
      <c r="Q89" s="101" t="s">
        <v>297</v>
      </c>
      <c r="R89" s="102"/>
      <c r="S89" s="100"/>
      <c r="T89" s="100"/>
      <c r="U89" s="477"/>
      <c r="V89" s="479"/>
      <c r="W89" s="480"/>
      <c r="X89" s="2">
        <v>85</v>
      </c>
    </row>
    <row r="90" spans="1:24" x14ac:dyDescent="0.25">
      <c r="A90" s="475"/>
      <c r="B90" s="478"/>
      <c r="C90" s="478"/>
      <c r="D90" s="478"/>
      <c r="E90" s="478"/>
      <c r="F90" s="476"/>
      <c r="G90" s="481"/>
      <c r="H90" s="477"/>
      <c r="I90" s="482"/>
      <c r="J90" s="483"/>
      <c r="K90" s="484"/>
      <c r="L90" s="478"/>
      <c r="M90" s="478"/>
      <c r="N90" s="113" t="s">
        <v>294</v>
      </c>
      <c r="O90" s="476"/>
      <c r="P90" s="100">
        <v>2660</v>
      </c>
      <c r="Q90" s="101" t="s">
        <v>297</v>
      </c>
      <c r="R90" s="102"/>
      <c r="S90" s="100"/>
      <c r="T90" s="100"/>
      <c r="U90" s="477"/>
      <c r="V90" s="479"/>
      <c r="W90" s="480"/>
      <c r="X90" s="2">
        <v>85</v>
      </c>
    </row>
    <row r="91" spans="1:24" x14ac:dyDescent="0.25">
      <c r="A91" s="475"/>
      <c r="B91" s="478"/>
      <c r="C91" s="478"/>
      <c r="D91" s="478"/>
      <c r="E91" s="478"/>
      <c r="F91" s="476"/>
      <c r="G91" s="481"/>
      <c r="H91" s="477"/>
      <c r="I91" s="482"/>
      <c r="J91" s="483"/>
      <c r="K91" s="484"/>
      <c r="L91" s="478"/>
      <c r="M91" s="478"/>
      <c r="N91" s="113" t="s">
        <v>346</v>
      </c>
      <c r="O91" s="476"/>
      <c r="P91" s="100">
        <v>6489</v>
      </c>
      <c r="Q91" s="101" t="s">
        <v>354</v>
      </c>
      <c r="R91" s="102"/>
      <c r="S91" s="100"/>
      <c r="T91" s="100"/>
      <c r="U91" s="477"/>
      <c r="V91" s="479"/>
      <c r="W91" s="480"/>
      <c r="X91" s="2">
        <v>85</v>
      </c>
    </row>
    <row r="92" spans="1:24" x14ac:dyDescent="0.25">
      <c r="A92" s="475"/>
      <c r="B92" s="478"/>
      <c r="C92" s="478"/>
      <c r="D92" s="478"/>
      <c r="E92" s="478"/>
      <c r="F92" s="476"/>
      <c r="G92" s="481"/>
      <c r="H92" s="477"/>
      <c r="I92" s="482"/>
      <c r="J92" s="483"/>
      <c r="K92" s="484"/>
      <c r="L92" s="478"/>
      <c r="M92" s="478"/>
      <c r="N92" s="113" t="s">
        <v>346</v>
      </c>
      <c r="O92" s="476"/>
      <c r="P92" s="100">
        <v>2600</v>
      </c>
      <c r="Q92" s="101" t="s">
        <v>354</v>
      </c>
      <c r="R92" s="102"/>
      <c r="S92" s="100"/>
      <c r="T92" s="100"/>
      <c r="U92" s="477"/>
      <c r="V92" s="479"/>
      <c r="W92" s="480"/>
      <c r="X92" s="2">
        <v>85</v>
      </c>
    </row>
    <row r="93" spans="1:24" x14ac:dyDescent="0.25">
      <c r="A93" s="475"/>
      <c r="B93" s="478"/>
      <c r="C93" s="478"/>
      <c r="D93" s="478"/>
      <c r="E93" s="478"/>
      <c r="F93" s="476"/>
      <c r="G93" s="481"/>
      <c r="H93" s="477"/>
      <c r="I93" s="482"/>
      <c r="J93" s="483"/>
      <c r="K93" s="484"/>
      <c r="L93" s="478"/>
      <c r="M93" s="478"/>
      <c r="N93" s="113" t="s">
        <v>357</v>
      </c>
      <c r="O93" s="476"/>
      <c r="P93" s="100">
        <v>7704</v>
      </c>
      <c r="Q93" s="101" t="s">
        <v>357</v>
      </c>
      <c r="R93" s="102"/>
      <c r="S93" s="100"/>
      <c r="T93" s="100"/>
      <c r="U93" s="477"/>
      <c r="V93" s="479"/>
      <c r="W93" s="480"/>
      <c r="X93" s="2">
        <v>85</v>
      </c>
    </row>
    <row r="94" spans="1:24" x14ac:dyDescent="0.25">
      <c r="A94" s="452"/>
      <c r="B94" s="458"/>
      <c r="C94" s="458"/>
      <c r="D94" s="458"/>
      <c r="E94" s="458"/>
      <c r="F94" s="454"/>
      <c r="G94" s="468"/>
      <c r="H94" s="456"/>
      <c r="I94" s="470"/>
      <c r="J94" s="472"/>
      <c r="K94" s="474"/>
      <c r="L94" s="458"/>
      <c r="M94" s="458"/>
      <c r="N94" s="114" t="s">
        <v>357</v>
      </c>
      <c r="O94" s="454"/>
      <c r="P94" s="108">
        <v>2680</v>
      </c>
      <c r="Q94" s="109" t="s">
        <v>357</v>
      </c>
      <c r="R94" s="110"/>
      <c r="S94" s="108"/>
      <c r="T94" s="108"/>
      <c r="U94" s="456"/>
      <c r="V94" s="460"/>
      <c r="W94" s="466"/>
      <c r="X94" s="2">
        <v>85</v>
      </c>
    </row>
    <row r="95" spans="1:24" s="85" customFormat="1" ht="62.45" customHeight="1" x14ac:dyDescent="0.25">
      <c r="A95" s="451">
        <v>6</v>
      </c>
      <c r="B95" s="457" t="s">
        <v>56</v>
      </c>
      <c r="C95" s="457"/>
      <c r="D95" s="457"/>
      <c r="E95" s="457" t="s">
        <v>264</v>
      </c>
      <c r="F95" s="453" t="s">
        <v>261</v>
      </c>
      <c r="G95" s="467" t="s">
        <v>266</v>
      </c>
      <c r="H95" s="455">
        <v>44525.599999999999</v>
      </c>
      <c r="I95" s="469">
        <f>IF(X95 = 86, H95 + SUM(S95:S103) - SUM(T95:T103) - SUM(P95:P103) - V95,0)</f>
        <v>-3.637978807091713E-12</v>
      </c>
      <c r="J95" s="471">
        <v>2353020735</v>
      </c>
      <c r="K95" s="473" t="s">
        <v>196</v>
      </c>
      <c r="L95" s="457"/>
      <c r="M95" s="457" t="s">
        <v>263</v>
      </c>
      <c r="N95" s="112" t="s">
        <v>281</v>
      </c>
      <c r="O95" s="453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455" t="s">
        <v>392</v>
      </c>
      <c r="V95" s="459">
        <v>19011.57</v>
      </c>
      <c r="W95" s="465"/>
      <c r="X95" s="85">
        <v>86</v>
      </c>
    </row>
    <row r="96" spans="1:24" x14ac:dyDescent="0.25">
      <c r="A96" s="475"/>
      <c r="B96" s="478"/>
      <c r="C96" s="478"/>
      <c r="D96" s="478"/>
      <c r="E96" s="478"/>
      <c r="F96" s="476"/>
      <c r="G96" s="481"/>
      <c r="H96" s="477"/>
      <c r="I96" s="482"/>
      <c r="J96" s="483"/>
      <c r="K96" s="484"/>
      <c r="L96" s="478"/>
      <c r="M96" s="478"/>
      <c r="N96" s="113" t="s">
        <v>281</v>
      </c>
      <c r="O96" s="476"/>
      <c r="P96" s="100">
        <v>3913.52</v>
      </c>
      <c r="Q96" s="101" t="s">
        <v>277</v>
      </c>
      <c r="R96" s="102"/>
      <c r="S96" s="100"/>
      <c r="T96" s="100"/>
      <c r="U96" s="477"/>
      <c r="V96" s="479"/>
      <c r="W96" s="480"/>
      <c r="X96" s="2">
        <v>86</v>
      </c>
    </row>
    <row r="97" spans="1:24" x14ac:dyDescent="0.25">
      <c r="A97" s="475"/>
      <c r="B97" s="478"/>
      <c r="C97" s="478"/>
      <c r="D97" s="478"/>
      <c r="E97" s="478"/>
      <c r="F97" s="476"/>
      <c r="G97" s="481"/>
      <c r="H97" s="477"/>
      <c r="I97" s="482"/>
      <c r="J97" s="483"/>
      <c r="K97" s="484"/>
      <c r="L97" s="478"/>
      <c r="M97" s="478"/>
      <c r="N97" s="113" t="s">
        <v>281</v>
      </c>
      <c r="O97" s="476"/>
      <c r="P97" s="100">
        <v>3459.33</v>
      </c>
      <c r="Q97" s="101" t="s">
        <v>277</v>
      </c>
      <c r="R97" s="102"/>
      <c r="S97" s="100"/>
      <c r="T97" s="100"/>
      <c r="U97" s="477"/>
      <c r="V97" s="479"/>
      <c r="W97" s="480"/>
      <c r="X97" s="2">
        <v>86</v>
      </c>
    </row>
    <row r="98" spans="1:24" x14ac:dyDescent="0.25">
      <c r="A98" s="475"/>
      <c r="B98" s="478"/>
      <c r="C98" s="478"/>
      <c r="D98" s="478"/>
      <c r="E98" s="478"/>
      <c r="F98" s="476"/>
      <c r="G98" s="481"/>
      <c r="H98" s="477"/>
      <c r="I98" s="482"/>
      <c r="J98" s="483"/>
      <c r="K98" s="484"/>
      <c r="L98" s="478"/>
      <c r="M98" s="478"/>
      <c r="N98" s="113" t="s">
        <v>294</v>
      </c>
      <c r="O98" s="476"/>
      <c r="P98" s="100">
        <v>2965.14</v>
      </c>
      <c r="Q98" s="101" t="s">
        <v>297</v>
      </c>
      <c r="R98" s="102"/>
      <c r="S98" s="100"/>
      <c r="T98" s="100"/>
      <c r="U98" s="477"/>
      <c r="V98" s="479"/>
      <c r="W98" s="480"/>
      <c r="X98" s="2">
        <v>86</v>
      </c>
    </row>
    <row r="99" spans="1:24" x14ac:dyDescent="0.25">
      <c r="A99" s="475"/>
      <c r="B99" s="478"/>
      <c r="C99" s="478"/>
      <c r="D99" s="478"/>
      <c r="E99" s="478"/>
      <c r="F99" s="476"/>
      <c r="G99" s="481"/>
      <c r="H99" s="477"/>
      <c r="I99" s="482"/>
      <c r="J99" s="483"/>
      <c r="K99" s="484"/>
      <c r="L99" s="478"/>
      <c r="M99" s="478"/>
      <c r="N99" s="113" t="s">
        <v>294</v>
      </c>
      <c r="O99" s="476"/>
      <c r="P99" s="100">
        <v>3091.85</v>
      </c>
      <c r="Q99" s="101" t="s">
        <v>297</v>
      </c>
      <c r="R99" s="102"/>
      <c r="S99" s="100"/>
      <c r="T99" s="100"/>
      <c r="U99" s="477"/>
      <c r="V99" s="479"/>
      <c r="W99" s="480"/>
      <c r="X99" s="2">
        <v>86</v>
      </c>
    </row>
    <row r="100" spans="1:24" x14ac:dyDescent="0.25">
      <c r="A100" s="475"/>
      <c r="B100" s="478"/>
      <c r="C100" s="478"/>
      <c r="D100" s="478"/>
      <c r="E100" s="478"/>
      <c r="F100" s="476"/>
      <c r="G100" s="481"/>
      <c r="H100" s="477"/>
      <c r="I100" s="482"/>
      <c r="J100" s="483"/>
      <c r="K100" s="484"/>
      <c r="L100" s="478"/>
      <c r="M100" s="478"/>
      <c r="N100" s="113" t="s">
        <v>294</v>
      </c>
      <c r="O100" s="476"/>
      <c r="P100" s="100">
        <v>3778.93</v>
      </c>
      <c r="Q100" s="101" t="s">
        <v>297</v>
      </c>
      <c r="R100" s="102"/>
      <c r="S100" s="100"/>
      <c r="T100" s="100"/>
      <c r="U100" s="477"/>
      <c r="V100" s="479"/>
      <c r="W100" s="480"/>
      <c r="X100" s="2">
        <v>86</v>
      </c>
    </row>
    <row r="101" spans="1:24" x14ac:dyDescent="0.25">
      <c r="A101" s="475"/>
      <c r="B101" s="478"/>
      <c r="C101" s="478"/>
      <c r="D101" s="478"/>
      <c r="E101" s="478"/>
      <c r="F101" s="476"/>
      <c r="G101" s="481"/>
      <c r="H101" s="477"/>
      <c r="I101" s="482"/>
      <c r="J101" s="483"/>
      <c r="K101" s="484"/>
      <c r="L101" s="478"/>
      <c r="M101" s="478"/>
      <c r="N101" s="113" t="s">
        <v>346</v>
      </c>
      <c r="O101" s="476"/>
      <c r="P101" s="100">
        <v>2548.98</v>
      </c>
      <c r="Q101" s="101" t="s">
        <v>354</v>
      </c>
      <c r="R101" s="102"/>
      <c r="S101" s="100"/>
      <c r="T101" s="100"/>
      <c r="U101" s="477"/>
      <c r="V101" s="479"/>
      <c r="W101" s="480"/>
      <c r="X101" s="2">
        <v>86</v>
      </c>
    </row>
    <row r="102" spans="1:24" x14ac:dyDescent="0.25">
      <c r="A102" s="475"/>
      <c r="B102" s="478"/>
      <c r="C102" s="478"/>
      <c r="D102" s="478"/>
      <c r="E102" s="478"/>
      <c r="F102" s="476"/>
      <c r="G102" s="481"/>
      <c r="H102" s="477"/>
      <c r="I102" s="482"/>
      <c r="J102" s="483"/>
      <c r="K102" s="484"/>
      <c r="L102" s="478"/>
      <c r="M102" s="478"/>
      <c r="N102" s="113" t="s">
        <v>359</v>
      </c>
      <c r="O102" s="476"/>
      <c r="P102" s="100">
        <v>3490.03</v>
      </c>
      <c r="Q102" s="101" t="s">
        <v>354</v>
      </c>
      <c r="R102" s="102"/>
      <c r="S102" s="100"/>
      <c r="T102" s="100"/>
      <c r="U102" s="477"/>
      <c r="V102" s="479"/>
      <c r="W102" s="480"/>
      <c r="X102" s="2">
        <v>86</v>
      </c>
    </row>
    <row r="103" spans="1:24" x14ac:dyDescent="0.25">
      <c r="A103" s="452"/>
      <c r="B103" s="458"/>
      <c r="C103" s="458"/>
      <c r="D103" s="458"/>
      <c r="E103" s="458"/>
      <c r="F103" s="454"/>
      <c r="G103" s="468"/>
      <c r="H103" s="456"/>
      <c r="I103" s="470"/>
      <c r="J103" s="472"/>
      <c r="K103" s="474"/>
      <c r="L103" s="458"/>
      <c r="M103" s="458"/>
      <c r="N103" s="114" t="s">
        <v>346</v>
      </c>
      <c r="O103" s="454"/>
      <c r="P103" s="108">
        <v>2855.47</v>
      </c>
      <c r="Q103" s="109" t="s">
        <v>354</v>
      </c>
      <c r="R103" s="110"/>
      <c r="S103" s="108"/>
      <c r="T103" s="108"/>
      <c r="U103" s="456"/>
      <c r="V103" s="460"/>
      <c r="W103" s="466"/>
      <c r="X103" s="2">
        <v>86</v>
      </c>
    </row>
    <row r="104" spans="1:24" s="85" customFormat="1" ht="65.45" customHeight="1" x14ac:dyDescent="0.25">
      <c r="A104" s="451">
        <v>7</v>
      </c>
      <c r="B104" s="457" t="s">
        <v>56</v>
      </c>
      <c r="C104" s="457"/>
      <c r="D104" s="457"/>
      <c r="E104" s="457" t="s">
        <v>195</v>
      </c>
      <c r="F104" s="453" t="s">
        <v>261</v>
      </c>
      <c r="G104" s="467" t="s">
        <v>265</v>
      </c>
      <c r="H104" s="455">
        <v>16675.2</v>
      </c>
      <c r="I104" s="469">
        <f>IF(X104 = 87, H104 + SUM(S104:S118) - SUM(T104:T118) - SUM(P104:P118) - V104,0)</f>
        <v>-1.8189894035458565E-12</v>
      </c>
      <c r="J104" s="471">
        <v>2353020735</v>
      </c>
      <c r="K104" s="473" t="s">
        <v>196</v>
      </c>
      <c r="L104" s="457"/>
      <c r="M104" s="457" t="s">
        <v>263</v>
      </c>
      <c r="N104" s="112" t="s">
        <v>281</v>
      </c>
      <c r="O104" s="453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455" t="s">
        <v>392</v>
      </c>
      <c r="V104" s="459">
        <v>8382.44</v>
      </c>
      <c r="W104" s="465"/>
      <c r="X104" s="85">
        <v>87</v>
      </c>
    </row>
    <row r="105" spans="1:24" x14ac:dyDescent="0.25">
      <c r="A105" s="475"/>
      <c r="B105" s="478"/>
      <c r="C105" s="478"/>
      <c r="D105" s="478"/>
      <c r="E105" s="478"/>
      <c r="F105" s="476"/>
      <c r="G105" s="481"/>
      <c r="H105" s="477"/>
      <c r="I105" s="482"/>
      <c r="J105" s="483"/>
      <c r="K105" s="484"/>
      <c r="L105" s="478"/>
      <c r="M105" s="478"/>
      <c r="N105" s="113" t="s">
        <v>281</v>
      </c>
      <c r="O105" s="476"/>
      <c r="P105" s="100">
        <v>234.09</v>
      </c>
      <c r="Q105" s="101" t="s">
        <v>277</v>
      </c>
      <c r="R105" s="102"/>
      <c r="S105" s="100"/>
      <c r="T105" s="100"/>
      <c r="U105" s="477"/>
      <c r="V105" s="479"/>
      <c r="W105" s="480"/>
      <c r="X105" s="2">
        <v>87</v>
      </c>
    </row>
    <row r="106" spans="1:24" x14ac:dyDescent="0.25">
      <c r="A106" s="475"/>
      <c r="B106" s="478"/>
      <c r="C106" s="478"/>
      <c r="D106" s="478"/>
      <c r="E106" s="478"/>
      <c r="F106" s="476"/>
      <c r="G106" s="481"/>
      <c r="H106" s="477"/>
      <c r="I106" s="482"/>
      <c r="J106" s="483"/>
      <c r="K106" s="484"/>
      <c r="L106" s="478"/>
      <c r="M106" s="478"/>
      <c r="N106" s="113" t="s">
        <v>281</v>
      </c>
      <c r="O106" s="476"/>
      <c r="P106" s="100">
        <v>55.58</v>
      </c>
      <c r="Q106" s="101" t="s">
        <v>277</v>
      </c>
      <c r="R106" s="102"/>
      <c r="S106" s="100"/>
      <c r="T106" s="100"/>
      <c r="U106" s="477"/>
      <c r="V106" s="479"/>
      <c r="W106" s="480"/>
      <c r="X106" s="2">
        <v>87</v>
      </c>
    </row>
    <row r="107" spans="1:24" x14ac:dyDescent="0.25">
      <c r="A107" s="475"/>
      <c r="B107" s="478"/>
      <c r="C107" s="478"/>
      <c r="D107" s="478"/>
      <c r="E107" s="478"/>
      <c r="F107" s="476"/>
      <c r="G107" s="481"/>
      <c r="H107" s="477"/>
      <c r="I107" s="482"/>
      <c r="J107" s="483"/>
      <c r="K107" s="484"/>
      <c r="L107" s="478"/>
      <c r="M107" s="478"/>
      <c r="N107" s="113" t="s">
        <v>281</v>
      </c>
      <c r="O107" s="476"/>
      <c r="P107" s="100">
        <v>870.7</v>
      </c>
      <c r="Q107" s="101" t="s">
        <v>277</v>
      </c>
      <c r="R107" s="102"/>
      <c r="S107" s="100"/>
      <c r="T107" s="100"/>
      <c r="U107" s="477"/>
      <c r="V107" s="479"/>
      <c r="W107" s="480"/>
      <c r="X107" s="2">
        <v>87</v>
      </c>
    </row>
    <row r="108" spans="1:24" x14ac:dyDescent="0.25">
      <c r="A108" s="475"/>
      <c r="B108" s="478"/>
      <c r="C108" s="478"/>
      <c r="D108" s="478"/>
      <c r="E108" s="478"/>
      <c r="F108" s="476"/>
      <c r="G108" s="481"/>
      <c r="H108" s="477"/>
      <c r="I108" s="482"/>
      <c r="J108" s="483"/>
      <c r="K108" s="484"/>
      <c r="L108" s="478"/>
      <c r="M108" s="478"/>
      <c r="N108" s="113" t="s">
        <v>281</v>
      </c>
      <c r="O108" s="476"/>
      <c r="P108" s="100">
        <v>234.09</v>
      </c>
      <c r="Q108" s="101" t="s">
        <v>277</v>
      </c>
      <c r="R108" s="102"/>
      <c r="S108" s="100"/>
      <c r="T108" s="100"/>
      <c r="U108" s="477"/>
      <c r="V108" s="479"/>
      <c r="W108" s="480"/>
      <c r="X108" s="2">
        <v>87</v>
      </c>
    </row>
    <row r="109" spans="1:24" x14ac:dyDescent="0.25">
      <c r="A109" s="475"/>
      <c r="B109" s="478"/>
      <c r="C109" s="478"/>
      <c r="D109" s="478"/>
      <c r="E109" s="478"/>
      <c r="F109" s="476"/>
      <c r="G109" s="481"/>
      <c r="H109" s="477"/>
      <c r="I109" s="482"/>
      <c r="J109" s="483"/>
      <c r="K109" s="484"/>
      <c r="L109" s="478"/>
      <c r="M109" s="478"/>
      <c r="N109" s="113" t="s">
        <v>294</v>
      </c>
      <c r="O109" s="476"/>
      <c r="P109" s="100">
        <v>416.16</v>
      </c>
      <c r="Q109" s="101" t="s">
        <v>297</v>
      </c>
      <c r="R109" s="102"/>
      <c r="S109" s="100"/>
      <c r="T109" s="100"/>
      <c r="U109" s="477"/>
      <c r="V109" s="479"/>
      <c r="W109" s="480"/>
      <c r="X109" s="2">
        <v>87</v>
      </c>
    </row>
    <row r="110" spans="1:24" x14ac:dyDescent="0.25">
      <c r="A110" s="475"/>
      <c r="B110" s="478"/>
      <c r="C110" s="478"/>
      <c r="D110" s="478"/>
      <c r="E110" s="478"/>
      <c r="F110" s="476"/>
      <c r="G110" s="481"/>
      <c r="H110" s="477"/>
      <c r="I110" s="482"/>
      <c r="J110" s="483"/>
      <c r="K110" s="484"/>
      <c r="L110" s="478"/>
      <c r="M110" s="478"/>
      <c r="N110" s="113" t="s">
        <v>294</v>
      </c>
      <c r="O110" s="476"/>
      <c r="P110" s="100">
        <v>416.16</v>
      </c>
      <c r="Q110" s="101" t="s">
        <v>297</v>
      </c>
      <c r="R110" s="102"/>
      <c r="S110" s="100"/>
      <c r="T110" s="100"/>
      <c r="U110" s="477"/>
      <c r="V110" s="479"/>
      <c r="W110" s="480"/>
      <c r="X110" s="2">
        <v>87</v>
      </c>
    </row>
    <row r="111" spans="1:24" x14ac:dyDescent="0.25">
      <c r="A111" s="475"/>
      <c r="B111" s="478"/>
      <c r="C111" s="478"/>
      <c r="D111" s="478"/>
      <c r="E111" s="478"/>
      <c r="F111" s="476"/>
      <c r="G111" s="481"/>
      <c r="H111" s="477"/>
      <c r="I111" s="482"/>
      <c r="J111" s="483"/>
      <c r="K111" s="484"/>
      <c r="L111" s="478"/>
      <c r="M111" s="478"/>
      <c r="N111" s="113" t="s">
        <v>294</v>
      </c>
      <c r="O111" s="476"/>
      <c r="P111" s="100">
        <v>964.32</v>
      </c>
      <c r="Q111" s="101" t="s">
        <v>297</v>
      </c>
      <c r="R111" s="102"/>
      <c r="S111" s="100"/>
      <c r="T111" s="100"/>
      <c r="U111" s="477"/>
      <c r="V111" s="479"/>
      <c r="W111" s="480"/>
      <c r="X111" s="2">
        <v>87</v>
      </c>
    </row>
    <row r="112" spans="1:24" x14ac:dyDescent="0.25">
      <c r="A112" s="475"/>
      <c r="B112" s="478"/>
      <c r="C112" s="478"/>
      <c r="D112" s="478"/>
      <c r="E112" s="478"/>
      <c r="F112" s="476"/>
      <c r="G112" s="481"/>
      <c r="H112" s="477"/>
      <c r="I112" s="482"/>
      <c r="J112" s="483"/>
      <c r="K112" s="484"/>
      <c r="L112" s="478"/>
      <c r="M112" s="478"/>
      <c r="N112" s="113" t="s">
        <v>294</v>
      </c>
      <c r="O112" s="476"/>
      <c r="P112" s="100">
        <v>1547.91</v>
      </c>
      <c r="Q112" s="101" t="s">
        <v>297</v>
      </c>
      <c r="R112" s="102"/>
      <c r="S112" s="100"/>
      <c r="T112" s="100"/>
      <c r="U112" s="477"/>
      <c r="V112" s="479"/>
      <c r="W112" s="480"/>
      <c r="X112" s="2">
        <v>87</v>
      </c>
    </row>
    <row r="113" spans="1:24" x14ac:dyDescent="0.25">
      <c r="A113" s="475"/>
      <c r="B113" s="478"/>
      <c r="C113" s="478"/>
      <c r="D113" s="478"/>
      <c r="E113" s="478"/>
      <c r="F113" s="476"/>
      <c r="G113" s="481"/>
      <c r="H113" s="477"/>
      <c r="I113" s="482"/>
      <c r="J113" s="483"/>
      <c r="K113" s="484"/>
      <c r="L113" s="478"/>
      <c r="M113" s="478"/>
      <c r="N113" s="113" t="s">
        <v>294</v>
      </c>
      <c r="O113" s="476"/>
      <c r="P113" s="100">
        <v>98.81</v>
      </c>
      <c r="Q113" s="101" t="s">
        <v>297</v>
      </c>
      <c r="R113" s="102"/>
      <c r="S113" s="100"/>
      <c r="T113" s="100"/>
      <c r="U113" s="477"/>
      <c r="V113" s="479"/>
      <c r="W113" s="480"/>
      <c r="X113" s="2">
        <v>87</v>
      </c>
    </row>
    <row r="114" spans="1:24" x14ac:dyDescent="0.25">
      <c r="A114" s="475"/>
      <c r="B114" s="478"/>
      <c r="C114" s="478"/>
      <c r="D114" s="478"/>
      <c r="E114" s="478"/>
      <c r="F114" s="476"/>
      <c r="G114" s="481"/>
      <c r="H114" s="477"/>
      <c r="I114" s="482"/>
      <c r="J114" s="483"/>
      <c r="K114" s="484"/>
      <c r="L114" s="478"/>
      <c r="M114" s="478"/>
      <c r="N114" s="113" t="s">
        <v>346</v>
      </c>
      <c r="O114" s="476"/>
      <c r="P114" s="100">
        <v>416.16</v>
      </c>
      <c r="Q114" s="101" t="s">
        <v>354</v>
      </c>
      <c r="R114" s="102"/>
      <c r="S114" s="100"/>
      <c r="T114" s="100"/>
      <c r="U114" s="477"/>
      <c r="V114" s="479"/>
      <c r="W114" s="480"/>
      <c r="X114" s="2">
        <v>87</v>
      </c>
    </row>
    <row r="115" spans="1:24" x14ac:dyDescent="0.25">
      <c r="A115" s="475"/>
      <c r="B115" s="478"/>
      <c r="C115" s="478"/>
      <c r="D115" s="478"/>
      <c r="E115" s="478"/>
      <c r="F115" s="476"/>
      <c r="G115" s="481"/>
      <c r="H115" s="477"/>
      <c r="I115" s="482"/>
      <c r="J115" s="483"/>
      <c r="K115" s="484"/>
      <c r="L115" s="478"/>
      <c r="M115" s="478"/>
      <c r="N115" s="113" t="s">
        <v>346</v>
      </c>
      <c r="O115" s="476"/>
      <c r="P115" s="100">
        <v>416.16</v>
      </c>
      <c r="Q115" s="101" t="s">
        <v>354</v>
      </c>
      <c r="R115" s="102"/>
      <c r="S115" s="100"/>
      <c r="T115" s="100"/>
      <c r="U115" s="477"/>
      <c r="V115" s="479"/>
      <c r="W115" s="480"/>
      <c r="X115" s="2">
        <v>87</v>
      </c>
    </row>
    <row r="116" spans="1:24" x14ac:dyDescent="0.25">
      <c r="A116" s="475"/>
      <c r="B116" s="478"/>
      <c r="C116" s="478"/>
      <c r="D116" s="478"/>
      <c r="E116" s="478"/>
      <c r="F116" s="476"/>
      <c r="G116" s="481"/>
      <c r="H116" s="477"/>
      <c r="I116" s="482"/>
      <c r="J116" s="483"/>
      <c r="K116" s="484"/>
      <c r="L116" s="478"/>
      <c r="M116" s="478"/>
      <c r="N116" s="113" t="s">
        <v>346</v>
      </c>
      <c r="O116" s="476"/>
      <c r="P116" s="100">
        <v>1547.91</v>
      </c>
      <c r="Q116" s="101" t="s">
        <v>354</v>
      </c>
      <c r="R116" s="102"/>
      <c r="S116" s="100"/>
      <c r="T116" s="100"/>
      <c r="U116" s="477"/>
      <c r="V116" s="479"/>
      <c r="W116" s="480"/>
      <c r="X116" s="2">
        <v>87</v>
      </c>
    </row>
    <row r="117" spans="1:24" x14ac:dyDescent="0.25">
      <c r="A117" s="475"/>
      <c r="B117" s="478"/>
      <c r="C117" s="478"/>
      <c r="D117" s="478"/>
      <c r="E117" s="478"/>
      <c r="F117" s="476"/>
      <c r="G117" s="481"/>
      <c r="H117" s="477"/>
      <c r="I117" s="482"/>
      <c r="J117" s="483"/>
      <c r="K117" s="484"/>
      <c r="L117" s="478"/>
      <c r="M117" s="478"/>
      <c r="N117" s="113" t="s">
        <v>346</v>
      </c>
      <c r="O117" s="476"/>
      <c r="P117" s="100">
        <v>98.81</v>
      </c>
      <c r="Q117" s="101" t="s">
        <v>354</v>
      </c>
      <c r="R117" s="102"/>
      <c r="S117" s="100"/>
      <c r="T117" s="100"/>
      <c r="U117" s="477"/>
      <c r="V117" s="479"/>
      <c r="W117" s="480"/>
      <c r="X117" s="2">
        <v>87</v>
      </c>
    </row>
    <row r="118" spans="1:24" x14ac:dyDescent="0.25">
      <c r="A118" s="452"/>
      <c r="B118" s="458"/>
      <c r="C118" s="458"/>
      <c r="D118" s="458"/>
      <c r="E118" s="458"/>
      <c r="F118" s="454"/>
      <c r="G118" s="468"/>
      <c r="H118" s="456"/>
      <c r="I118" s="470"/>
      <c r="J118" s="472"/>
      <c r="K118" s="474"/>
      <c r="L118" s="458"/>
      <c r="M118" s="458"/>
      <c r="N118" s="114" t="s">
        <v>346</v>
      </c>
      <c r="O118" s="454"/>
      <c r="P118" s="108">
        <v>1036</v>
      </c>
      <c r="Q118" s="109" t="s">
        <v>354</v>
      </c>
      <c r="R118" s="110"/>
      <c r="S118" s="108"/>
      <c r="T118" s="108"/>
      <c r="U118" s="456"/>
      <c r="V118" s="460"/>
      <c r="W118" s="466"/>
      <c r="X118" s="2">
        <v>87</v>
      </c>
    </row>
    <row r="119" spans="1:24" s="85" customFormat="1" ht="62.45" customHeight="1" x14ac:dyDescent="0.25">
      <c r="A119" s="451">
        <v>8</v>
      </c>
      <c r="B119" s="457" t="s">
        <v>56</v>
      </c>
      <c r="C119" s="457"/>
      <c r="D119" s="457"/>
      <c r="E119" s="457" t="s">
        <v>192</v>
      </c>
      <c r="F119" s="453" t="s">
        <v>301</v>
      </c>
      <c r="G119" s="467" t="s">
        <v>302</v>
      </c>
      <c r="H119" s="455">
        <v>235305</v>
      </c>
      <c r="I119" s="469">
        <f>IF(X119 = 92, H119 + SUM(S119:S122) - SUM(T119:T122) - SUM(P119:P122) - V119,0)</f>
        <v>0</v>
      </c>
      <c r="J119" s="471">
        <v>2353020735</v>
      </c>
      <c r="K119" s="473" t="s">
        <v>196</v>
      </c>
      <c r="L119" s="457"/>
      <c r="M119" s="457" t="s">
        <v>304</v>
      </c>
      <c r="N119" s="112" t="s">
        <v>355</v>
      </c>
      <c r="O119" s="453" t="s">
        <v>197</v>
      </c>
      <c r="P119" s="99">
        <v>89410.74</v>
      </c>
      <c r="Q119" s="98" t="s">
        <v>347</v>
      </c>
      <c r="R119" s="97"/>
      <c r="S119" s="99"/>
      <c r="T119" s="99"/>
      <c r="U119" s="455" t="s">
        <v>392</v>
      </c>
      <c r="V119" s="459">
        <v>47891</v>
      </c>
      <c r="W119" s="465"/>
      <c r="X119" s="85">
        <v>92</v>
      </c>
    </row>
    <row r="120" spans="1:24" x14ac:dyDescent="0.25">
      <c r="A120" s="475"/>
      <c r="B120" s="478"/>
      <c r="C120" s="478"/>
      <c r="D120" s="478"/>
      <c r="E120" s="478"/>
      <c r="F120" s="476"/>
      <c r="G120" s="481"/>
      <c r="H120" s="477"/>
      <c r="I120" s="482"/>
      <c r="J120" s="483"/>
      <c r="K120" s="484"/>
      <c r="L120" s="478"/>
      <c r="M120" s="478"/>
      <c r="N120" s="113" t="s">
        <v>355</v>
      </c>
      <c r="O120" s="476"/>
      <c r="P120" s="100">
        <v>5707.26</v>
      </c>
      <c r="Q120" s="101" t="s">
        <v>347</v>
      </c>
      <c r="R120" s="102"/>
      <c r="S120" s="100"/>
      <c r="T120" s="100"/>
      <c r="U120" s="477"/>
      <c r="V120" s="479"/>
      <c r="W120" s="480"/>
      <c r="X120" s="2">
        <v>92</v>
      </c>
    </row>
    <row r="121" spans="1:24" x14ac:dyDescent="0.25">
      <c r="A121" s="475"/>
      <c r="B121" s="478"/>
      <c r="C121" s="478"/>
      <c r="D121" s="478"/>
      <c r="E121" s="478"/>
      <c r="F121" s="476"/>
      <c r="G121" s="481"/>
      <c r="H121" s="477"/>
      <c r="I121" s="482"/>
      <c r="J121" s="483"/>
      <c r="K121" s="484"/>
      <c r="L121" s="478"/>
      <c r="M121" s="478"/>
      <c r="N121" s="113" t="s">
        <v>357</v>
      </c>
      <c r="O121" s="476"/>
      <c r="P121" s="100">
        <v>86758.06</v>
      </c>
      <c r="Q121" s="101" t="s">
        <v>357</v>
      </c>
      <c r="R121" s="102"/>
      <c r="S121" s="100"/>
      <c r="T121" s="100"/>
      <c r="U121" s="477"/>
      <c r="V121" s="479"/>
      <c r="W121" s="480"/>
      <c r="X121" s="2">
        <v>92</v>
      </c>
    </row>
    <row r="122" spans="1:24" x14ac:dyDescent="0.25">
      <c r="A122" s="452"/>
      <c r="B122" s="458"/>
      <c r="C122" s="458"/>
      <c r="D122" s="458"/>
      <c r="E122" s="458"/>
      <c r="F122" s="454"/>
      <c r="G122" s="468"/>
      <c r="H122" s="456"/>
      <c r="I122" s="470"/>
      <c r="J122" s="472"/>
      <c r="K122" s="474"/>
      <c r="L122" s="458"/>
      <c r="M122" s="458"/>
      <c r="N122" s="114" t="s">
        <v>357</v>
      </c>
      <c r="O122" s="454"/>
      <c r="P122" s="108">
        <v>5537.94</v>
      </c>
      <c r="Q122" s="109" t="s">
        <v>357</v>
      </c>
      <c r="R122" s="110"/>
      <c r="S122" s="108"/>
      <c r="T122" s="108"/>
      <c r="U122" s="456"/>
      <c r="V122" s="460"/>
      <c r="W122" s="466"/>
      <c r="X122" s="2">
        <v>92</v>
      </c>
    </row>
    <row r="123" spans="1:24" s="85" customFormat="1" ht="67.150000000000006" customHeight="1" x14ac:dyDescent="0.25">
      <c r="A123" s="451">
        <v>9</v>
      </c>
      <c r="B123" s="457" t="s">
        <v>56</v>
      </c>
      <c r="C123" s="457"/>
      <c r="D123" s="457"/>
      <c r="E123" s="457" t="s">
        <v>200</v>
      </c>
      <c r="F123" s="453" t="s">
        <v>301</v>
      </c>
      <c r="G123" s="467" t="s">
        <v>303</v>
      </c>
      <c r="H123" s="455">
        <v>76545</v>
      </c>
      <c r="I123" s="469">
        <f>IF(X123 = 93, H123 + SUM(S123:S124) - SUM(T123:T124) - SUM(P123:P124) - V123,0)</f>
        <v>0</v>
      </c>
      <c r="J123" s="471">
        <v>2353020735</v>
      </c>
      <c r="K123" s="473" t="s">
        <v>196</v>
      </c>
      <c r="L123" s="457"/>
      <c r="M123" s="457" t="s">
        <v>304</v>
      </c>
      <c r="N123" s="112" t="s">
        <v>355</v>
      </c>
      <c r="O123" s="453" t="s">
        <v>197</v>
      </c>
      <c r="P123" s="99">
        <v>30942</v>
      </c>
      <c r="Q123" s="98" t="s">
        <v>347</v>
      </c>
      <c r="R123" s="97"/>
      <c r="S123" s="99"/>
      <c r="T123" s="99"/>
      <c r="U123" s="455" t="s">
        <v>392</v>
      </c>
      <c r="V123" s="459">
        <v>15579</v>
      </c>
      <c r="W123" s="465"/>
      <c r="X123" s="85">
        <v>93</v>
      </c>
    </row>
    <row r="124" spans="1:24" x14ac:dyDescent="0.25">
      <c r="A124" s="452"/>
      <c r="B124" s="458"/>
      <c r="C124" s="458"/>
      <c r="D124" s="458"/>
      <c r="E124" s="458"/>
      <c r="F124" s="454"/>
      <c r="G124" s="468"/>
      <c r="H124" s="456"/>
      <c r="I124" s="470"/>
      <c r="J124" s="472"/>
      <c r="K124" s="474"/>
      <c r="L124" s="458"/>
      <c r="M124" s="458"/>
      <c r="N124" s="114" t="s">
        <v>357</v>
      </c>
      <c r="O124" s="454"/>
      <c r="P124" s="108">
        <v>30024</v>
      </c>
      <c r="Q124" s="109" t="s">
        <v>357</v>
      </c>
      <c r="R124" s="110"/>
      <c r="S124" s="108"/>
      <c r="T124" s="108"/>
      <c r="U124" s="456"/>
      <c r="V124" s="460"/>
      <c r="W124" s="466"/>
      <c r="X124" s="2">
        <v>93</v>
      </c>
    </row>
    <row r="125" spans="1:24" s="85" customFormat="1" ht="72.599999999999994" customHeight="1" x14ac:dyDescent="0.25">
      <c r="A125" s="372">
        <v>10</v>
      </c>
      <c r="B125" s="381" t="s">
        <v>56</v>
      </c>
      <c r="C125" s="381"/>
      <c r="D125" s="381"/>
      <c r="E125" s="381" t="s">
        <v>180</v>
      </c>
      <c r="F125" s="375" t="s">
        <v>309</v>
      </c>
      <c r="G125" s="390" t="s">
        <v>310</v>
      </c>
      <c r="H125" s="378">
        <v>464158.73</v>
      </c>
      <c r="I125" s="393">
        <f>IF(X125 = 101, H125 + SUM(S125:S140) - SUM(T125:T140) - SUM(P125:P140) - V125,0)</f>
        <v>123164.12</v>
      </c>
      <c r="J125" s="399">
        <v>2308119595</v>
      </c>
      <c r="K125" s="402" t="s">
        <v>146</v>
      </c>
      <c r="L125" s="381"/>
      <c r="M125" s="381" t="s">
        <v>307</v>
      </c>
      <c r="N125" s="250" t="s">
        <v>387</v>
      </c>
      <c r="O125" s="375" t="s">
        <v>179</v>
      </c>
      <c r="P125" s="243">
        <v>25380.19</v>
      </c>
      <c r="Q125" s="242" t="s">
        <v>386</v>
      </c>
      <c r="R125" s="241"/>
      <c r="S125" s="243"/>
      <c r="T125" s="243"/>
      <c r="U125" s="378"/>
      <c r="V125" s="396"/>
      <c r="W125" s="387"/>
      <c r="X125" s="85">
        <v>101</v>
      </c>
    </row>
    <row r="126" spans="1:24" x14ac:dyDescent="0.25">
      <c r="A126" s="373"/>
      <c r="B126" s="382"/>
      <c r="C126" s="382"/>
      <c r="D126" s="382"/>
      <c r="E126" s="382"/>
      <c r="F126" s="376"/>
      <c r="G126" s="391"/>
      <c r="H126" s="379"/>
      <c r="I126" s="394"/>
      <c r="J126" s="400"/>
      <c r="K126" s="403"/>
      <c r="L126" s="382"/>
      <c r="M126" s="382"/>
      <c r="N126" s="251" t="s">
        <v>387</v>
      </c>
      <c r="O126" s="376"/>
      <c r="P126" s="244">
        <v>21770.06</v>
      </c>
      <c r="Q126" s="245" t="s">
        <v>386</v>
      </c>
      <c r="R126" s="246"/>
      <c r="S126" s="244"/>
      <c r="T126" s="244"/>
      <c r="U126" s="379"/>
      <c r="V126" s="397"/>
      <c r="W126" s="388"/>
      <c r="X126" s="2">
        <v>101</v>
      </c>
    </row>
    <row r="127" spans="1:24" x14ac:dyDescent="0.25">
      <c r="A127" s="373"/>
      <c r="B127" s="382"/>
      <c r="C127" s="382"/>
      <c r="D127" s="382"/>
      <c r="E127" s="382"/>
      <c r="F127" s="376"/>
      <c r="G127" s="391"/>
      <c r="H127" s="379"/>
      <c r="I127" s="394"/>
      <c r="J127" s="400"/>
      <c r="K127" s="403"/>
      <c r="L127" s="382"/>
      <c r="M127" s="382"/>
      <c r="N127" s="251" t="s">
        <v>403</v>
      </c>
      <c r="O127" s="376"/>
      <c r="P127" s="244">
        <v>19035.14</v>
      </c>
      <c r="Q127" s="245" t="s">
        <v>399</v>
      </c>
      <c r="R127" s="246"/>
      <c r="S127" s="244"/>
      <c r="T127" s="244"/>
      <c r="U127" s="379"/>
      <c r="V127" s="397"/>
      <c r="W127" s="388"/>
      <c r="X127" s="2">
        <v>101</v>
      </c>
    </row>
    <row r="128" spans="1:24" x14ac:dyDescent="0.25">
      <c r="A128" s="373"/>
      <c r="B128" s="382"/>
      <c r="C128" s="382"/>
      <c r="D128" s="382"/>
      <c r="E128" s="382"/>
      <c r="F128" s="376"/>
      <c r="G128" s="391"/>
      <c r="H128" s="379"/>
      <c r="I128" s="394"/>
      <c r="J128" s="400"/>
      <c r="K128" s="403"/>
      <c r="L128" s="382"/>
      <c r="M128" s="382"/>
      <c r="N128" s="251" t="s">
        <v>394</v>
      </c>
      <c r="O128" s="376"/>
      <c r="P128" s="244">
        <v>22441.72</v>
      </c>
      <c r="Q128" s="245" t="s">
        <v>409</v>
      </c>
      <c r="R128" s="246"/>
      <c r="S128" s="244"/>
      <c r="T128" s="244"/>
      <c r="U128" s="379"/>
      <c r="V128" s="397"/>
      <c r="W128" s="388"/>
      <c r="X128" s="2">
        <v>101</v>
      </c>
    </row>
    <row r="129" spans="1:24" x14ac:dyDescent="0.25">
      <c r="A129" s="373"/>
      <c r="B129" s="382"/>
      <c r="C129" s="382"/>
      <c r="D129" s="382"/>
      <c r="E129" s="382"/>
      <c r="F129" s="376"/>
      <c r="G129" s="391"/>
      <c r="H129" s="379"/>
      <c r="I129" s="394"/>
      <c r="J129" s="400"/>
      <c r="K129" s="403"/>
      <c r="L129" s="382"/>
      <c r="M129" s="382"/>
      <c r="N129" s="251" t="s">
        <v>403</v>
      </c>
      <c r="O129" s="376"/>
      <c r="P129" s="244">
        <v>30637.63</v>
      </c>
      <c r="Q129" s="245" t="s">
        <v>409</v>
      </c>
      <c r="R129" s="246"/>
      <c r="S129" s="244"/>
      <c r="T129" s="244"/>
      <c r="U129" s="379"/>
      <c r="V129" s="397"/>
      <c r="W129" s="388"/>
      <c r="X129" s="2">
        <v>101</v>
      </c>
    </row>
    <row r="130" spans="1:24" x14ac:dyDescent="0.25">
      <c r="A130" s="373"/>
      <c r="B130" s="382"/>
      <c r="C130" s="382"/>
      <c r="D130" s="382"/>
      <c r="E130" s="382"/>
      <c r="F130" s="376"/>
      <c r="G130" s="391"/>
      <c r="H130" s="379"/>
      <c r="I130" s="394"/>
      <c r="J130" s="400"/>
      <c r="K130" s="403"/>
      <c r="L130" s="382"/>
      <c r="M130" s="382"/>
      <c r="N130" s="251" t="s">
        <v>450</v>
      </c>
      <c r="O130" s="376"/>
      <c r="P130" s="244">
        <v>22984.78</v>
      </c>
      <c r="Q130" s="245" t="s">
        <v>449</v>
      </c>
      <c r="R130" s="246"/>
      <c r="S130" s="244"/>
      <c r="T130" s="244"/>
      <c r="U130" s="379"/>
      <c r="V130" s="397"/>
      <c r="W130" s="388"/>
      <c r="X130" s="2">
        <v>101</v>
      </c>
    </row>
    <row r="131" spans="1:24" x14ac:dyDescent="0.25">
      <c r="A131" s="373"/>
      <c r="B131" s="382"/>
      <c r="C131" s="382"/>
      <c r="D131" s="382"/>
      <c r="E131" s="382"/>
      <c r="F131" s="376"/>
      <c r="G131" s="391"/>
      <c r="H131" s="379"/>
      <c r="I131" s="394"/>
      <c r="J131" s="400"/>
      <c r="K131" s="403"/>
      <c r="L131" s="382"/>
      <c r="M131" s="382"/>
      <c r="N131" s="251" t="s">
        <v>452</v>
      </c>
      <c r="O131" s="376"/>
      <c r="P131" s="244">
        <v>19352.66</v>
      </c>
      <c r="Q131" s="245" t="s">
        <v>451</v>
      </c>
      <c r="R131" s="246"/>
      <c r="S131" s="244"/>
      <c r="T131" s="244"/>
      <c r="U131" s="379"/>
      <c r="V131" s="397"/>
      <c r="W131" s="388"/>
      <c r="X131" s="2">
        <v>101</v>
      </c>
    </row>
    <row r="132" spans="1:24" x14ac:dyDescent="0.25">
      <c r="A132" s="373"/>
      <c r="B132" s="382"/>
      <c r="C132" s="382"/>
      <c r="D132" s="382"/>
      <c r="E132" s="382"/>
      <c r="F132" s="376"/>
      <c r="G132" s="391"/>
      <c r="H132" s="379"/>
      <c r="I132" s="394"/>
      <c r="J132" s="400"/>
      <c r="K132" s="403"/>
      <c r="L132" s="382"/>
      <c r="M132" s="382"/>
      <c r="N132" s="251" t="s">
        <v>450</v>
      </c>
      <c r="O132" s="376"/>
      <c r="P132" s="244">
        <v>30318.62</v>
      </c>
      <c r="Q132" s="245" t="s">
        <v>451</v>
      </c>
      <c r="R132" s="246"/>
      <c r="S132" s="244"/>
      <c r="T132" s="244"/>
      <c r="U132" s="379"/>
      <c r="V132" s="397"/>
      <c r="W132" s="388"/>
      <c r="X132" s="2">
        <v>101</v>
      </c>
    </row>
    <row r="133" spans="1:24" x14ac:dyDescent="0.25">
      <c r="A133" s="373"/>
      <c r="B133" s="382"/>
      <c r="C133" s="382"/>
      <c r="D133" s="382"/>
      <c r="E133" s="382"/>
      <c r="F133" s="376"/>
      <c r="G133" s="391"/>
      <c r="H133" s="379"/>
      <c r="I133" s="394"/>
      <c r="J133" s="400"/>
      <c r="K133" s="403"/>
      <c r="L133" s="382"/>
      <c r="M133" s="382"/>
      <c r="N133" s="251" t="s">
        <v>539</v>
      </c>
      <c r="O133" s="376"/>
      <c r="P133" s="244">
        <v>22735.61</v>
      </c>
      <c r="Q133" s="245" t="s">
        <v>539</v>
      </c>
      <c r="R133" s="246"/>
      <c r="S133" s="244"/>
      <c r="T133" s="244"/>
      <c r="U133" s="379"/>
      <c r="V133" s="397"/>
      <c r="W133" s="388"/>
      <c r="X133" s="2">
        <v>101</v>
      </c>
    </row>
    <row r="134" spans="1:24" x14ac:dyDescent="0.25">
      <c r="A134" s="373"/>
      <c r="B134" s="382"/>
      <c r="C134" s="382"/>
      <c r="D134" s="382"/>
      <c r="E134" s="382"/>
      <c r="F134" s="376"/>
      <c r="G134" s="391"/>
      <c r="H134" s="379"/>
      <c r="I134" s="394"/>
      <c r="J134" s="400"/>
      <c r="K134" s="403"/>
      <c r="L134" s="382"/>
      <c r="M134" s="382"/>
      <c r="N134" s="251" t="s">
        <v>539</v>
      </c>
      <c r="O134" s="376"/>
      <c r="P134" s="244">
        <v>23350.45</v>
      </c>
      <c r="Q134" s="245" t="s">
        <v>540</v>
      </c>
      <c r="R134" s="246"/>
      <c r="S134" s="244"/>
      <c r="T134" s="244"/>
      <c r="U134" s="379"/>
      <c r="V134" s="397"/>
      <c r="W134" s="388"/>
      <c r="X134" s="2">
        <v>101</v>
      </c>
    </row>
    <row r="135" spans="1:24" x14ac:dyDescent="0.25">
      <c r="A135" s="373"/>
      <c r="B135" s="382"/>
      <c r="C135" s="382"/>
      <c r="D135" s="382"/>
      <c r="E135" s="382"/>
      <c r="F135" s="376"/>
      <c r="G135" s="391"/>
      <c r="H135" s="379"/>
      <c r="I135" s="394"/>
      <c r="J135" s="400"/>
      <c r="K135" s="403"/>
      <c r="L135" s="382"/>
      <c r="M135" s="382"/>
      <c r="N135" s="251" t="s">
        <v>597</v>
      </c>
      <c r="O135" s="376"/>
      <c r="P135" s="244">
        <v>17516.099999999999</v>
      </c>
      <c r="Q135" s="245" t="s">
        <v>595</v>
      </c>
      <c r="R135" s="246"/>
      <c r="S135" s="244"/>
      <c r="T135" s="244"/>
      <c r="U135" s="379"/>
      <c r="V135" s="397"/>
      <c r="W135" s="388"/>
      <c r="X135" s="2">
        <v>101</v>
      </c>
    </row>
    <row r="136" spans="1:24" x14ac:dyDescent="0.25">
      <c r="A136" s="373"/>
      <c r="B136" s="382"/>
      <c r="C136" s="382"/>
      <c r="D136" s="382"/>
      <c r="E136" s="382"/>
      <c r="F136" s="376"/>
      <c r="G136" s="391"/>
      <c r="H136" s="379"/>
      <c r="I136" s="394"/>
      <c r="J136" s="400"/>
      <c r="K136" s="403"/>
      <c r="L136" s="382"/>
      <c r="M136" s="382"/>
      <c r="N136" s="251" t="s">
        <v>594</v>
      </c>
      <c r="O136" s="376"/>
      <c r="P136" s="244">
        <v>15970.94</v>
      </c>
      <c r="Q136" s="245" t="s">
        <v>598</v>
      </c>
      <c r="R136" s="246"/>
      <c r="S136" s="244"/>
      <c r="T136" s="244"/>
      <c r="U136" s="379"/>
      <c r="V136" s="397"/>
      <c r="W136" s="388"/>
      <c r="X136" s="2">
        <v>101</v>
      </c>
    </row>
    <row r="137" spans="1:24" x14ac:dyDescent="0.25">
      <c r="A137" s="373"/>
      <c r="B137" s="382"/>
      <c r="C137" s="382"/>
      <c r="D137" s="382"/>
      <c r="E137" s="382"/>
      <c r="F137" s="376"/>
      <c r="G137" s="391"/>
      <c r="H137" s="379"/>
      <c r="I137" s="394"/>
      <c r="J137" s="400"/>
      <c r="K137" s="403"/>
      <c r="L137" s="382"/>
      <c r="M137" s="382"/>
      <c r="N137" s="251" t="s">
        <v>597</v>
      </c>
      <c r="O137" s="376"/>
      <c r="P137" s="244">
        <v>27434.06</v>
      </c>
      <c r="Q137" s="245" t="s">
        <v>598</v>
      </c>
      <c r="R137" s="246"/>
      <c r="S137" s="244"/>
      <c r="T137" s="244"/>
      <c r="U137" s="379"/>
      <c r="V137" s="397"/>
      <c r="W137" s="388"/>
      <c r="X137" s="2">
        <v>101</v>
      </c>
    </row>
    <row r="138" spans="1:24" x14ac:dyDescent="0.25">
      <c r="A138" s="373"/>
      <c r="B138" s="382"/>
      <c r="C138" s="382"/>
      <c r="D138" s="382"/>
      <c r="E138" s="382"/>
      <c r="F138" s="376"/>
      <c r="G138" s="391"/>
      <c r="H138" s="379"/>
      <c r="I138" s="394"/>
      <c r="J138" s="400"/>
      <c r="K138" s="403"/>
      <c r="L138" s="382"/>
      <c r="M138" s="382"/>
      <c r="N138" s="251" t="s">
        <v>650</v>
      </c>
      <c r="O138" s="376"/>
      <c r="P138" s="244">
        <v>20575.55</v>
      </c>
      <c r="Q138" s="245" t="s">
        <v>647</v>
      </c>
      <c r="R138" s="246"/>
      <c r="S138" s="244"/>
      <c r="T138" s="244"/>
      <c r="U138" s="379"/>
      <c r="V138" s="397"/>
      <c r="W138" s="388"/>
      <c r="X138" s="2">
        <v>101</v>
      </c>
    </row>
    <row r="139" spans="1:24" x14ac:dyDescent="0.25">
      <c r="A139" s="373"/>
      <c r="B139" s="382"/>
      <c r="C139" s="382"/>
      <c r="D139" s="382"/>
      <c r="E139" s="382"/>
      <c r="F139" s="376"/>
      <c r="G139" s="391"/>
      <c r="H139" s="379"/>
      <c r="I139" s="394"/>
      <c r="J139" s="400"/>
      <c r="K139" s="403"/>
      <c r="L139" s="382"/>
      <c r="M139" s="382"/>
      <c r="N139" s="251" t="s">
        <v>608</v>
      </c>
      <c r="O139" s="376"/>
      <c r="P139" s="244">
        <v>1128.82</v>
      </c>
      <c r="Q139" s="245" t="s">
        <v>649</v>
      </c>
      <c r="R139" s="246"/>
      <c r="S139" s="244"/>
      <c r="T139" s="244"/>
      <c r="U139" s="379"/>
      <c r="V139" s="397"/>
      <c r="W139" s="388"/>
      <c r="X139" s="2">
        <v>101</v>
      </c>
    </row>
    <row r="140" spans="1:24" x14ac:dyDescent="0.25">
      <c r="A140" s="374"/>
      <c r="B140" s="383"/>
      <c r="C140" s="383"/>
      <c r="D140" s="383"/>
      <c r="E140" s="383"/>
      <c r="F140" s="377"/>
      <c r="G140" s="392"/>
      <c r="H140" s="380"/>
      <c r="I140" s="395"/>
      <c r="J140" s="401"/>
      <c r="K140" s="404"/>
      <c r="L140" s="383"/>
      <c r="M140" s="383"/>
      <c r="N140" s="252" t="s">
        <v>650</v>
      </c>
      <c r="O140" s="377"/>
      <c r="P140" s="247">
        <v>20362.28</v>
      </c>
      <c r="Q140" s="248" t="s">
        <v>649</v>
      </c>
      <c r="R140" s="249"/>
      <c r="S140" s="247"/>
      <c r="T140" s="247"/>
      <c r="U140" s="380"/>
      <c r="V140" s="398"/>
      <c r="W140" s="389"/>
      <c r="X140" s="2">
        <v>101</v>
      </c>
    </row>
    <row r="141" spans="1:24" s="85" customFormat="1" ht="63" customHeight="1" x14ac:dyDescent="0.25">
      <c r="A141" s="372">
        <v>11</v>
      </c>
      <c r="B141" s="381" t="s">
        <v>56</v>
      </c>
      <c r="C141" s="381"/>
      <c r="D141" s="381"/>
      <c r="E141" s="381" t="s">
        <v>169</v>
      </c>
      <c r="F141" s="375" t="s">
        <v>309</v>
      </c>
      <c r="G141" s="390" t="s">
        <v>171</v>
      </c>
      <c r="H141" s="378">
        <v>22628.22</v>
      </c>
      <c r="I141" s="393">
        <f>IF(X141 = 102, H141 + SUM(S141:S145) - SUM(T141:T145) - SUM(P141:P145) - V141,0)</f>
        <v>3771.3700000000026</v>
      </c>
      <c r="J141" s="399">
        <v>2308131994</v>
      </c>
      <c r="K141" s="402" t="s">
        <v>327</v>
      </c>
      <c r="L141" s="381"/>
      <c r="M141" s="381" t="s">
        <v>328</v>
      </c>
      <c r="N141" s="250" t="s">
        <v>394</v>
      </c>
      <c r="O141" s="375" t="s">
        <v>174</v>
      </c>
      <c r="P141" s="243">
        <v>3771.37</v>
      </c>
      <c r="Q141" s="242" t="s">
        <v>407</v>
      </c>
      <c r="R141" s="241"/>
      <c r="S141" s="243"/>
      <c r="T141" s="243"/>
      <c r="U141" s="378"/>
      <c r="V141" s="396"/>
      <c r="W141" s="387"/>
      <c r="X141" s="85">
        <v>102</v>
      </c>
    </row>
    <row r="142" spans="1:24" x14ac:dyDescent="0.25">
      <c r="A142" s="373"/>
      <c r="B142" s="382"/>
      <c r="C142" s="382"/>
      <c r="D142" s="382"/>
      <c r="E142" s="382"/>
      <c r="F142" s="376"/>
      <c r="G142" s="391"/>
      <c r="H142" s="379"/>
      <c r="I142" s="394"/>
      <c r="J142" s="400"/>
      <c r="K142" s="403"/>
      <c r="L142" s="382"/>
      <c r="M142" s="382"/>
      <c r="N142" s="251" t="s">
        <v>452</v>
      </c>
      <c r="O142" s="376"/>
      <c r="P142" s="244">
        <v>3771.37</v>
      </c>
      <c r="Q142" s="245" t="s">
        <v>456</v>
      </c>
      <c r="R142" s="246"/>
      <c r="S142" s="244"/>
      <c r="T142" s="244"/>
      <c r="U142" s="379"/>
      <c r="V142" s="397"/>
      <c r="W142" s="388"/>
      <c r="X142" s="2">
        <v>102</v>
      </c>
    </row>
    <row r="143" spans="1:24" x14ac:dyDescent="0.25">
      <c r="A143" s="373"/>
      <c r="B143" s="382"/>
      <c r="C143" s="382"/>
      <c r="D143" s="382"/>
      <c r="E143" s="382"/>
      <c r="F143" s="376"/>
      <c r="G143" s="391"/>
      <c r="H143" s="379"/>
      <c r="I143" s="394"/>
      <c r="J143" s="400"/>
      <c r="K143" s="403"/>
      <c r="L143" s="382"/>
      <c r="M143" s="382"/>
      <c r="N143" s="251" t="s">
        <v>542</v>
      </c>
      <c r="O143" s="376"/>
      <c r="P143" s="244">
        <v>3771.37</v>
      </c>
      <c r="Q143" s="245" t="s">
        <v>541</v>
      </c>
      <c r="R143" s="246"/>
      <c r="S143" s="244"/>
      <c r="T143" s="244"/>
      <c r="U143" s="379"/>
      <c r="V143" s="397"/>
      <c r="W143" s="388"/>
      <c r="X143" s="2">
        <v>102</v>
      </c>
    </row>
    <row r="144" spans="1:24" x14ac:dyDescent="0.25">
      <c r="A144" s="373"/>
      <c r="B144" s="382"/>
      <c r="C144" s="382"/>
      <c r="D144" s="382"/>
      <c r="E144" s="382"/>
      <c r="F144" s="376"/>
      <c r="G144" s="391"/>
      <c r="H144" s="379"/>
      <c r="I144" s="394"/>
      <c r="J144" s="400"/>
      <c r="K144" s="403"/>
      <c r="L144" s="382"/>
      <c r="M144" s="382"/>
      <c r="N144" s="251" t="s">
        <v>594</v>
      </c>
      <c r="O144" s="376"/>
      <c r="P144" s="244">
        <v>3771.37</v>
      </c>
      <c r="Q144" s="245" t="s">
        <v>599</v>
      </c>
      <c r="R144" s="246"/>
      <c r="S144" s="244"/>
      <c r="T144" s="244"/>
      <c r="U144" s="379"/>
      <c r="V144" s="397"/>
      <c r="W144" s="388"/>
      <c r="X144" s="2">
        <v>102</v>
      </c>
    </row>
    <row r="145" spans="1:24" x14ac:dyDescent="0.25">
      <c r="A145" s="374"/>
      <c r="B145" s="383"/>
      <c r="C145" s="383"/>
      <c r="D145" s="383"/>
      <c r="E145" s="383"/>
      <c r="F145" s="377"/>
      <c r="G145" s="392"/>
      <c r="H145" s="380"/>
      <c r="I145" s="395"/>
      <c r="J145" s="401"/>
      <c r="K145" s="404"/>
      <c r="L145" s="383"/>
      <c r="M145" s="383"/>
      <c r="N145" s="252" t="s">
        <v>608</v>
      </c>
      <c r="O145" s="377"/>
      <c r="P145" s="247">
        <v>3771.37</v>
      </c>
      <c r="Q145" s="248" t="s">
        <v>653</v>
      </c>
      <c r="R145" s="249"/>
      <c r="S145" s="247"/>
      <c r="T145" s="247"/>
      <c r="U145" s="380"/>
      <c r="V145" s="398"/>
      <c r="W145" s="389"/>
      <c r="X145" s="2">
        <v>102</v>
      </c>
    </row>
    <row r="146" spans="1:24" s="85" customFormat="1" ht="60.6" customHeight="1" x14ac:dyDescent="0.25">
      <c r="A146" s="372">
        <v>12</v>
      </c>
      <c r="B146" s="381" t="s">
        <v>56</v>
      </c>
      <c r="C146" s="381"/>
      <c r="D146" s="381"/>
      <c r="E146" s="381" t="s">
        <v>192</v>
      </c>
      <c r="F146" s="375" t="s">
        <v>309</v>
      </c>
      <c r="G146" s="390" t="s">
        <v>172</v>
      </c>
      <c r="H146" s="378">
        <v>38404.160000000003</v>
      </c>
      <c r="I146" s="393">
        <f>IF(X146 = 103, H146 + SUM(S146:S150) - SUM(T146:T150) - SUM(P146:P150) - V146,0)</f>
        <v>12146.340000000011</v>
      </c>
      <c r="J146" s="399">
        <v>2369002347</v>
      </c>
      <c r="K146" s="402" t="s">
        <v>173</v>
      </c>
      <c r="L146" s="381"/>
      <c r="M146" s="381" t="s">
        <v>307</v>
      </c>
      <c r="N146" s="250" t="s">
        <v>394</v>
      </c>
      <c r="O146" s="375" t="s">
        <v>329</v>
      </c>
      <c r="P146" s="243">
        <v>16111.64</v>
      </c>
      <c r="Q146" s="242" t="s">
        <v>408</v>
      </c>
      <c r="R146" s="241" t="s">
        <v>500</v>
      </c>
      <c r="S146" s="243">
        <v>3210.62</v>
      </c>
      <c r="T146" s="243"/>
      <c r="U146" s="378"/>
      <c r="V146" s="396"/>
      <c r="W146" s="387"/>
      <c r="X146" s="85">
        <v>103</v>
      </c>
    </row>
    <row r="147" spans="1:24" ht="56.25" x14ac:dyDescent="0.25">
      <c r="A147" s="373"/>
      <c r="B147" s="382"/>
      <c r="C147" s="382"/>
      <c r="D147" s="382"/>
      <c r="E147" s="382"/>
      <c r="F147" s="376"/>
      <c r="G147" s="391"/>
      <c r="H147" s="379"/>
      <c r="I147" s="394"/>
      <c r="J147" s="400"/>
      <c r="K147" s="403"/>
      <c r="L147" s="382"/>
      <c r="M147" s="382"/>
      <c r="N147" s="251" t="s">
        <v>452</v>
      </c>
      <c r="O147" s="376"/>
      <c r="P147" s="244">
        <v>12313.3</v>
      </c>
      <c r="Q147" s="245" t="s">
        <v>456</v>
      </c>
      <c r="R147" s="246" t="s">
        <v>554</v>
      </c>
      <c r="S147" s="244">
        <v>15026.4</v>
      </c>
      <c r="T147" s="244"/>
      <c r="U147" s="379"/>
      <c r="V147" s="397"/>
      <c r="W147" s="388"/>
      <c r="X147" s="2">
        <v>103</v>
      </c>
    </row>
    <row r="148" spans="1:24" ht="56.25" x14ac:dyDescent="0.25">
      <c r="A148" s="373"/>
      <c r="B148" s="382"/>
      <c r="C148" s="382"/>
      <c r="D148" s="382"/>
      <c r="E148" s="382"/>
      <c r="F148" s="376"/>
      <c r="G148" s="391"/>
      <c r="H148" s="379"/>
      <c r="I148" s="394"/>
      <c r="J148" s="400"/>
      <c r="K148" s="403"/>
      <c r="L148" s="382"/>
      <c r="M148" s="382"/>
      <c r="N148" s="251" t="s">
        <v>542</v>
      </c>
      <c r="O148" s="376"/>
      <c r="P148" s="244">
        <v>13189.84</v>
      </c>
      <c r="Q148" s="245" t="s">
        <v>548</v>
      </c>
      <c r="R148" s="246" t="s">
        <v>624</v>
      </c>
      <c r="S148" s="244">
        <v>19283.88</v>
      </c>
      <c r="T148" s="244"/>
      <c r="U148" s="379"/>
      <c r="V148" s="397"/>
      <c r="W148" s="388"/>
      <c r="X148" s="2">
        <v>103</v>
      </c>
    </row>
    <row r="149" spans="1:24" ht="56.25" x14ac:dyDescent="0.25">
      <c r="A149" s="373"/>
      <c r="B149" s="382"/>
      <c r="C149" s="382"/>
      <c r="D149" s="382"/>
      <c r="E149" s="382"/>
      <c r="F149" s="376"/>
      <c r="G149" s="391"/>
      <c r="H149" s="379"/>
      <c r="I149" s="394"/>
      <c r="J149" s="400"/>
      <c r="K149" s="403"/>
      <c r="L149" s="382"/>
      <c r="M149" s="382"/>
      <c r="N149" s="251" t="s">
        <v>594</v>
      </c>
      <c r="O149" s="376"/>
      <c r="P149" s="244">
        <v>15026.4</v>
      </c>
      <c r="Q149" s="245" t="s">
        <v>598</v>
      </c>
      <c r="R149" s="246" t="s">
        <v>661</v>
      </c>
      <c r="S149" s="244">
        <v>12146.34</v>
      </c>
      <c r="T149" s="244"/>
      <c r="U149" s="379"/>
      <c r="V149" s="397"/>
      <c r="W149" s="388"/>
      <c r="X149" s="2">
        <v>103</v>
      </c>
    </row>
    <row r="150" spans="1:24" x14ac:dyDescent="0.25">
      <c r="A150" s="374"/>
      <c r="B150" s="383"/>
      <c r="C150" s="383"/>
      <c r="D150" s="383"/>
      <c r="E150" s="383"/>
      <c r="F150" s="377"/>
      <c r="G150" s="392"/>
      <c r="H150" s="380"/>
      <c r="I150" s="395"/>
      <c r="J150" s="401"/>
      <c r="K150" s="404"/>
      <c r="L150" s="383"/>
      <c r="M150" s="383"/>
      <c r="N150" s="252" t="s">
        <v>608</v>
      </c>
      <c r="O150" s="377"/>
      <c r="P150" s="247">
        <v>19283.88</v>
      </c>
      <c r="Q150" s="248" t="s">
        <v>654</v>
      </c>
      <c r="R150" s="249"/>
      <c r="S150" s="247"/>
      <c r="T150" s="247"/>
      <c r="U150" s="380"/>
      <c r="V150" s="398"/>
      <c r="W150" s="389"/>
      <c r="X150" s="2">
        <v>103</v>
      </c>
    </row>
    <row r="151" spans="1:24" s="85" customFormat="1" ht="81" customHeight="1" x14ac:dyDescent="0.25">
      <c r="A151" s="461">
        <v>13</v>
      </c>
      <c r="B151" s="434" t="s">
        <v>56</v>
      </c>
      <c r="C151" s="434"/>
      <c r="D151" s="434"/>
      <c r="E151" s="434" t="s">
        <v>330</v>
      </c>
      <c r="F151" s="436" t="s">
        <v>331</v>
      </c>
      <c r="G151" s="438" t="s">
        <v>332</v>
      </c>
      <c r="H151" s="440">
        <v>256000</v>
      </c>
      <c r="I151" s="442">
        <f>IF(X151 = 104, H151 + SUM(S151:S152) - SUM(T151:T152) - SUM(P151:P152) - V151,0)</f>
        <v>0</v>
      </c>
      <c r="J151" s="444">
        <v>235300578903</v>
      </c>
      <c r="K151" s="446" t="s">
        <v>147</v>
      </c>
      <c r="L151" s="434"/>
      <c r="M151" s="434" t="s">
        <v>333</v>
      </c>
      <c r="N151" s="174" t="s">
        <v>394</v>
      </c>
      <c r="O151" s="436" t="s">
        <v>199</v>
      </c>
      <c r="P151" s="170">
        <v>88832</v>
      </c>
      <c r="Q151" s="169" t="s">
        <v>407</v>
      </c>
      <c r="R151" s="168"/>
      <c r="S151" s="170"/>
      <c r="T151" s="170"/>
      <c r="U151" s="440" t="s">
        <v>471</v>
      </c>
      <c r="V151" s="463">
        <v>71168</v>
      </c>
      <c r="W151" s="432"/>
      <c r="X151" s="85">
        <v>104</v>
      </c>
    </row>
    <row r="152" spans="1:24" x14ac:dyDescent="0.25">
      <c r="A152" s="462"/>
      <c r="B152" s="435"/>
      <c r="C152" s="435"/>
      <c r="D152" s="435"/>
      <c r="E152" s="435"/>
      <c r="F152" s="437"/>
      <c r="G152" s="439"/>
      <c r="H152" s="441"/>
      <c r="I152" s="443"/>
      <c r="J152" s="445"/>
      <c r="K152" s="447"/>
      <c r="L152" s="435"/>
      <c r="M152" s="435"/>
      <c r="N152" s="175" t="s">
        <v>452</v>
      </c>
      <c r="O152" s="437"/>
      <c r="P152" s="171">
        <v>96000</v>
      </c>
      <c r="Q152" s="172" t="s">
        <v>453</v>
      </c>
      <c r="R152" s="173"/>
      <c r="S152" s="171"/>
      <c r="T152" s="171"/>
      <c r="U152" s="441"/>
      <c r="V152" s="464"/>
      <c r="W152" s="433"/>
      <c r="X152" s="2">
        <v>104</v>
      </c>
    </row>
    <row r="153" spans="1:24" s="85" customFormat="1" ht="58.15" customHeight="1" x14ac:dyDescent="0.25">
      <c r="A153" s="87">
        <v>14</v>
      </c>
      <c r="B153" s="88" t="s">
        <v>56</v>
      </c>
      <c r="C153" s="88"/>
      <c r="D153" s="88"/>
      <c r="E153" s="88" t="s">
        <v>334</v>
      </c>
      <c r="F153" s="95" t="s">
        <v>331</v>
      </c>
      <c r="G153" s="89" t="s">
        <v>177</v>
      </c>
      <c r="H153" s="90">
        <v>31676.400000000001</v>
      </c>
      <c r="I153" s="91">
        <f>IF(X153 = 105, H153 + SUM(S153:S153) - SUM(T153:T153) - SUM(P153:P153) - V153,0)</f>
        <v>31676.400000000001</v>
      </c>
      <c r="J153" s="92">
        <v>2353018870</v>
      </c>
      <c r="K153" s="93" t="s">
        <v>155</v>
      </c>
      <c r="L153" s="88"/>
      <c r="M153" s="88" t="s">
        <v>307</v>
      </c>
      <c r="N153" s="95"/>
      <c r="O153" s="95" t="s">
        <v>197</v>
      </c>
      <c r="P153" s="90"/>
      <c r="Q153" s="89"/>
      <c r="R153" s="88"/>
      <c r="S153" s="90"/>
      <c r="T153" s="90"/>
      <c r="U153" s="90"/>
      <c r="V153" s="94"/>
      <c r="W153" s="86"/>
      <c r="X153" s="85">
        <v>105</v>
      </c>
    </row>
    <row r="154" spans="1:24" s="85" customFormat="1" ht="0.6" customHeight="1" x14ac:dyDescent="0.25">
      <c r="A154" s="87">
        <v>15</v>
      </c>
      <c r="B154" s="88"/>
      <c r="C154" s="88"/>
      <c r="D154" s="88"/>
      <c r="E154" s="88"/>
      <c r="F154" s="95"/>
      <c r="G154" s="89"/>
      <c r="H154" s="90"/>
      <c r="I154" s="91">
        <f>IF(X154 = 106, H154 + SUM(S154:S154) - SUM(T154:T154) - SUM(P154:P154) - V154,0)</f>
        <v>0</v>
      </c>
      <c r="J154" s="92"/>
      <c r="K154" s="93"/>
      <c r="L154" s="88"/>
      <c r="M154" s="88"/>
      <c r="N154" s="95"/>
      <c r="O154" s="95"/>
      <c r="P154" s="90"/>
      <c r="Q154" s="89"/>
      <c r="R154" s="88"/>
      <c r="S154" s="90"/>
      <c r="T154" s="90"/>
      <c r="U154" s="90"/>
      <c r="V154" s="94"/>
      <c r="W154" s="86"/>
      <c r="X154" s="85">
        <v>106</v>
      </c>
    </row>
    <row r="155" spans="1:24" s="85" customFormat="1" ht="54" customHeight="1" x14ac:dyDescent="0.25">
      <c r="A155" s="423">
        <v>16</v>
      </c>
      <c r="B155" s="420" t="s">
        <v>360</v>
      </c>
      <c r="C155" s="420"/>
      <c r="D155" s="420"/>
      <c r="E155" s="420" t="s">
        <v>198</v>
      </c>
      <c r="F155" s="426" t="s">
        <v>331</v>
      </c>
      <c r="G155" s="405" t="s">
        <v>362</v>
      </c>
      <c r="H155" s="408">
        <v>166685.48000000001</v>
      </c>
      <c r="I155" s="411">
        <f>IF(X155 = 107, H155 + SUM(S155:S172) - SUM(T155:T172) - SUM(P155:P172) - V155,0)</f>
        <v>1.4551915228366852E-11</v>
      </c>
      <c r="J155" s="414">
        <v>2353020735</v>
      </c>
      <c r="K155" s="417" t="s">
        <v>196</v>
      </c>
      <c r="L155" s="420"/>
      <c r="M155" s="420" t="s">
        <v>320</v>
      </c>
      <c r="N155" s="204" t="s">
        <v>394</v>
      </c>
      <c r="O155" s="426" t="s">
        <v>197</v>
      </c>
      <c r="P155" s="197">
        <v>7111.8</v>
      </c>
      <c r="Q155" s="196" t="s">
        <v>393</v>
      </c>
      <c r="R155" s="195"/>
      <c r="S155" s="197"/>
      <c r="T155" s="197"/>
      <c r="U155" s="408" t="s">
        <v>593</v>
      </c>
      <c r="V155" s="429">
        <v>92328.28</v>
      </c>
      <c r="W155" s="448"/>
      <c r="X155" s="85">
        <v>107</v>
      </c>
    </row>
    <row r="156" spans="1:24" x14ac:dyDescent="0.25">
      <c r="A156" s="424"/>
      <c r="B156" s="421"/>
      <c r="C156" s="421"/>
      <c r="D156" s="421"/>
      <c r="E156" s="421"/>
      <c r="F156" s="427"/>
      <c r="G156" s="406"/>
      <c r="H156" s="409"/>
      <c r="I156" s="412"/>
      <c r="J156" s="415"/>
      <c r="K156" s="418"/>
      <c r="L156" s="421"/>
      <c r="M156" s="421"/>
      <c r="N156" s="205" t="s">
        <v>394</v>
      </c>
      <c r="O156" s="427"/>
      <c r="P156" s="198">
        <v>5818</v>
      </c>
      <c r="Q156" s="199" t="s">
        <v>393</v>
      </c>
      <c r="R156" s="200"/>
      <c r="S156" s="198"/>
      <c r="T156" s="198"/>
      <c r="U156" s="409"/>
      <c r="V156" s="430"/>
      <c r="W156" s="449"/>
      <c r="X156" s="2">
        <v>107</v>
      </c>
    </row>
    <row r="157" spans="1:24" x14ac:dyDescent="0.25">
      <c r="A157" s="424"/>
      <c r="B157" s="421"/>
      <c r="C157" s="421"/>
      <c r="D157" s="421"/>
      <c r="E157" s="421"/>
      <c r="F157" s="427"/>
      <c r="G157" s="406"/>
      <c r="H157" s="409"/>
      <c r="I157" s="412"/>
      <c r="J157" s="415"/>
      <c r="K157" s="418"/>
      <c r="L157" s="421"/>
      <c r="M157" s="421"/>
      <c r="N157" s="205" t="s">
        <v>394</v>
      </c>
      <c r="O157" s="427"/>
      <c r="P157" s="198">
        <v>4140</v>
      </c>
      <c r="Q157" s="199" t="s">
        <v>393</v>
      </c>
      <c r="R157" s="200"/>
      <c r="S157" s="198"/>
      <c r="T157" s="198"/>
      <c r="U157" s="409"/>
      <c r="V157" s="430"/>
      <c r="W157" s="449"/>
      <c r="X157" s="2">
        <v>107</v>
      </c>
    </row>
    <row r="158" spans="1:24" x14ac:dyDescent="0.25">
      <c r="A158" s="424"/>
      <c r="B158" s="421"/>
      <c r="C158" s="421"/>
      <c r="D158" s="421"/>
      <c r="E158" s="421"/>
      <c r="F158" s="427"/>
      <c r="G158" s="406"/>
      <c r="H158" s="409"/>
      <c r="I158" s="412"/>
      <c r="J158" s="415"/>
      <c r="K158" s="418"/>
      <c r="L158" s="421"/>
      <c r="M158" s="421"/>
      <c r="N158" s="205" t="s">
        <v>394</v>
      </c>
      <c r="O158" s="427"/>
      <c r="P158" s="198">
        <v>2670</v>
      </c>
      <c r="Q158" s="199" t="s">
        <v>396</v>
      </c>
      <c r="R158" s="200"/>
      <c r="S158" s="198"/>
      <c r="T158" s="198"/>
      <c r="U158" s="409"/>
      <c r="V158" s="430"/>
      <c r="W158" s="449"/>
      <c r="X158" s="2">
        <v>107</v>
      </c>
    </row>
    <row r="159" spans="1:24" x14ac:dyDescent="0.25">
      <c r="A159" s="424"/>
      <c r="B159" s="421"/>
      <c r="C159" s="421"/>
      <c r="D159" s="421"/>
      <c r="E159" s="421"/>
      <c r="F159" s="427"/>
      <c r="G159" s="406"/>
      <c r="H159" s="409"/>
      <c r="I159" s="412"/>
      <c r="J159" s="415"/>
      <c r="K159" s="418"/>
      <c r="L159" s="421"/>
      <c r="M159" s="421"/>
      <c r="N159" s="205" t="s">
        <v>394</v>
      </c>
      <c r="O159" s="427"/>
      <c r="P159" s="198">
        <v>4611.07</v>
      </c>
      <c r="Q159" s="199" t="s">
        <v>396</v>
      </c>
      <c r="R159" s="200"/>
      <c r="S159" s="198"/>
      <c r="T159" s="198"/>
      <c r="U159" s="409"/>
      <c r="V159" s="430"/>
      <c r="W159" s="449"/>
      <c r="X159" s="2">
        <v>107</v>
      </c>
    </row>
    <row r="160" spans="1:24" x14ac:dyDescent="0.25">
      <c r="A160" s="424"/>
      <c r="B160" s="421"/>
      <c r="C160" s="421"/>
      <c r="D160" s="421"/>
      <c r="E160" s="421"/>
      <c r="F160" s="427"/>
      <c r="G160" s="406"/>
      <c r="H160" s="409"/>
      <c r="I160" s="412"/>
      <c r="J160" s="415"/>
      <c r="K160" s="418"/>
      <c r="L160" s="421"/>
      <c r="M160" s="421"/>
      <c r="N160" s="205" t="s">
        <v>394</v>
      </c>
      <c r="O160" s="427"/>
      <c r="P160" s="198">
        <v>3772.73</v>
      </c>
      <c r="Q160" s="199" t="s">
        <v>396</v>
      </c>
      <c r="R160" s="200"/>
      <c r="S160" s="198"/>
      <c r="T160" s="198"/>
      <c r="U160" s="409"/>
      <c r="V160" s="430"/>
      <c r="W160" s="449"/>
      <c r="X160" s="2">
        <v>107</v>
      </c>
    </row>
    <row r="161" spans="1:24" x14ac:dyDescent="0.25">
      <c r="A161" s="424"/>
      <c r="B161" s="421"/>
      <c r="C161" s="421"/>
      <c r="D161" s="421"/>
      <c r="E161" s="421"/>
      <c r="F161" s="427"/>
      <c r="G161" s="406"/>
      <c r="H161" s="409"/>
      <c r="I161" s="412"/>
      <c r="J161" s="415"/>
      <c r="K161" s="418"/>
      <c r="L161" s="421"/>
      <c r="M161" s="421"/>
      <c r="N161" s="205" t="s">
        <v>452</v>
      </c>
      <c r="O161" s="427"/>
      <c r="P161" s="198">
        <v>5397.15</v>
      </c>
      <c r="Q161" s="199" t="s">
        <v>457</v>
      </c>
      <c r="R161" s="200"/>
      <c r="S161" s="198"/>
      <c r="T161" s="198"/>
      <c r="U161" s="409"/>
      <c r="V161" s="430"/>
      <c r="W161" s="449"/>
      <c r="X161" s="2">
        <v>107</v>
      </c>
    </row>
    <row r="162" spans="1:24" x14ac:dyDescent="0.25">
      <c r="A162" s="424"/>
      <c r="B162" s="421"/>
      <c r="C162" s="421"/>
      <c r="D162" s="421"/>
      <c r="E162" s="421"/>
      <c r="F162" s="427"/>
      <c r="G162" s="406"/>
      <c r="H162" s="409"/>
      <c r="I162" s="412"/>
      <c r="J162" s="415"/>
      <c r="K162" s="418"/>
      <c r="L162" s="421"/>
      <c r="M162" s="421"/>
      <c r="N162" s="205" t="s">
        <v>452</v>
      </c>
      <c r="O162" s="427"/>
      <c r="P162" s="198">
        <v>3840</v>
      </c>
      <c r="Q162" s="199" t="s">
        <v>457</v>
      </c>
      <c r="R162" s="200"/>
      <c r="S162" s="198"/>
      <c r="T162" s="198"/>
      <c r="U162" s="409"/>
      <c r="V162" s="430"/>
      <c r="W162" s="449"/>
      <c r="X162" s="2">
        <v>107</v>
      </c>
    </row>
    <row r="163" spans="1:24" x14ac:dyDescent="0.25">
      <c r="A163" s="424"/>
      <c r="B163" s="421"/>
      <c r="C163" s="421"/>
      <c r="D163" s="421"/>
      <c r="E163" s="421"/>
      <c r="F163" s="427"/>
      <c r="G163" s="406"/>
      <c r="H163" s="409"/>
      <c r="I163" s="412"/>
      <c r="J163" s="415"/>
      <c r="K163" s="418"/>
      <c r="L163" s="421"/>
      <c r="M163" s="421"/>
      <c r="N163" s="205" t="s">
        <v>452</v>
      </c>
      <c r="O163" s="427"/>
      <c r="P163" s="198">
        <v>5284.6</v>
      </c>
      <c r="Q163" s="199" t="s">
        <v>457</v>
      </c>
      <c r="R163" s="200"/>
      <c r="S163" s="198"/>
      <c r="T163" s="198"/>
      <c r="U163" s="409"/>
      <c r="V163" s="430"/>
      <c r="W163" s="449"/>
      <c r="X163" s="2">
        <v>107</v>
      </c>
    </row>
    <row r="164" spans="1:24" x14ac:dyDescent="0.25">
      <c r="A164" s="424"/>
      <c r="B164" s="421"/>
      <c r="C164" s="421"/>
      <c r="D164" s="421"/>
      <c r="E164" s="421"/>
      <c r="F164" s="427"/>
      <c r="G164" s="406"/>
      <c r="H164" s="409"/>
      <c r="I164" s="412"/>
      <c r="J164" s="415"/>
      <c r="K164" s="418"/>
      <c r="L164" s="421"/>
      <c r="M164" s="421"/>
      <c r="N164" s="205" t="s">
        <v>452</v>
      </c>
      <c r="O164" s="427"/>
      <c r="P164" s="198">
        <v>4323.8</v>
      </c>
      <c r="Q164" s="199" t="s">
        <v>457</v>
      </c>
      <c r="R164" s="200"/>
      <c r="S164" s="198"/>
      <c r="T164" s="198"/>
      <c r="U164" s="409"/>
      <c r="V164" s="430"/>
      <c r="W164" s="449"/>
      <c r="X164" s="2">
        <v>107</v>
      </c>
    </row>
    <row r="165" spans="1:24" x14ac:dyDescent="0.25">
      <c r="A165" s="424"/>
      <c r="B165" s="421"/>
      <c r="C165" s="421"/>
      <c r="D165" s="421"/>
      <c r="E165" s="421"/>
      <c r="F165" s="427"/>
      <c r="G165" s="406"/>
      <c r="H165" s="409"/>
      <c r="I165" s="412"/>
      <c r="J165" s="415"/>
      <c r="K165" s="418"/>
      <c r="L165" s="421"/>
      <c r="M165" s="421"/>
      <c r="N165" s="205" t="s">
        <v>452</v>
      </c>
      <c r="O165" s="427"/>
      <c r="P165" s="198">
        <v>3060</v>
      </c>
      <c r="Q165" s="199" t="s">
        <v>457</v>
      </c>
      <c r="R165" s="200"/>
      <c r="S165" s="198"/>
      <c r="T165" s="198"/>
      <c r="U165" s="409"/>
      <c r="V165" s="430"/>
      <c r="W165" s="449"/>
      <c r="X165" s="2">
        <v>107</v>
      </c>
    </row>
    <row r="166" spans="1:24" x14ac:dyDescent="0.25">
      <c r="A166" s="424"/>
      <c r="B166" s="421"/>
      <c r="C166" s="421"/>
      <c r="D166" s="421"/>
      <c r="E166" s="421"/>
      <c r="F166" s="427"/>
      <c r="G166" s="406"/>
      <c r="H166" s="409"/>
      <c r="I166" s="412"/>
      <c r="J166" s="415"/>
      <c r="K166" s="418"/>
      <c r="L166" s="421"/>
      <c r="M166" s="421"/>
      <c r="N166" s="205" t="s">
        <v>452</v>
      </c>
      <c r="O166" s="427"/>
      <c r="P166" s="198">
        <v>6596.45</v>
      </c>
      <c r="Q166" s="199" t="s">
        <v>468</v>
      </c>
      <c r="R166" s="200"/>
      <c r="S166" s="198"/>
      <c r="T166" s="198"/>
      <c r="U166" s="409"/>
      <c r="V166" s="430"/>
      <c r="W166" s="449"/>
      <c r="X166" s="2">
        <v>107</v>
      </c>
    </row>
    <row r="167" spans="1:24" x14ac:dyDescent="0.25">
      <c r="A167" s="424"/>
      <c r="B167" s="421"/>
      <c r="C167" s="421"/>
      <c r="D167" s="421"/>
      <c r="E167" s="421"/>
      <c r="F167" s="427"/>
      <c r="G167" s="406"/>
      <c r="H167" s="409"/>
      <c r="I167" s="412"/>
      <c r="J167" s="415"/>
      <c r="K167" s="418"/>
      <c r="L167" s="421"/>
      <c r="M167" s="421"/>
      <c r="N167" s="205" t="s">
        <v>561</v>
      </c>
      <c r="O167" s="427"/>
      <c r="P167" s="198">
        <v>1740</v>
      </c>
      <c r="Q167" s="199" t="s">
        <v>544</v>
      </c>
      <c r="R167" s="200"/>
      <c r="S167" s="198"/>
      <c r="T167" s="198"/>
      <c r="U167" s="409"/>
      <c r="V167" s="430"/>
      <c r="W167" s="449"/>
      <c r="X167" s="2">
        <v>107</v>
      </c>
    </row>
    <row r="168" spans="1:24" x14ac:dyDescent="0.25">
      <c r="A168" s="424"/>
      <c r="B168" s="421"/>
      <c r="C168" s="421"/>
      <c r="D168" s="421"/>
      <c r="E168" s="421"/>
      <c r="F168" s="427"/>
      <c r="G168" s="406"/>
      <c r="H168" s="409"/>
      <c r="I168" s="412"/>
      <c r="J168" s="415"/>
      <c r="K168" s="418"/>
      <c r="L168" s="421"/>
      <c r="M168" s="421"/>
      <c r="N168" s="205" t="s">
        <v>561</v>
      </c>
      <c r="O168" s="427"/>
      <c r="P168" s="198">
        <v>2550</v>
      </c>
      <c r="Q168" s="199" t="s">
        <v>544</v>
      </c>
      <c r="R168" s="200"/>
      <c r="S168" s="198"/>
      <c r="T168" s="198"/>
      <c r="U168" s="409"/>
      <c r="V168" s="430"/>
      <c r="W168" s="449"/>
      <c r="X168" s="2">
        <v>107</v>
      </c>
    </row>
    <row r="169" spans="1:24" x14ac:dyDescent="0.25">
      <c r="A169" s="424"/>
      <c r="B169" s="421"/>
      <c r="C169" s="421"/>
      <c r="D169" s="421"/>
      <c r="E169" s="421"/>
      <c r="F169" s="427"/>
      <c r="G169" s="406"/>
      <c r="H169" s="409"/>
      <c r="I169" s="412"/>
      <c r="J169" s="415"/>
      <c r="K169" s="418"/>
      <c r="L169" s="421"/>
      <c r="M169" s="421"/>
      <c r="N169" s="205" t="s">
        <v>561</v>
      </c>
      <c r="O169" s="427"/>
      <c r="P169" s="198">
        <v>2445.58</v>
      </c>
      <c r="Q169" s="199" t="s">
        <v>544</v>
      </c>
      <c r="R169" s="200"/>
      <c r="S169" s="198"/>
      <c r="T169" s="198"/>
      <c r="U169" s="409"/>
      <c r="V169" s="430"/>
      <c r="W169" s="449"/>
      <c r="X169" s="2">
        <v>107</v>
      </c>
    </row>
    <row r="170" spans="1:24" x14ac:dyDescent="0.25">
      <c r="A170" s="424"/>
      <c r="B170" s="421"/>
      <c r="C170" s="421"/>
      <c r="D170" s="421"/>
      <c r="E170" s="421"/>
      <c r="F170" s="427"/>
      <c r="G170" s="406"/>
      <c r="H170" s="409"/>
      <c r="I170" s="412"/>
      <c r="J170" s="415"/>
      <c r="K170" s="418"/>
      <c r="L170" s="421"/>
      <c r="M170" s="421"/>
      <c r="N170" s="205" t="s">
        <v>561</v>
      </c>
      <c r="O170" s="427"/>
      <c r="P170" s="198">
        <v>2989.02</v>
      </c>
      <c r="Q170" s="199" t="s">
        <v>544</v>
      </c>
      <c r="R170" s="200"/>
      <c r="S170" s="198"/>
      <c r="T170" s="198"/>
      <c r="U170" s="409"/>
      <c r="V170" s="430"/>
      <c r="W170" s="449"/>
      <c r="X170" s="2">
        <v>107</v>
      </c>
    </row>
    <row r="171" spans="1:24" x14ac:dyDescent="0.25">
      <c r="A171" s="424"/>
      <c r="B171" s="421"/>
      <c r="C171" s="421"/>
      <c r="D171" s="421"/>
      <c r="E171" s="421"/>
      <c r="F171" s="427"/>
      <c r="G171" s="406"/>
      <c r="H171" s="409"/>
      <c r="I171" s="412"/>
      <c r="J171" s="415"/>
      <c r="K171" s="418"/>
      <c r="L171" s="421"/>
      <c r="M171" s="421"/>
      <c r="N171" s="205" t="s">
        <v>561</v>
      </c>
      <c r="O171" s="427"/>
      <c r="P171" s="198">
        <v>4403.83</v>
      </c>
      <c r="Q171" s="199" t="s">
        <v>544</v>
      </c>
      <c r="R171" s="200"/>
      <c r="S171" s="198"/>
      <c r="T171" s="198"/>
      <c r="U171" s="409"/>
      <c r="V171" s="430"/>
      <c r="W171" s="449"/>
      <c r="X171" s="2">
        <v>107</v>
      </c>
    </row>
    <row r="172" spans="1:24" x14ac:dyDescent="0.25">
      <c r="A172" s="425"/>
      <c r="B172" s="422"/>
      <c r="C172" s="422"/>
      <c r="D172" s="422"/>
      <c r="E172" s="422"/>
      <c r="F172" s="428"/>
      <c r="G172" s="407"/>
      <c r="H172" s="410"/>
      <c r="I172" s="413"/>
      <c r="J172" s="416"/>
      <c r="K172" s="419"/>
      <c r="L172" s="422"/>
      <c r="M172" s="422"/>
      <c r="N172" s="206" t="s">
        <v>561</v>
      </c>
      <c r="O172" s="428"/>
      <c r="P172" s="201">
        <v>3603.17</v>
      </c>
      <c r="Q172" s="202" t="s">
        <v>544</v>
      </c>
      <c r="R172" s="203"/>
      <c r="S172" s="201"/>
      <c r="T172" s="201"/>
      <c r="U172" s="410"/>
      <c r="V172" s="431"/>
      <c r="W172" s="450"/>
      <c r="X172" s="2">
        <v>107</v>
      </c>
    </row>
    <row r="173" spans="1:24" s="85" customFormat="1" ht="54" customHeight="1" x14ac:dyDescent="0.25">
      <c r="A173" s="423">
        <v>17</v>
      </c>
      <c r="B173" s="420" t="s">
        <v>56</v>
      </c>
      <c r="C173" s="420"/>
      <c r="D173" s="420"/>
      <c r="E173" s="420" t="s">
        <v>195</v>
      </c>
      <c r="F173" s="426" t="s">
        <v>331</v>
      </c>
      <c r="G173" s="405" t="s">
        <v>363</v>
      </c>
      <c r="H173" s="408">
        <v>50150.29</v>
      </c>
      <c r="I173" s="411">
        <f>IF(X173 = 108, H173 + SUM(S173:S184) - SUM(T173:T184) - SUM(P173:P184) - V173,0)</f>
        <v>0</v>
      </c>
      <c r="J173" s="414">
        <v>2353020735</v>
      </c>
      <c r="K173" s="417" t="s">
        <v>196</v>
      </c>
      <c r="L173" s="420"/>
      <c r="M173" s="420" t="s">
        <v>320</v>
      </c>
      <c r="N173" s="204" t="s">
        <v>394</v>
      </c>
      <c r="O173" s="426" t="s">
        <v>197</v>
      </c>
      <c r="P173" s="197">
        <v>960</v>
      </c>
      <c r="Q173" s="196" t="s">
        <v>395</v>
      </c>
      <c r="R173" s="195"/>
      <c r="S173" s="197"/>
      <c r="T173" s="197"/>
      <c r="U173" s="408" t="s">
        <v>593</v>
      </c>
      <c r="V173" s="429">
        <v>36899.89</v>
      </c>
      <c r="W173" s="448"/>
      <c r="X173" s="85">
        <v>108</v>
      </c>
    </row>
    <row r="174" spans="1:24" x14ac:dyDescent="0.25">
      <c r="A174" s="424"/>
      <c r="B174" s="421"/>
      <c r="C174" s="421"/>
      <c r="D174" s="421"/>
      <c r="E174" s="421"/>
      <c r="F174" s="427"/>
      <c r="G174" s="406"/>
      <c r="H174" s="409"/>
      <c r="I174" s="412"/>
      <c r="J174" s="415"/>
      <c r="K174" s="418"/>
      <c r="L174" s="421"/>
      <c r="M174" s="421"/>
      <c r="N174" s="205" t="s">
        <v>394</v>
      </c>
      <c r="O174" s="427"/>
      <c r="P174" s="198">
        <v>2998.4</v>
      </c>
      <c r="Q174" s="199" t="s">
        <v>395</v>
      </c>
      <c r="R174" s="200"/>
      <c r="S174" s="198"/>
      <c r="T174" s="198"/>
      <c r="U174" s="409"/>
      <c r="V174" s="430"/>
      <c r="W174" s="449"/>
      <c r="X174" s="2">
        <v>108</v>
      </c>
    </row>
    <row r="175" spans="1:24" x14ac:dyDescent="0.25">
      <c r="A175" s="424"/>
      <c r="B175" s="421"/>
      <c r="C175" s="421"/>
      <c r="D175" s="421"/>
      <c r="E175" s="421"/>
      <c r="F175" s="427"/>
      <c r="G175" s="406"/>
      <c r="H175" s="409"/>
      <c r="I175" s="412"/>
      <c r="J175" s="415"/>
      <c r="K175" s="418"/>
      <c r="L175" s="421"/>
      <c r="M175" s="421"/>
      <c r="N175" s="205" t="s">
        <v>394</v>
      </c>
      <c r="O175" s="427"/>
      <c r="P175" s="198">
        <v>270</v>
      </c>
      <c r="Q175" s="199" t="s">
        <v>396</v>
      </c>
      <c r="R175" s="200"/>
      <c r="S175" s="198"/>
      <c r="T175" s="198"/>
      <c r="U175" s="409"/>
      <c r="V175" s="430"/>
      <c r="W175" s="449"/>
      <c r="X175" s="2">
        <v>108</v>
      </c>
    </row>
    <row r="176" spans="1:24" x14ac:dyDescent="0.25">
      <c r="A176" s="424"/>
      <c r="B176" s="421"/>
      <c r="C176" s="421"/>
      <c r="D176" s="421"/>
      <c r="E176" s="421"/>
      <c r="F176" s="427"/>
      <c r="G176" s="406"/>
      <c r="H176" s="409"/>
      <c r="I176" s="412"/>
      <c r="J176" s="415"/>
      <c r="K176" s="418"/>
      <c r="L176" s="421"/>
      <c r="M176" s="421"/>
      <c r="N176" s="205" t="s">
        <v>394</v>
      </c>
      <c r="O176" s="427"/>
      <c r="P176" s="198">
        <v>847.8</v>
      </c>
      <c r="Q176" s="199" t="s">
        <v>396</v>
      </c>
      <c r="R176" s="200"/>
      <c r="S176" s="198"/>
      <c r="T176" s="198"/>
      <c r="U176" s="409"/>
      <c r="V176" s="430"/>
      <c r="W176" s="449"/>
      <c r="X176" s="2">
        <v>108</v>
      </c>
    </row>
    <row r="177" spans="1:24" x14ac:dyDescent="0.25">
      <c r="A177" s="424"/>
      <c r="B177" s="421"/>
      <c r="C177" s="421"/>
      <c r="D177" s="421"/>
      <c r="E177" s="421"/>
      <c r="F177" s="427"/>
      <c r="G177" s="406"/>
      <c r="H177" s="409"/>
      <c r="I177" s="412"/>
      <c r="J177" s="415"/>
      <c r="K177" s="418"/>
      <c r="L177" s="421"/>
      <c r="M177" s="421"/>
      <c r="N177" s="205" t="s">
        <v>452</v>
      </c>
      <c r="O177" s="427"/>
      <c r="P177" s="198">
        <v>1080</v>
      </c>
      <c r="Q177" s="199" t="s">
        <v>457</v>
      </c>
      <c r="R177" s="200"/>
      <c r="S177" s="198"/>
      <c r="T177" s="198"/>
      <c r="U177" s="409"/>
      <c r="V177" s="430"/>
      <c r="W177" s="449"/>
      <c r="X177" s="2">
        <v>108</v>
      </c>
    </row>
    <row r="178" spans="1:24" x14ac:dyDescent="0.25">
      <c r="A178" s="424"/>
      <c r="B178" s="421"/>
      <c r="C178" s="421"/>
      <c r="D178" s="421"/>
      <c r="E178" s="421"/>
      <c r="F178" s="427"/>
      <c r="G178" s="406"/>
      <c r="H178" s="409"/>
      <c r="I178" s="412"/>
      <c r="J178" s="415"/>
      <c r="K178" s="418"/>
      <c r="L178" s="421"/>
      <c r="M178" s="421"/>
      <c r="N178" s="205" t="s">
        <v>452</v>
      </c>
      <c r="O178" s="427"/>
      <c r="P178" s="198">
        <v>3373.2</v>
      </c>
      <c r="Q178" s="199" t="s">
        <v>457</v>
      </c>
      <c r="R178" s="200"/>
      <c r="S178" s="198"/>
      <c r="T178" s="198"/>
      <c r="U178" s="409"/>
      <c r="V178" s="430"/>
      <c r="W178" s="449"/>
      <c r="X178" s="2">
        <v>108</v>
      </c>
    </row>
    <row r="179" spans="1:24" x14ac:dyDescent="0.25">
      <c r="A179" s="424"/>
      <c r="B179" s="421"/>
      <c r="C179" s="421"/>
      <c r="D179" s="421"/>
      <c r="E179" s="421"/>
      <c r="F179" s="427"/>
      <c r="G179" s="406"/>
      <c r="H179" s="409"/>
      <c r="I179" s="412"/>
      <c r="J179" s="415"/>
      <c r="K179" s="418"/>
      <c r="L179" s="421"/>
      <c r="M179" s="421"/>
      <c r="N179" s="205" t="s">
        <v>452</v>
      </c>
      <c r="O179" s="427"/>
      <c r="P179" s="198">
        <v>1036.2</v>
      </c>
      <c r="Q179" s="199" t="s">
        <v>457</v>
      </c>
      <c r="R179" s="200"/>
      <c r="S179" s="198"/>
      <c r="T179" s="198"/>
      <c r="U179" s="409"/>
      <c r="V179" s="430"/>
      <c r="W179" s="449"/>
      <c r="X179" s="2">
        <v>108</v>
      </c>
    </row>
    <row r="180" spans="1:24" x14ac:dyDescent="0.25">
      <c r="A180" s="424"/>
      <c r="B180" s="421"/>
      <c r="C180" s="421"/>
      <c r="D180" s="421"/>
      <c r="E180" s="421"/>
      <c r="F180" s="427"/>
      <c r="G180" s="406"/>
      <c r="H180" s="409"/>
      <c r="I180" s="412"/>
      <c r="J180" s="415"/>
      <c r="K180" s="418"/>
      <c r="L180" s="421"/>
      <c r="M180" s="421"/>
      <c r="N180" s="205" t="s">
        <v>452</v>
      </c>
      <c r="O180" s="427"/>
      <c r="P180" s="198">
        <v>330</v>
      </c>
      <c r="Q180" s="199" t="s">
        <v>457</v>
      </c>
      <c r="R180" s="200"/>
      <c r="S180" s="198"/>
      <c r="T180" s="198"/>
      <c r="U180" s="409"/>
      <c r="V180" s="430"/>
      <c r="W180" s="449"/>
      <c r="X180" s="2">
        <v>108</v>
      </c>
    </row>
    <row r="181" spans="1:24" x14ac:dyDescent="0.25">
      <c r="A181" s="424"/>
      <c r="B181" s="421"/>
      <c r="C181" s="421"/>
      <c r="D181" s="421"/>
      <c r="E181" s="421"/>
      <c r="F181" s="427"/>
      <c r="G181" s="406"/>
      <c r="H181" s="409"/>
      <c r="I181" s="412"/>
      <c r="J181" s="415"/>
      <c r="K181" s="418"/>
      <c r="L181" s="421"/>
      <c r="M181" s="421"/>
      <c r="N181" s="205" t="s">
        <v>561</v>
      </c>
      <c r="O181" s="427"/>
      <c r="P181" s="198">
        <v>937</v>
      </c>
      <c r="Q181" s="199" t="s">
        <v>544</v>
      </c>
      <c r="R181" s="200"/>
      <c r="S181" s="198"/>
      <c r="T181" s="198"/>
      <c r="U181" s="409"/>
      <c r="V181" s="430"/>
      <c r="W181" s="449"/>
      <c r="X181" s="2">
        <v>108</v>
      </c>
    </row>
    <row r="182" spans="1:24" x14ac:dyDescent="0.25">
      <c r="A182" s="424"/>
      <c r="B182" s="421"/>
      <c r="C182" s="421"/>
      <c r="D182" s="421"/>
      <c r="E182" s="421"/>
      <c r="F182" s="427"/>
      <c r="G182" s="406"/>
      <c r="H182" s="409"/>
      <c r="I182" s="412"/>
      <c r="J182" s="415"/>
      <c r="K182" s="418"/>
      <c r="L182" s="421"/>
      <c r="M182" s="421"/>
      <c r="N182" s="205" t="s">
        <v>561</v>
      </c>
      <c r="O182" s="427"/>
      <c r="P182" s="198">
        <v>847.8</v>
      </c>
      <c r="Q182" s="199" t="s">
        <v>544</v>
      </c>
      <c r="R182" s="200"/>
      <c r="S182" s="198"/>
      <c r="T182" s="198"/>
      <c r="U182" s="409"/>
      <c r="V182" s="430"/>
      <c r="W182" s="449"/>
      <c r="X182" s="2">
        <v>108</v>
      </c>
    </row>
    <row r="183" spans="1:24" x14ac:dyDescent="0.25">
      <c r="A183" s="424"/>
      <c r="B183" s="421"/>
      <c r="C183" s="421"/>
      <c r="D183" s="421"/>
      <c r="E183" s="421"/>
      <c r="F183" s="427"/>
      <c r="G183" s="406"/>
      <c r="H183" s="409"/>
      <c r="I183" s="412"/>
      <c r="J183" s="415"/>
      <c r="K183" s="418"/>
      <c r="L183" s="421"/>
      <c r="M183" s="421"/>
      <c r="N183" s="205" t="s">
        <v>561</v>
      </c>
      <c r="O183" s="427"/>
      <c r="P183" s="198">
        <v>300</v>
      </c>
      <c r="Q183" s="199" t="s">
        <v>544</v>
      </c>
      <c r="R183" s="200"/>
      <c r="S183" s="198"/>
      <c r="T183" s="198"/>
      <c r="U183" s="409"/>
      <c r="V183" s="430"/>
      <c r="W183" s="449"/>
      <c r="X183" s="2">
        <v>108</v>
      </c>
    </row>
    <row r="184" spans="1:24" x14ac:dyDescent="0.25">
      <c r="A184" s="425"/>
      <c r="B184" s="422"/>
      <c r="C184" s="422"/>
      <c r="D184" s="422"/>
      <c r="E184" s="422"/>
      <c r="F184" s="428"/>
      <c r="G184" s="407"/>
      <c r="H184" s="410"/>
      <c r="I184" s="413"/>
      <c r="J184" s="416"/>
      <c r="K184" s="419"/>
      <c r="L184" s="422"/>
      <c r="M184" s="422"/>
      <c r="N184" s="206" t="s">
        <v>561</v>
      </c>
      <c r="O184" s="428"/>
      <c r="P184" s="201">
        <v>270</v>
      </c>
      <c r="Q184" s="202" t="s">
        <v>544</v>
      </c>
      <c r="R184" s="203"/>
      <c r="S184" s="201"/>
      <c r="T184" s="201"/>
      <c r="U184" s="410"/>
      <c r="V184" s="431"/>
      <c r="W184" s="450"/>
      <c r="X184" s="2">
        <v>108</v>
      </c>
    </row>
    <row r="185" spans="1:24" s="85" customFormat="1" ht="63" customHeight="1" x14ac:dyDescent="0.25">
      <c r="A185" s="423">
        <v>18</v>
      </c>
      <c r="B185" s="420" t="s">
        <v>56</v>
      </c>
      <c r="C185" s="420"/>
      <c r="D185" s="420"/>
      <c r="E185" s="420" t="s">
        <v>364</v>
      </c>
      <c r="F185" s="426" t="s">
        <v>331</v>
      </c>
      <c r="G185" s="405" t="s">
        <v>365</v>
      </c>
      <c r="H185" s="408">
        <v>70148.52</v>
      </c>
      <c r="I185" s="411">
        <f>IF(X185 = 109, H185 + SUM(S185:S190) - SUM(T185:T190) - SUM(P185:P190) - V185,0)</f>
        <v>7.2759576141834259E-12</v>
      </c>
      <c r="J185" s="414">
        <v>2353020735</v>
      </c>
      <c r="K185" s="417" t="s">
        <v>196</v>
      </c>
      <c r="L185" s="420"/>
      <c r="M185" s="420" t="s">
        <v>320</v>
      </c>
      <c r="N185" s="204" t="s">
        <v>394</v>
      </c>
      <c r="O185" s="426" t="s">
        <v>197</v>
      </c>
      <c r="P185" s="197">
        <v>3180</v>
      </c>
      <c r="Q185" s="196" t="s">
        <v>395</v>
      </c>
      <c r="R185" s="195"/>
      <c r="S185" s="197"/>
      <c r="T185" s="197"/>
      <c r="U185" s="408" t="s">
        <v>593</v>
      </c>
      <c r="V185" s="429">
        <v>32879.519999999997</v>
      </c>
      <c r="W185" s="448"/>
      <c r="X185" s="85">
        <v>109</v>
      </c>
    </row>
    <row r="186" spans="1:24" x14ac:dyDescent="0.25">
      <c r="A186" s="424"/>
      <c r="B186" s="421"/>
      <c r="C186" s="421"/>
      <c r="D186" s="421"/>
      <c r="E186" s="421"/>
      <c r="F186" s="427"/>
      <c r="G186" s="406"/>
      <c r="H186" s="409"/>
      <c r="I186" s="412"/>
      <c r="J186" s="415"/>
      <c r="K186" s="418"/>
      <c r="L186" s="421"/>
      <c r="M186" s="421"/>
      <c r="N186" s="205" t="s">
        <v>394</v>
      </c>
      <c r="O186" s="427"/>
      <c r="P186" s="198">
        <v>9858</v>
      </c>
      <c r="Q186" s="199" t="s">
        <v>395</v>
      </c>
      <c r="R186" s="200"/>
      <c r="S186" s="198"/>
      <c r="T186" s="198"/>
      <c r="U186" s="409"/>
      <c r="V186" s="430"/>
      <c r="W186" s="449"/>
      <c r="X186" s="2">
        <v>109</v>
      </c>
    </row>
    <row r="187" spans="1:24" x14ac:dyDescent="0.25">
      <c r="A187" s="424"/>
      <c r="B187" s="421"/>
      <c r="C187" s="421"/>
      <c r="D187" s="421"/>
      <c r="E187" s="421"/>
      <c r="F187" s="427"/>
      <c r="G187" s="406"/>
      <c r="H187" s="409"/>
      <c r="I187" s="412"/>
      <c r="J187" s="415"/>
      <c r="K187" s="418"/>
      <c r="L187" s="421"/>
      <c r="M187" s="421"/>
      <c r="N187" s="205" t="s">
        <v>452</v>
      </c>
      <c r="O187" s="427"/>
      <c r="P187" s="198">
        <v>3240</v>
      </c>
      <c r="Q187" s="199" t="s">
        <v>467</v>
      </c>
      <c r="R187" s="200"/>
      <c r="S187" s="198"/>
      <c r="T187" s="198"/>
      <c r="U187" s="409"/>
      <c r="V187" s="430"/>
      <c r="W187" s="449"/>
      <c r="X187" s="2">
        <v>109</v>
      </c>
    </row>
    <row r="188" spans="1:24" x14ac:dyDescent="0.25">
      <c r="A188" s="424"/>
      <c r="B188" s="421"/>
      <c r="C188" s="421"/>
      <c r="D188" s="421"/>
      <c r="E188" s="421"/>
      <c r="F188" s="427"/>
      <c r="G188" s="406"/>
      <c r="H188" s="409"/>
      <c r="I188" s="412"/>
      <c r="J188" s="415"/>
      <c r="K188" s="418"/>
      <c r="L188" s="421"/>
      <c r="M188" s="421"/>
      <c r="N188" s="205" t="s">
        <v>452</v>
      </c>
      <c r="O188" s="427"/>
      <c r="P188" s="198">
        <v>10044</v>
      </c>
      <c r="Q188" s="199" t="s">
        <v>467</v>
      </c>
      <c r="R188" s="200"/>
      <c r="S188" s="198"/>
      <c r="T188" s="198"/>
      <c r="U188" s="409"/>
      <c r="V188" s="430"/>
      <c r="W188" s="449"/>
      <c r="X188" s="2">
        <v>109</v>
      </c>
    </row>
    <row r="189" spans="1:24" x14ac:dyDescent="0.25">
      <c r="A189" s="424"/>
      <c r="B189" s="421"/>
      <c r="C189" s="421"/>
      <c r="D189" s="421"/>
      <c r="E189" s="421"/>
      <c r="F189" s="427"/>
      <c r="G189" s="406"/>
      <c r="H189" s="409"/>
      <c r="I189" s="412"/>
      <c r="J189" s="415"/>
      <c r="K189" s="418"/>
      <c r="L189" s="421"/>
      <c r="M189" s="421"/>
      <c r="N189" s="205" t="s">
        <v>561</v>
      </c>
      <c r="O189" s="427"/>
      <c r="P189" s="198">
        <v>2670</v>
      </c>
      <c r="Q189" s="199" t="s">
        <v>544</v>
      </c>
      <c r="R189" s="200"/>
      <c r="S189" s="198"/>
      <c r="T189" s="198"/>
      <c r="U189" s="409"/>
      <c r="V189" s="430"/>
      <c r="W189" s="449"/>
      <c r="X189" s="2">
        <v>109</v>
      </c>
    </row>
    <row r="190" spans="1:24" x14ac:dyDescent="0.25">
      <c r="A190" s="425"/>
      <c r="B190" s="422"/>
      <c r="C190" s="422"/>
      <c r="D190" s="422"/>
      <c r="E190" s="422"/>
      <c r="F190" s="428"/>
      <c r="G190" s="407"/>
      <c r="H190" s="410"/>
      <c r="I190" s="413"/>
      <c r="J190" s="416"/>
      <c r="K190" s="419"/>
      <c r="L190" s="422"/>
      <c r="M190" s="422"/>
      <c r="N190" s="206" t="s">
        <v>561</v>
      </c>
      <c r="O190" s="428"/>
      <c r="P190" s="201">
        <v>8277</v>
      </c>
      <c r="Q190" s="202" t="s">
        <v>544</v>
      </c>
      <c r="R190" s="203"/>
      <c r="S190" s="201"/>
      <c r="T190" s="201"/>
      <c r="U190" s="410"/>
      <c r="V190" s="431"/>
      <c r="W190" s="450"/>
      <c r="X190" s="2">
        <v>109</v>
      </c>
    </row>
    <row r="191" spans="1:24" s="85" customFormat="1" ht="78.599999999999994" customHeight="1" x14ac:dyDescent="0.25">
      <c r="A191" s="372">
        <v>19</v>
      </c>
      <c r="B191" s="381" t="s">
        <v>56</v>
      </c>
      <c r="C191" s="381"/>
      <c r="D191" s="381"/>
      <c r="E191" s="381" t="s">
        <v>343</v>
      </c>
      <c r="F191" s="375" t="s">
        <v>339</v>
      </c>
      <c r="G191" s="390" t="s">
        <v>188</v>
      </c>
      <c r="H191" s="378">
        <v>81000</v>
      </c>
      <c r="I191" s="393">
        <f>IF(X191 = 110, H191 + SUM(S191:S200) - SUM(T191:T200) - SUM(P191:P200) - V191,0)</f>
        <v>29520</v>
      </c>
      <c r="J191" s="399">
        <v>2353016552</v>
      </c>
      <c r="K191" s="402" t="s">
        <v>342</v>
      </c>
      <c r="L191" s="381"/>
      <c r="M191" s="381" t="s">
        <v>307</v>
      </c>
      <c r="N191" s="250" t="s">
        <v>394</v>
      </c>
      <c r="O191" s="375" t="s">
        <v>189</v>
      </c>
      <c r="P191" s="243">
        <v>3960</v>
      </c>
      <c r="Q191" s="242" t="s">
        <v>407</v>
      </c>
      <c r="R191" s="241"/>
      <c r="S191" s="243"/>
      <c r="T191" s="243"/>
      <c r="U191" s="378"/>
      <c r="V191" s="396"/>
      <c r="W191" s="387"/>
      <c r="X191" s="85">
        <v>110</v>
      </c>
    </row>
    <row r="192" spans="1:24" x14ac:dyDescent="0.25">
      <c r="A192" s="373"/>
      <c r="B192" s="382"/>
      <c r="C192" s="382"/>
      <c r="D192" s="382"/>
      <c r="E192" s="382"/>
      <c r="F192" s="376"/>
      <c r="G192" s="391"/>
      <c r="H192" s="379"/>
      <c r="I192" s="394"/>
      <c r="J192" s="400"/>
      <c r="K192" s="403"/>
      <c r="L192" s="382"/>
      <c r="M192" s="382"/>
      <c r="N192" s="251" t="s">
        <v>394</v>
      </c>
      <c r="O192" s="376"/>
      <c r="P192" s="244">
        <v>4620</v>
      </c>
      <c r="Q192" s="245" t="s">
        <v>407</v>
      </c>
      <c r="R192" s="246"/>
      <c r="S192" s="244"/>
      <c r="T192" s="244"/>
      <c r="U192" s="379"/>
      <c r="V192" s="397"/>
      <c r="W192" s="388"/>
      <c r="X192" s="2">
        <v>110</v>
      </c>
    </row>
    <row r="193" spans="1:24" x14ac:dyDescent="0.25">
      <c r="A193" s="373"/>
      <c r="B193" s="382"/>
      <c r="C193" s="382"/>
      <c r="D193" s="382"/>
      <c r="E193" s="382"/>
      <c r="F193" s="376"/>
      <c r="G193" s="391"/>
      <c r="H193" s="379"/>
      <c r="I193" s="394"/>
      <c r="J193" s="400"/>
      <c r="K193" s="403"/>
      <c r="L193" s="382"/>
      <c r="M193" s="382"/>
      <c r="N193" s="251" t="s">
        <v>452</v>
      </c>
      <c r="O193" s="376"/>
      <c r="P193" s="244">
        <v>5280</v>
      </c>
      <c r="Q193" s="245" t="s">
        <v>453</v>
      </c>
      <c r="R193" s="246"/>
      <c r="S193" s="244"/>
      <c r="T193" s="244"/>
      <c r="U193" s="379"/>
      <c r="V193" s="397"/>
      <c r="W193" s="388"/>
      <c r="X193" s="2">
        <v>110</v>
      </c>
    </row>
    <row r="194" spans="1:24" x14ac:dyDescent="0.25">
      <c r="A194" s="373"/>
      <c r="B194" s="382"/>
      <c r="C194" s="382"/>
      <c r="D194" s="382"/>
      <c r="E194" s="382"/>
      <c r="F194" s="376"/>
      <c r="G194" s="391"/>
      <c r="H194" s="379"/>
      <c r="I194" s="394"/>
      <c r="J194" s="400"/>
      <c r="K194" s="403"/>
      <c r="L194" s="382"/>
      <c r="M194" s="382"/>
      <c r="N194" s="251" t="s">
        <v>452</v>
      </c>
      <c r="O194" s="376"/>
      <c r="P194" s="244">
        <v>6160</v>
      </c>
      <c r="Q194" s="245" t="s">
        <v>453</v>
      </c>
      <c r="R194" s="246"/>
      <c r="S194" s="244"/>
      <c r="T194" s="244"/>
      <c r="U194" s="379"/>
      <c r="V194" s="397"/>
      <c r="W194" s="388"/>
      <c r="X194" s="2">
        <v>110</v>
      </c>
    </row>
    <row r="195" spans="1:24" x14ac:dyDescent="0.25">
      <c r="A195" s="373"/>
      <c r="B195" s="382"/>
      <c r="C195" s="382"/>
      <c r="D195" s="382"/>
      <c r="E195" s="382"/>
      <c r="F195" s="376"/>
      <c r="G195" s="391"/>
      <c r="H195" s="379"/>
      <c r="I195" s="394"/>
      <c r="J195" s="400"/>
      <c r="K195" s="403"/>
      <c r="L195" s="382"/>
      <c r="M195" s="382"/>
      <c r="N195" s="251" t="s">
        <v>542</v>
      </c>
      <c r="O195" s="376"/>
      <c r="P195" s="244">
        <v>4680</v>
      </c>
      <c r="Q195" s="245" t="s">
        <v>545</v>
      </c>
      <c r="R195" s="246"/>
      <c r="S195" s="244"/>
      <c r="T195" s="244"/>
      <c r="U195" s="379"/>
      <c r="V195" s="397"/>
      <c r="W195" s="388"/>
      <c r="X195" s="2">
        <v>110</v>
      </c>
    </row>
    <row r="196" spans="1:24" x14ac:dyDescent="0.25">
      <c r="A196" s="373"/>
      <c r="B196" s="382"/>
      <c r="C196" s="382"/>
      <c r="D196" s="382"/>
      <c r="E196" s="382"/>
      <c r="F196" s="376"/>
      <c r="G196" s="391"/>
      <c r="H196" s="379"/>
      <c r="I196" s="394"/>
      <c r="J196" s="400"/>
      <c r="K196" s="403"/>
      <c r="L196" s="382"/>
      <c r="M196" s="382"/>
      <c r="N196" s="251" t="s">
        <v>542</v>
      </c>
      <c r="O196" s="376"/>
      <c r="P196" s="244">
        <v>5460</v>
      </c>
      <c r="Q196" s="245" t="s">
        <v>545</v>
      </c>
      <c r="R196" s="246"/>
      <c r="S196" s="244"/>
      <c r="T196" s="244"/>
      <c r="U196" s="379"/>
      <c r="V196" s="397"/>
      <c r="W196" s="388"/>
      <c r="X196" s="2">
        <v>110</v>
      </c>
    </row>
    <row r="197" spans="1:24" x14ac:dyDescent="0.25">
      <c r="A197" s="373"/>
      <c r="B197" s="382"/>
      <c r="C197" s="382"/>
      <c r="D197" s="382"/>
      <c r="E197" s="382"/>
      <c r="F197" s="376"/>
      <c r="G197" s="391"/>
      <c r="H197" s="379"/>
      <c r="I197" s="394"/>
      <c r="J197" s="400"/>
      <c r="K197" s="403"/>
      <c r="L197" s="382"/>
      <c r="M197" s="382"/>
      <c r="N197" s="251" t="s">
        <v>594</v>
      </c>
      <c r="O197" s="376"/>
      <c r="P197" s="244">
        <v>5520</v>
      </c>
      <c r="Q197" s="245" t="s">
        <v>601</v>
      </c>
      <c r="R197" s="246"/>
      <c r="S197" s="244"/>
      <c r="T197" s="244"/>
      <c r="U197" s="379"/>
      <c r="V197" s="397"/>
      <c r="W197" s="388"/>
      <c r="X197" s="2">
        <v>110</v>
      </c>
    </row>
    <row r="198" spans="1:24" x14ac:dyDescent="0.25">
      <c r="A198" s="373"/>
      <c r="B198" s="382"/>
      <c r="C198" s="382"/>
      <c r="D198" s="382"/>
      <c r="E198" s="382"/>
      <c r="F198" s="376"/>
      <c r="G198" s="391"/>
      <c r="H198" s="379"/>
      <c r="I198" s="394"/>
      <c r="J198" s="400"/>
      <c r="K198" s="403"/>
      <c r="L198" s="382"/>
      <c r="M198" s="382"/>
      <c r="N198" s="251" t="s">
        <v>594</v>
      </c>
      <c r="O198" s="376"/>
      <c r="P198" s="244">
        <v>6440</v>
      </c>
      <c r="Q198" s="245" t="s">
        <v>601</v>
      </c>
      <c r="R198" s="246"/>
      <c r="S198" s="244"/>
      <c r="T198" s="244"/>
      <c r="U198" s="379"/>
      <c r="V198" s="397"/>
      <c r="W198" s="388"/>
      <c r="X198" s="2">
        <v>110</v>
      </c>
    </row>
    <row r="199" spans="1:24" x14ac:dyDescent="0.25">
      <c r="A199" s="373"/>
      <c r="B199" s="382"/>
      <c r="C199" s="382"/>
      <c r="D199" s="382"/>
      <c r="E199" s="382"/>
      <c r="F199" s="376"/>
      <c r="G199" s="391"/>
      <c r="H199" s="379"/>
      <c r="I199" s="394"/>
      <c r="J199" s="400"/>
      <c r="K199" s="403"/>
      <c r="L199" s="382"/>
      <c r="M199" s="382"/>
      <c r="N199" s="251" t="s">
        <v>608</v>
      </c>
      <c r="O199" s="376"/>
      <c r="P199" s="244">
        <v>4320</v>
      </c>
      <c r="Q199" s="245" t="s">
        <v>648</v>
      </c>
      <c r="R199" s="246"/>
      <c r="S199" s="244"/>
      <c r="T199" s="244"/>
      <c r="U199" s="379"/>
      <c r="V199" s="397"/>
      <c r="W199" s="388"/>
      <c r="X199" s="2">
        <v>110</v>
      </c>
    </row>
    <row r="200" spans="1:24" x14ac:dyDescent="0.25">
      <c r="A200" s="374"/>
      <c r="B200" s="383"/>
      <c r="C200" s="383"/>
      <c r="D200" s="383"/>
      <c r="E200" s="383"/>
      <c r="F200" s="377"/>
      <c r="G200" s="392"/>
      <c r="H200" s="380"/>
      <c r="I200" s="395"/>
      <c r="J200" s="401"/>
      <c r="K200" s="404"/>
      <c r="L200" s="383"/>
      <c r="M200" s="383"/>
      <c r="N200" s="252" t="s">
        <v>608</v>
      </c>
      <c r="O200" s="377"/>
      <c r="P200" s="247">
        <v>5040</v>
      </c>
      <c r="Q200" s="248" t="s">
        <v>648</v>
      </c>
      <c r="R200" s="249"/>
      <c r="S200" s="247"/>
      <c r="T200" s="247"/>
      <c r="U200" s="380"/>
      <c r="V200" s="398"/>
      <c r="W200" s="389"/>
      <c r="X200" s="2">
        <v>110</v>
      </c>
    </row>
    <row r="201" spans="1:24" s="85" customFormat="1" ht="77.45" customHeight="1" x14ac:dyDescent="0.25">
      <c r="A201" s="372">
        <v>20</v>
      </c>
      <c r="B201" s="381" t="s">
        <v>56</v>
      </c>
      <c r="C201" s="381"/>
      <c r="D201" s="381"/>
      <c r="E201" s="381" t="s">
        <v>366</v>
      </c>
      <c r="F201" s="375" t="s">
        <v>339</v>
      </c>
      <c r="G201" s="390" t="s">
        <v>367</v>
      </c>
      <c r="H201" s="378">
        <v>27406.080000000002</v>
      </c>
      <c r="I201" s="393">
        <f>IF(X201 = 111, H201 + SUM(S201:S205) - SUM(T201:T205) - SUM(P201:P205) - V201,0)</f>
        <v>15986.880000000001</v>
      </c>
      <c r="J201" s="399">
        <v>2310163739</v>
      </c>
      <c r="K201" s="402" t="s">
        <v>150</v>
      </c>
      <c r="L201" s="381"/>
      <c r="M201" s="381" t="s">
        <v>307</v>
      </c>
      <c r="N201" s="250" t="s">
        <v>394</v>
      </c>
      <c r="O201" s="375" t="s">
        <v>368</v>
      </c>
      <c r="P201" s="243">
        <v>2283.84</v>
      </c>
      <c r="Q201" s="242" t="s">
        <v>456</v>
      </c>
      <c r="R201" s="241"/>
      <c r="S201" s="243"/>
      <c r="T201" s="243"/>
      <c r="U201" s="378"/>
      <c r="V201" s="396"/>
      <c r="W201" s="387"/>
      <c r="X201" s="85">
        <v>111</v>
      </c>
    </row>
    <row r="202" spans="1:24" x14ac:dyDescent="0.25">
      <c r="A202" s="373"/>
      <c r="B202" s="382"/>
      <c r="C202" s="382"/>
      <c r="D202" s="382"/>
      <c r="E202" s="382"/>
      <c r="F202" s="376"/>
      <c r="G202" s="391"/>
      <c r="H202" s="379"/>
      <c r="I202" s="394"/>
      <c r="J202" s="400"/>
      <c r="K202" s="403"/>
      <c r="L202" s="382"/>
      <c r="M202" s="382"/>
      <c r="N202" s="251" t="s">
        <v>452</v>
      </c>
      <c r="O202" s="376"/>
      <c r="P202" s="244">
        <v>2283.84</v>
      </c>
      <c r="Q202" s="245" t="s">
        <v>456</v>
      </c>
      <c r="R202" s="246"/>
      <c r="S202" s="244"/>
      <c r="T202" s="244"/>
      <c r="U202" s="379"/>
      <c r="V202" s="397"/>
      <c r="W202" s="388"/>
      <c r="X202" s="2">
        <v>111</v>
      </c>
    </row>
    <row r="203" spans="1:24" x14ac:dyDescent="0.25">
      <c r="A203" s="373"/>
      <c r="B203" s="382"/>
      <c r="C203" s="382"/>
      <c r="D203" s="382"/>
      <c r="E203" s="382"/>
      <c r="F203" s="376"/>
      <c r="G203" s="391"/>
      <c r="H203" s="379"/>
      <c r="I203" s="394"/>
      <c r="J203" s="400"/>
      <c r="K203" s="403"/>
      <c r="L203" s="382"/>
      <c r="M203" s="382"/>
      <c r="N203" s="251" t="s">
        <v>543</v>
      </c>
      <c r="O203" s="376"/>
      <c r="P203" s="244">
        <v>2283.84</v>
      </c>
      <c r="Q203" s="245" t="s">
        <v>541</v>
      </c>
      <c r="R203" s="246"/>
      <c r="S203" s="244"/>
      <c r="T203" s="244"/>
      <c r="U203" s="379"/>
      <c r="V203" s="397"/>
      <c r="W203" s="388"/>
      <c r="X203" s="2">
        <v>111</v>
      </c>
    </row>
    <row r="204" spans="1:24" x14ac:dyDescent="0.25">
      <c r="A204" s="373"/>
      <c r="B204" s="382"/>
      <c r="C204" s="382"/>
      <c r="D204" s="382"/>
      <c r="E204" s="382"/>
      <c r="F204" s="376"/>
      <c r="G204" s="391"/>
      <c r="H204" s="379"/>
      <c r="I204" s="394"/>
      <c r="J204" s="400"/>
      <c r="K204" s="403"/>
      <c r="L204" s="382"/>
      <c r="M204" s="382"/>
      <c r="N204" s="251" t="s">
        <v>552</v>
      </c>
      <c r="O204" s="376"/>
      <c r="P204" s="244">
        <v>2283.84</v>
      </c>
      <c r="Q204" s="245" t="s">
        <v>596</v>
      </c>
      <c r="R204" s="246"/>
      <c r="S204" s="244"/>
      <c r="T204" s="244"/>
      <c r="U204" s="379"/>
      <c r="V204" s="397"/>
      <c r="W204" s="388"/>
      <c r="X204" s="2">
        <v>111</v>
      </c>
    </row>
    <row r="205" spans="1:24" x14ac:dyDescent="0.25">
      <c r="A205" s="374"/>
      <c r="B205" s="383"/>
      <c r="C205" s="383"/>
      <c r="D205" s="383"/>
      <c r="E205" s="383"/>
      <c r="F205" s="377"/>
      <c r="G205" s="392"/>
      <c r="H205" s="380"/>
      <c r="I205" s="395"/>
      <c r="J205" s="401"/>
      <c r="K205" s="404"/>
      <c r="L205" s="383"/>
      <c r="M205" s="383"/>
      <c r="N205" s="252" t="s">
        <v>608</v>
      </c>
      <c r="O205" s="377"/>
      <c r="P205" s="247">
        <v>2283.84</v>
      </c>
      <c r="Q205" s="248" t="s">
        <v>648</v>
      </c>
      <c r="R205" s="249"/>
      <c r="S205" s="247"/>
      <c r="T205" s="247"/>
      <c r="U205" s="380"/>
      <c r="V205" s="398"/>
      <c r="W205" s="389"/>
      <c r="X205" s="2">
        <v>111</v>
      </c>
    </row>
    <row r="206" spans="1:24" s="85" customFormat="1" ht="54" customHeight="1" x14ac:dyDescent="0.25">
      <c r="A206" s="423">
        <v>21</v>
      </c>
      <c r="B206" s="420" t="s">
        <v>56</v>
      </c>
      <c r="C206" s="420"/>
      <c r="D206" s="420"/>
      <c r="E206" s="420" t="s">
        <v>201</v>
      </c>
      <c r="F206" s="426" t="s">
        <v>388</v>
      </c>
      <c r="G206" s="405" t="s">
        <v>361</v>
      </c>
      <c r="H206" s="408">
        <v>48651.199999999997</v>
      </c>
      <c r="I206" s="411">
        <f>IF(X206 = 112, H206 + SUM(S206:S211) - SUM(T206:T211) - SUM(P206:P211) - V206,0)</f>
        <v>0</v>
      </c>
      <c r="J206" s="414">
        <v>2353020735</v>
      </c>
      <c r="K206" s="417" t="s">
        <v>196</v>
      </c>
      <c r="L206" s="420"/>
      <c r="M206" s="420" t="s">
        <v>320</v>
      </c>
      <c r="N206" s="204" t="s">
        <v>394</v>
      </c>
      <c r="O206" s="426" t="s">
        <v>197</v>
      </c>
      <c r="P206" s="197">
        <v>5517</v>
      </c>
      <c r="Q206" s="196" t="s">
        <v>396</v>
      </c>
      <c r="R206" s="195"/>
      <c r="S206" s="197"/>
      <c r="T206" s="197"/>
      <c r="U206" s="408" t="s">
        <v>593</v>
      </c>
      <c r="V206" s="429">
        <v>26992</v>
      </c>
      <c r="W206" s="448"/>
      <c r="X206" s="85">
        <v>112</v>
      </c>
    </row>
    <row r="207" spans="1:24" x14ac:dyDescent="0.25">
      <c r="A207" s="424"/>
      <c r="B207" s="421"/>
      <c r="C207" s="421"/>
      <c r="D207" s="421"/>
      <c r="E207" s="421"/>
      <c r="F207" s="427"/>
      <c r="G207" s="406"/>
      <c r="H207" s="409"/>
      <c r="I207" s="412"/>
      <c r="J207" s="415"/>
      <c r="K207" s="418"/>
      <c r="L207" s="421"/>
      <c r="M207" s="421"/>
      <c r="N207" s="205" t="s">
        <v>394</v>
      </c>
      <c r="O207" s="427"/>
      <c r="P207" s="198">
        <v>2204.8000000000002</v>
      </c>
      <c r="Q207" s="199" t="s">
        <v>396</v>
      </c>
      <c r="R207" s="200"/>
      <c r="S207" s="198"/>
      <c r="T207" s="198"/>
      <c r="U207" s="409"/>
      <c r="V207" s="430"/>
      <c r="W207" s="449"/>
      <c r="X207" s="2">
        <v>112</v>
      </c>
    </row>
    <row r="208" spans="1:24" x14ac:dyDescent="0.25">
      <c r="A208" s="424"/>
      <c r="B208" s="421"/>
      <c r="C208" s="421"/>
      <c r="D208" s="421"/>
      <c r="E208" s="421"/>
      <c r="F208" s="427"/>
      <c r="G208" s="406"/>
      <c r="H208" s="409"/>
      <c r="I208" s="412"/>
      <c r="J208" s="415"/>
      <c r="K208" s="418"/>
      <c r="L208" s="421"/>
      <c r="M208" s="421"/>
      <c r="N208" s="205" t="s">
        <v>452</v>
      </c>
      <c r="O208" s="427"/>
      <c r="P208" s="198">
        <v>6201</v>
      </c>
      <c r="Q208" s="199" t="s">
        <v>467</v>
      </c>
      <c r="R208" s="200"/>
      <c r="S208" s="198"/>
      <c r="T208" s="198"/>
      <c r="U208" s="409"/>
      <c r="V208" s="430"/>
      <c r="W208" s="449"/>
      <c r="X208" s="2">
        <v>112</v>
      </c>
    </row>
    <row r="209" spans="1:24" x14ac:dyDescent="0.25">
      <c r="A209" s="424"/>
      <c r="B209" s="421"/>
      <c r="C209" s="421"/>
      <c r="D209" s="421"/>
      <c r="E209" s="421"/>
      <c r="F209" s="427"/>
      <c r="G209" s="406"/>
      <c r="H209" s="409"/>
      <c r="I209" s="412"/>
      <c r="J209" s="415"/>
      <c r="K209" s="418"/>
      <c r="L209" s="421"/>
      <c r="M209" s="421"/>
      <c r="N209" s="205" t="s">
        <v>452</v>
      </c>
      <c r="O209" s="427"/>
      <c r="P209" s="198">
        <v>2246.4</v>
      </c>
      <c r="Q209" s="199" t="s">
        <v>467</v>
      </c>
      <c r="R209" s="200"/>
      <c r="S209" s="198"/>
      <c r="T209" s="198"/>
      <c r="U209" s="409"/>
      <c r="V209" s="430"/>
      <c r="W209" s="449"/>
      <c r="X209" s="2">
        <v>112</v>
      </c>
    </row>
    <row r="210" spans="1:24" x14ac:dyDescent="0.25">
      <c r="A210" s="424"/>
      <c r="B210" s="421"/>
      <c r="C210" s="421"/>
      <c r="D210" s="421"/>
      <c r="E210" s="421"/>
      <c r="F210" s="427"/>
      <c r="G210" s="406"/>
      <c r="H210" s="409"/>
      <c r="I210" s="412"/>
      <c r="J210" s="415"/>
      <c r="K210" s="418"/>
      <c r="L210" s="421"/>
      <c r="M210" s="421"/>
      <c r="N210" s="205" t="s">
        <v>561</v>
      </c>
      <c r="O210" s="427"/>
      <c r="P210" s="198">
        <v>4086</v>
      </c>
      <c r="Q210" s="199" t="s">
        <v>544</v>
      </c>
      <c r="R210" s="200"/>
      <c r="S210" s="198"/>
      <c r="T210" s="198"/>
      <c r="U210" s="409"/>
      <c r="V210" s="430"/>
      <c r="W210" s="449"/>
      <c r="X210" s="2">
        <v>112</v>
      </c>
    </row>
    <row r="211" spans="1:24" x14ac:dyDescent="0.25">
      <c r="A211" s="425"/>
      <c r="B211" s="422"/>
      <c r="C211" s="422"/>
      <c r="D211" s="422"/>
      <c r="E211" s="422"/>
      <c r="F211" s="428"/>
      <c r="G211" s="407"/>
      <c r="H211" s="410"/>
      <c r="I211" s="413"/>
      <c r="J211" s="416"/>
      <c r="K211" s="419"/>
      <c r="L211" s="422"/>
      <c r="M211" s="422"/>
      <c r="N211" s="206" t="s">
        <v>561</v>
      </c>
      <c r="O211" s="428"/>
      <c r="P211" s="201">
        <v>1404</v>
      </c>
      <c r="Q211" s="202" t="s">
        <v>544</v>
      </c>
      <c r="R211" s="203"/>
      <c r="S211" s="201"/>
      <c r="T211" s="201"/>
      <c r="U211" s="410"/>
      <c r="V211" s="431"/>
      <c r="W211" s="450"/>
      <c r="X211" s="2">
        <v>112</v>
      </c>
    </row>
    <row r="212" spans="1:24" s="85" customFormat="1" ht="77.45" customHeight="1" x14ac:dyDescent="0.25">
      <c r="A212" s="150">
        <v>22</v>
      </c>
      <c r="B212" s="151" t="s">
        <v>56</v>
      </c>
      <c r="C212" s="151"/>
      <c r="D212" s="151"/>
      <c r="E212" s="151" t="s">
        <v>330</v>
      </c>
      <c r="F212" s="158" t="s">
        <v>301</v>
      </c>
      <c r="G212" s="152" t="s">
        <v>332</v>
      </c>
      <c r="H212" s="153">
        <v>56371.199999999997</v>
      </c>
      <c r="I212" s="154">
        <f>IF(X212 = 113, H212 + SUM(S212:S212) - SUM(T212:T212) - SUM(P212:P212) - V212,0)</f>
        <v>0</v>
      </c>
      <c r="J212" s="155">
        <v>235300578903</v>
      </c>
      <c r="K212" s="156" t="s">
        <v>147</v>
      </c>
      <c r="L212" s="151"/>
      <c r="M212" s="151" t="s">
        <v>412</v>
      </c>
      <c r="N212" s="158" t="s">
        <v>413</v>
      </c>
      <c r="O212" s="158" t="s">
        <v>199</v>
      </c>
      <c r="P212" s="153">
        <v>56371.199999999997</v>
      </c>
      <c r="Q212" s="152" t="s">
        <v>385</v>
      </c>
      <c r="R212" s="151"/>
      <c r="S212" s="153"/>
      <c r="T212" s="153"/>
      <c r="U212" s="153"/>
      <c r="V212" s="157"/>
      <c r="W212" s="149"/>
      <c r="X212" s="85">
        <v>113</v>
      </c>
    </row>
    <row r="213" spans="1:24" s="85" customFormat="1" ht="93.6" customHeight="1" x14ac:dyDescent="0.25">
      <c r="A213" s="150">
        <v>23</v>
      </c>
      <c r="B213" s="151" t="s">
        <v>56</v>
      </c>
      <c r="C213" s="151"/>
      <c r="D213" s="151"/>
      <c r="E213" s="151" t="s">
        <v>416</v>
      </c>
      <c r="F213" s="158" t="s">
        <v>417</v>
      </c>
      <c r="G213" s="152" t="s">
        <v>418</v>
      </c>
      <c r="H213" s="153">
        <v>9500</v>
      </c>
      <c r="I213" s="154">
        <f>IF(X213 = 114, H213 + SUM(S213:S213) - SUM(T213:T213) - SUM(P213:P213) - V213,0)</f>
        <v>0</v>
      </c>
      <c r="J213" s="155">
        <v>2353015365</v>
      </c>
      <c r="K213" s="156" t="s">
        <v>419</v>
      </c>
      <c r="L213" s="151"/>
      <c r="M213" s="151" t="s">
        <v>420</v>
      </c>
      <c r="N213" s="158" t="s">
        <v>460</v>
      </c>
      <c r="O213" s="158" t="s">
        <v>447</v>
      </c>
      <c r="P213" s="153">
        <v>9500</v>
      </c>
      <c r="Q213" s="152" t="s">
        <v>458</v>
      </c>
      <c r="R213" s="151"/>
      <c r="S213" s="153"/>
      <c r="T213" s="153"/>
      <c r="U213" s="153"/>
      <c r="V213" s="157"/>
      <c r="W213" s="149"/>
      <c r="X213" s="85">
        <v>114</v>
      </c>
    </row>
    <row r="214" spans="1:24" s="85" customFormat="1" ht="76.150000000000006" customHeight="1" x14ac:dyDescent="0.25">
      <c r="A214" s="372">
        <v>24</v>
      </c>
      <c r="B214" s="381" t="s">
        <v>56</v>
      </c>
      <c r="C214" s="381"/>
      <c r="D214" s="381"/>
      <c r="E214" s="381" t="s">
        <v>431</v>
      </c>
      <c r="F214" s="375" t="s">
        <v>432</v>
      </c>
      <c r="G214" s="390" t="s">
        <v>332</v>
      </c>
      <c r="H214" s="378">
        <v>532480</v>
      </c>
      <c r="I214" s="393">
        <f>IF(X214 = 117, H214 + SUM(S214:S216) - SUM(T214:T216) - SUM(P214:P216) - V214,0)</f>
        <v>232448</v>
      </c>
      <c r="J214" s="399">
        <v>235300578903</v>
      </c>
      <c r="K214" s="402" t="s">
        <v>147</v>
      </c>
      <c r="L214" s="381"/>
      <c r="M214" s="381" t="s">
        <v>433</v>
      </c>
      <c r="N214" s="250" t="s">
        <v>542</v>
      </c>
      <c r="O214" s="375" t="s">
        <v>199</v>
      </c>
      <c r="P214" s="243">
        <v>79872</v>
      </c>
      <c r="Q214" s="242" t="s">
        <v>544</v>
      </c>
      <c r="R214" s="241"/>
      <c r="S214" s="243"/>
      <c r="T214" s="243"/>
      <c r="U214" s="378"/>
      <c r="V214" s="396"/>
      <c r="W214" s="387"/>
      <c r="X214" s="85">
        <v>117</v>
      </c>
    </row>
    <row r="215" spans="1:24" x14ac:dyDescent="0.25">
      <c r="A215" s="373"/>
      <c r="B215" s="382"/>
      <c r="C215" s="382"/>
      <c r="D215" s="382"/>
      <c r="E215" s="382"/>
      <c r="F215" s="376"/>
      <c r="G215" s="391"/>
      <c r="H215" s="379"/>
      <c r="I215" s="394"/>
      <c r="J215" s="400"/>
      <c r="K215" s="403"/>
      <c r="L215" s="382"/>
      <c r="M215" s="382"/>
      <c r="N215" s="251" t="s">
        <v>594</v>
      </c>
      <c r="O215" s="376"/>
      <c r="P215" s="244">
        <v>109824</v>
      </c>
      <c r="Q215" s="245" t="s">
        <v>599</v>
      </c>
      <c r="R215" s="246"/>
      <c r="S215" s="244"/>
      <c r="T215" s="244"/>
      <c r="U215" s="379"/>
      <c r="V215" s="397"/>
      <c r="W215" s="388"/>
      <c r="X215" s="2">
        <v>117</v>
      </c>
    </row>
    <row r="216" spans="1:24" x14ac:dyDescent="0.25">
      <c r="A216" s="374"/>
      <c r="B216" s="383"/>
      <c r="C216" s="383"/>
      <c r="D216" s="383"/>
      <c r="E216" s="383"/>
      <c r="F216" s="377"/>
      <c r="G216" s="392"/>
      <c r="H216" s="380"/>
      <c r="I216" s="395"/>
      <c r="J216" s="401"/>
      <c r="K216" s="404"/>
      <c r="L216" s="383"/>
      <c r="M216" s="383"/>
      <c r="N216" s="252" t="s">
        <v>608</v>
      </c>
      <c r="O216" s="377"/>
      <c r="P216" s="247">
        <v>110336</v>
      </c>
      <c r="Q216" s="248" t="s">
        <v>648</v>
      </c>
      <c r="R216" s="249"/>
      <c r="S216" s="247"/>
      <c r="T216" s="247"/>
      <c r="U216" s="380"/>
      <c r="V216" s="398"/>
      <c r="W216" s="389"/>
      <c r="X216" s="2">
        <v>117</v>
      </c>
    </row>
    <row r="217" spans="1:24" s="85" customFormat="1" ht="112.5" x14ac:dyDescent="0.25">
      <c r="A217" s="150">
        <v>25</v>
      </c>
      <c r="B217" s="151" t="s">
        <v>56</v>
      </c>
      <c r="C217" s="151"/>
      <c r="D217" s="151" t="s">
        <v>434</v>
      </c>
      <c r="E217" s="151" t="s">
        <v>57</v>
      </c>
      <c r="F217" s="158" t="s">
        <v>435</v>
      </c>
      <c r="G217" s="152" t="s">
        <v>436</v>
      </c>
      <c r="H217" s="153">
        <v>72125</v>
      </c>
      <c r="I217" s="154">
        <f>IF(X217 = 118, H217 + SUM(S217:S217) - SUM(T217:T217) - SUM(P217:P217) - V217,0)</f>
        <v>0</v>
      </c>
      <c r="J217" s="155">
        <v>2636040789</v>
      </c>
      <c r="K217" s="156" t="s">
        <v>437</v>
      </c>
      <c r="L217" s="151"/>
      <c r="M217" s="151" t="s">
        <v>438</v>
      </c>
      <c r="N217" s="158" t="s">
        <v>455</v>
      </c>
      <c r="O217" s="158" t="s">
        <v>439</v>
      </c>
      <c r="P217" s="153">
        <v>72125</v>
      </c>
      <c r="Q217" s="152" t="s">
        <v>457</v>
      </c>
      <c r="R217" s="151"/>
      <c r="S217" s="153"/>
      <c r="T217" s="153"/>
      <c r="U217" s="153"/>
      <c r="V217" s="157"/>
      <c r="W217" s="149"/>
      <c r="X217" s="85">
        <v>118</v>
      </c>
    </row>
    <row r="218" spans="1:24" s="85" customFormat="1" ht="54" customHeight="1" x14ac:dyDescent="0.25">
      <c r="A218" s="372">
        <v>26</v>
      </c>
      <c r="B218" s="381" t="s">
        <v>56</v>
      </c>
      <c r="C218" s="381"/>
      <c r="D218" s="381"/>
      <c r="E218" s="381" t="s">
        <v>494</v>
      </c>
      <c r="F218" s="375" t="s">
        <v>480</v>
      </c>
      <c r="G218" s="390" t="s">
        <v>512</v>
      </c>
      <c r="H218" s="378">
        <v>429932.3</v>
      </c>
      <c r="I218" s="393">
        <f>IF(X218 = 119, H218 + SUM(S218:S229) - SUM(T218:T229) - SUM(P218:P229) - V218,0)</f>
        <v>71135.919999999984</v>
      </c>
      <c r="J218" s="399">
        <v>2353020735</v>
      </c>
      <c r="K218" s="402" t="s">
        <v>196</v>
      </c>
      <c r="L218" s="381"/>
      <c r="M218" s="381" t="s">
        <v>502</v>
      </c>
      <c r="N218" s="250" t="s">
        <v>544</v>
      </c>
      <c r="O218" s="375" t="s">
        <v>197</v>
      </c>
      <c r="P218" s="243">
        <v>47651.85</v>
      </c>
      <c r="Q218" s="242" t="s">
        <v>563</v>
      </c>
      <c r="R218" s="241"/>
      <c r="S218" s="243"/>
      <c r="T218" s="243"/>
      <c r="U218" s="378"/>
      <c r="V218" s="396"/>
      <c r="W218" s="387"/>
      <c r="X218" s="85">
        <v>119</v>
      </c>
    </row>
    <row r="219" spans="1:24" x14ac:dyDescent="0.25">
      <c r="A219" s="373"/>
      <c r="B219" s="382"/>
      <c r="C219" s="382"/>
      <c r="D219" s="382"/>
      <c r="E219" s="382"/>
      <c r="F219" s="376"/>
      <c r="G219" s="391"/>
      <c r="H219" s="379"/>
      <c r="I219" s="394"/>
      <c r="J219" s="400"/>
      <c r="K219" s="403"/>
      <c r="L219" s="382"/>
      <c r="M219" s="382"/>
      <c r="N219" s="251" t="s">
        <v>544</v>
      </c>
      <c r="O219" s="376"/>
      <c r="P219" s="244">
        <v>3041.66</v>
      </c>
      <c r="Q219" s="245" t="s">
        <v>563</v>
      </c>
      <c r="R219" s="246"/>
      <c r="S219" s="244"/>
      <c r="T219" s="244"/>
      <c r="U219" s="379"/>
      <c r="V219" s="397"/>
      <c r="W219" s="388"/>
      <c r="X219" s="2">
        <v>119</v>
      </c>
    </row>
    <row r="220" spans="1:24" x14ac:dyDescent="0.25">
      <c r="A220" s="373"/>
      <c r="B220" s="382"/>
      <c r="C220" s="382"/>
      <c r="D220" s="382"/>
      <c r="E220" s="382"/>
      <c r="F220" s="376"/>
      <c r="G220" s="391"/>
      <c r="H220" s="379"/>
      <c r="I220" s="394"/>
      <c r="J220" s="400"/>
      <c r="K220" s="403"/>
      <c r="L220" s="382"/>
      <c r="M220" s="382"/>
      <c r="N220" s="251" t="s">
        <v>564</v>
      </c>
      <c r="O220" s="376"/>
      <c r="P220" s="244">
        <v>99267.520000000004</v>
      </c>
      <c r="Q220" s="245" t="s">
        <v>565</v>
      </c>
      <c r="R220" s="246"/>
      <c r="S220" s="244"/>
      <c r="T220" s="244"/>
      <c r="U220" s="379"/>
      <c r="V220" s="397"/>
      <c r="W220" s="388"/>
      <c r="X220" s="2">
        <v>119</v>
      </c>
    </row>
    <row r="221" spans="1:24" x14ac:dyDescent="0.25">
      <c r="A221" s="373"/>
      <c r="B221" s="382"/>
      <c r="C221" s="382"/>
      <c r="D221" s="382"/>
      <c r="E221" s="382"/>
      <c r="F221" s="376"/>
      <c r="G221" s="391"/>
      <c r="H221" s="379"/>
      <c r="I221" s="394"/>
      <c r="J221" s="400"/>
      <c r="K221" s="403"/>
      <c r="L221" s="382"/>
      <c r="M221" s="382"/>
      <c r="N221" s="251" t="s">
        <v>564</v>
      </c>
      <c r="O221" s="376"/>
      <c r="P221" s="244">
        <v>6336.32</v>
      </c>
      <c r="Q221" s="245" t="s">
        <v>565</v>
      </c>
      <c r="R221" s="246"/>
      <c r="S221" s="244"/>
      <c r="T221" s="244"/>
      <c r="U221" s="379"/>
      <c r="V221" s="397"/>
      <c r="W221" s="388"/>
      <c r="X221" s="2">
        <v>119</v>
      </c>
    </row>
    <row r="222" spans="1:24" x14ac:dyDescent="0.25">
      <c r="A222" s="373"/>
      <c r="B222" s="382"/>
      <c r="C222" s="382"/>
      <c r="D222" s="382"/>
      <c r="E222" s="382"/>
      <c r="F222" s="376"/>
      <c r="G222" s="391"/>
      <c r="H222" s="379"/>
      <c r="I222" s="394"/>
      <c r="J222" s="400"/>
      <c r="K222" s="403"/>
      <c r="L222" s="382"/>
      <c r="M222" s="382"/>
      <c r="N222" s="251" t="s">
        <v>552</v>
      </c>
      <c r="O222" s="376"/>
      <c r="P222" s="244">
        <v>55751.81</v>
      </c>
      <c r="Q222" s="245" t="s">
        <v>603</v>
      </c>
      <c r="R222" s="246"/>
      <c r="S222" s="244"/>
      <c r="T222" s="244"/>
      <c r="U222" s="379"/>
      <c r="V222" s="397"/>
      <c r="W222" s="388"/>
      <c r="X222" s="2">
        <v>119</v>
      </c>
    </row>
    <row r="223" spans="1:24" x14ac:dyDescent="0.25">
      <c r="A223" s="373"/>
      <c r="B223" s="382"/>
      <c r="C223" s="382"/>
      <c r="D223" s="382"/>
      <c r="E223" s="382"/>
      <c r="F223" s="376"/>
      <c r="G223" s="391"/>
      <c r="H223" s="379"/>
      <c r="I223" s="394"/>
      <c r="J223" s="400"/>
      <c r="K223" s="403"/>
      <c r="L223" s="382"/>
      <c r="M223" s="382"/>
      <c r="N223" s="251" t="s">
        <v>552</v>
      </c>
      <c r="O223" s="376"/>
      <c r="P223" s="244">
        <v>3558.68</v>
      </c>
      <c r="Q223" s="245" t="s">
        <v>603</v>
      </c>
      <c r="R223" s="246"/>
      <c r="S223" s="244"/>
      <c r="T223" s="244"/>
      <c r="U223" s="379"/>
      <c r="V223" s="397"/>
      <c r="W223" s="388"/>
      <c r="X223" s="2">
        <v>119</v>
      </c>
    </row>
    <row r="224" spans="1:24" x14ac:dyDescent="0.25">
      <c r="A224" s="373"/>
      <c r="B224" s="382"/>
      <c r="C224" s="382"/>
      <c r="D224" s="382"/>
      <c r="E224" s="382"/>
      <c r="F224" s="376"/>
      <c r="G224" s="391"/>
      <c r="H224" s="379"/>
      <c r="I224" s="394"/>
      <c r="J224" s="400"/>
      <c r="K224" s="403"/>
      <c r="L224" s="382"/>
      <c r="M224" s="382"/>
      <c r="N224" s="251" t="s">
        <v>595</v>
      </c>
      <c r="O224" s="376"/>
      <c r="P224" s="244">
        <v>18785</v>
      </c>
      <c r="Q224" s="245" t="s">
        <v>609</v>
      </c>
      <c r="R224" s="246"/>
      <c r="S224" s="244"/>
      <c r="T224" s="244"/>
      <c r="U224" s="379"/>
      <c r="V224" s="397"/>
      <c r="W224" s="388"/>
      <c r="X224" s="2">
        <v>119</v>
      </c>
    </row>
    <row r="225" spans="1:24" x14ac:dyDescent="0.25">
      <c r="A225" s="373"/>
      <c r="B225" s="382"/>
      <c r="C225" s="382"/>
      <c r="D225" s="382"/>
      <c r="E225" s="382"/>
      <c r="F225" s="376"/>
      <c r="G225" s="391"/>
      <c r="H225" s="379"/>
      <c r="I225" s="394"/>
      <c r="J225" s="400"/>
      <c r="K225" s="403"/>
      <c r="L225" s="382"/>
      <c r="M225" s="382"/>
      <c r="N225" s="251" t="s">
        <v>595</v>
      </c>
      <c r="O225" s="376"/>
      <c r="P225" s="244">
        <v>1199.06</v>
      </c>
      <c r="Q225" s="245" t="s">
        <v>609</v>
      </c>
      <c r="R225" s="246"/>
      <c r="S225" s="244"/>
      <c r="T225" s="244"/>
      <c r="U225" s="379"/>
      <c r="V225" s="397"/>
      <c r="W225" s="388"/>
      <c r="X225" s="2">
        <v>119</v>
      </c>
    </row>
    <row r="226" spans="1:24" x14ac:dyDescent="0.25">
      <c r="A226" s="373"/>
      <c r="B226" s="382"/>
      <c r="C226" s="382"/>
      <c r="D226" s="382"/>
      <c r="E226" s="382"/>
      <c r="F226" s="376"/>
      <c r="G226" s="391"/>
      <c r="H226" s="379"/>
      <c r="I226" s="394"/>
      <c r="J226" s="400"/>
      <c r="K226" s="403"/>
      <c r="L226" s="382"/>
      <c r="M226" s="382"/>
      <c r="N226" s="251" t="s">
        <v>603</v>
      </c>
      <c r="O226" s="376"/>
      <c r="P226" s="244">
        <v>65230.48</v>
      </c>
      <c r="Q226" s="245" t="s">
        <v>606</v>
      </c>
      <c r="R226" s="246"/>
      <c r="S226" s="244"/>
      <c r="T226" s="244"/>
      <c r="U226" s="379"/>
      <c r="V226" s="397"/>
      <c r="W226" s="388"/>
      <c r="X226" s="2">
        <v>119</v>
      </c>
    </row>
    <row r="227" spans="1:24" x14ac:dyDescent="0.25">
      <c r="A227" s="373"/>
      <c r="B227" s="382"/>
      <c r="C227" s="382"/>
      <c r="D227" s="382"/>
      <c r="E227" s="382"/>
      <c r="F227" s="376"/>
      <c r="G227" s="391"/>
      <c r="H227" s="379"/>
      <c r="I227" s="394"/>
      <c r="J227" s="400"/>
      <c r="K227" s="403"/>
      <c r="L227" s="382"/>
      <c r="M227" s="382"/>
      <c r="N227" s="251" t="s">
        <v>603</v>
      </c>
      <c r="O227" s="376"/>
      <c r="P227" s="244">
        <v>4163.71</v>
      </c>
      <c r="Q227" s="245" t="s">
        <v>606</v>
      </c>
      <c r="R227" s="246"/>
      <c r="S227" s="244"/>
      <c r="T227" s="244"/>
      <c r="U227" s="379"/>
      <c r="V227" s="397"/>
      <c r="W227" s="388"/>
      <c r="X227" s="2">
        <v>119</v>
      </c>
    </row>
    <row r="228" spans="1:24" x14ac:dyDescent="0.25">
      <c r="A228" s="373"/>
      <c r="B228" s="382"/>
      <c r="C228" s="382"/>
      <c r="D228" s="382"/>
      <c r="E228" s="382"/>
      <c r="F228" s="376"/>
      <c r="G228" s="391"/>
      <c r="H228" s="379"/>
      <c r="I228" s="394"/>
      <c r="J228" s="400"/>
      <c r="K228" s="403"/>
      <c r="L228" s="382"/>
      <c r="M228" s="382"/>
      <c r="N228" s="251" t="s">
        <v>605</v>
      </c>
      <c r="O228" s="376"/>
      <c r="P228" s="244">
        <v>50581.63</v>
      </c>
      <c r="Q228" s="245" t="s">
        <v>644</v>
      </c>
      <c r="R228" s="246"/>
      <c r="S228" s="244"/>
      <c r="T228" s="244"/>
      <c r="U228" s="379"/>
      <c r="V228" s="397"/>
      <c r="W228" s="388"/>
      <c r="X228" s="2">
        <v>119</v>
      </c>
    </row>
    <row r="229" spans="1:24" x14ac:dyDescent="0.25">
      <c r="A229" s="374"/>
      <c r="B229" s="383"/>
      <c r="C229" s="383"/>
      <c r="D229" s="383"/>
      <c r="E229" s="383"/>
      <c r="F229" s="377"/>
      <c r="G229" s="392"/>
      <c r="H229" s="380"/>
      <c r="I229" s="395"/>
      <c r="J229" s="401"/>
      <c r="K229" s="404"/>
      <c r="L229" s="383"/>
      <c r="M229" s="383"/>
      <c r="N229" s="252" t="s">
        <v>605</v>
      </c>
      <c r="O229" s="377"/>
      <c r="P229" s="247">
        <v>3228.66</v>
      </c>
      <c r="Q229" s="248" t="s">
        <v>644</v>
      </c>
      <c r="R229" s="249"/>
      <c r="S229" s="247"/>
      <c r="T229" s="247"/>
      <c r="U229" s="380"/>
      <c r="V229" s="398"/>
      <c r="W229" s="389"/>
      <c r="X229" s="2">
        <v>119</v>
      </c>
    </row>
    <row r="230" spans="1:24" s="85" customFormat="1" ht="54" customHeight="1" x14ac:dyDescent="0.25">
      <c r="A230" s="372">
        <v>27</v>
      </c>
      <c r="B230" s="381" t="s">
        <v>56</v>
      </c>
      <c r="C230" s="381"/>
      <c r="D230" s="381"/>
      <c r="E230" s="381" t="s">
        <v>200</v>
      </c>
      <c r="F230" s="375" t="s">
        <v>480</v>
      </c>
      <c r="G230" s="390" t="s">
        <v>513</v>
      </c>
      <c r="H230" s="378">
        <v>140700</v>
      </c>
      <c r="I230" s="393">
        <f>IF(X230 = 120, H230 + SUM(S230:S235) - SUM(T230:T235) - SUM(P230:P235) - V230,0)</f>
        <v>23280</v>
      </c>
      <c r="J230" s="399">
        <v>2353020735</v>
      </c>
      <c r="K230" s="402" t="s">
        <v>196</v>
      </c>
      <c r="L230" s="381"/>
      <c r="M230" s="381" t="s">
        <v>502</v>
      </c>
      <c r="N230" s="250" t="s">
        <v>544</v>
      </c>
      <c r="O230" s="375" t="s">
        <v>197</v>
      </c>
      <c r="P230" s="243">
        <v>16590</v>
      </c>
      <c r="Q230" s="242" t="s">
        <v>563</v>
      </c>
      <c r="R230" s="241"/>
      <c r="S230" s="243"/>
      <c r="T230" s="243"/>
      <c r="U230" s="378"/>
      <c r="V230" s="396"/>
      <c r="W230" s="387"/>
      <c r="X230" s="85">
        <v>120</v>
      </c>
    </row>
    <row r="231" spans="1:24" x14ac:dyDescent="0.25">
      <c r="A231" s="373"/>
      <c r="B231" s="382"/>
      <c r="C231" s="382"/>
      <c r="D231" s="382"/>
      <c r="E231" s="382"/>
      <c r="F231" s="376"/>
      <c r="G231" s="391"/>
      <c r="H231" s="379"/>
      <c r="I231" s="394"/>
      <c r="J231" s="400"/>
      <c r="K231" s="403"/>
      <c r="L231" s="382"/>
      <c r="M231" s="382"/>
      <c r="N231" s="251" t="s">
        <v>564</v>
      </c>
      <c r="O231" s="376"/>
      <c r="P231" s="244">
        <v>34560</v>
      </c>
      <c r="Q231" s="245" t="s">
        <v>565</v>
      </c>
      <c r="R231" s="246"/>
      <c r="S231" s="244"/>
      <c r="T231" s="244"/>
      <c r="U231" s="379"/>
      <c r="V231" s="397"/>
      <c r="W231" s="388"/>
      <c r="X231" s="2">
        <v>120</v>
      </c>
    </row>
    <row r="232" spans="1:24" x14ac:dyDescent="0.25">
      <c r="A232" s="373"/>
      <c r="B232" s="382"/>
      <c r="C232" s="382"/>
      <c r="D232" s="382"/>
      <c r="E232" s="382"/>
      <c r="F232" s="376"/>
      <c r="G232" s="391"/>
      <c r="H232" s="379"/>
      <c r="I232" s="394"/>
      <c r="J232" s="400"/>
      <c r="K232" s="403"/>
      <c r="L232" s="382"/>
      <c r="M232" s="382"/>
      <c r="N232" s="251" t="s">
        <v>552</v>
      </c>
      <c r="O232" s="376"/>
      <c r="P232" s="244">
        <v>19410</v>
      </c>
      <c r="Q232" s="245" t="s">
        <v>598</v>
      </c>
      <c r="R232" s="246"/>
      <c r="S232" s="244"/>
      <c r="T232" s="244"/>
      <c r="U232" s="379"/>
      <c r="V232" s="397"/>
      <c r="W232" s="388"/>
      <c r="X232" s="2">
        <v>120</v>
      </c>
    </row>
    <row r="233" spans="1:24" x14ac:dyDescent="0.25">
      <c r="A233" s="373"/>
      <c r="B233" s="382"/>
      <c r="C233" s="382"/>
      <c r="D233" s="382"/>
      <c r="E233" s="382"/>
      <c r="F233" s="376"/>
      <c r="G233" s="391"/>
      <c r="H233" s="379"/>
      <c r="I233" s="394"/>
      <c r="J233" s="400"/>
      <c r="K233" s="403"/>
      <c r="L233" s="382"/>
      <c r="M233" s="382"/>
      <c r="N233" s="251" t="s">
        <v>595</v>
      </c>
      <c r="O233" s="376"/>
      <c r="P233" s="244">
        <v>6540</v>
      </c>
      <c r="Q233" s="245" t="s">
        <v>609</v>
      </c>
      <c r="R233" s="246"/>
      <c r="S233" s="244"/>
      <c r="T233" s="244"/>
      <c r="U233" s="379"/>
      <c r="V233" s="397"/>
      <c r="W233" s="388"/>
      <c r="X233" s="2">
        <v>120</v>
      </c>
    </row>
    <row r="234" spans="1:24" x14ac:dyDescent="0.25">
      <c r="A234" s="373"/>
      <c r="B234" s="382"/>
      <c r="C234" s="382"/>
      <c r="D234" s="382"/>
      <c r="E234" s="382"/>
      <c r="F234" s="376"/>
      <c r="G234" s="391"/>
      <c r="H234" s="379"/>
      <c r="I234" s="394"/>
      <c r="J234" s="400"/>
      <c r="K234" s="403"/>
      <c r="L234" s="382"/>
      <c r="M234" s="382"/>
      <c r="N234" s="251" t="s">
        <v>603</v>
      </c>
      <c r="O234" s="376"/>
      <c r="P234" s="244">
        <v>22710</v>
      </c>
      <c r="Q234" s="245" t="s">
        <v>606</v>
      </c>
      <c r="R234" s="246"/>
      <c r="S234" s="244"/>
      <c r="T234" s="244"/>
      <c r="U234" s="379"/>
      <c r="V234" s="397"/>
      <c r="W234" s="388"/>
      <c r="X234" s="2">
        <v>120</v>
      </c>
    </row>
    <row r="235" spans="1:24" x14ac:dyDescent="0.25">
      <c r="A235" s="374"/>
      <c r="B235" s="383"/>
      <c r="C235" s="383"/>
      <c r="D235" s="383"/>
      <c r="E235" s="383"/>
      <c r="F235" s="377"/>
      <c r="G235" s="392"/>
      <c r="H235" s="380"/>
      <c r="I235" s="395"/>
      <c r="J235" s="401"/>
      <c r="K235" s="404"/>
      <c r="L235" s="383"/>
      <c r="M235" s="383"/>
      <c r="N235" s="252" t="s">
        <v>605</v>
      </c>
      <c r="O235" s="377"/>
      <c r="P235" s="247">
        <v>17610</v>
      </c>
      <c r="Q235" s="248" t="s">
        <v>644</v>
      </c>
      <c r="R235" s="249"/>
      <c r="S235" s="247"/>
      <c r="T235" s="247"/>
      <c r="U235" s="380"/>
      <c r="V235" s="398"/>
      <c r="W235" s="389"/>
      <c r="X235" s="2">
        <v>120</v>
      </c>
    </row>
    <row r="236" spans="1:24" s="85" customFormat="1" ht="54" customHeight="1" x14ac:dyDescent="0.25">
      <c r="A236" s="372">
        <v>28</v>
      </c>
      <c r="B236" s="381" t="s">
        <v>56</v>
      </c>
      <c r="C236" s="381"/>
      <c r="D236" s="381"/>
      <c r="E236" s="381" t="s">
        <v>201</v>
      </c>
      <c r="F236" s="375" t="s">
        <v>480</v>
      </c>
      <c r="G236" s="390" t="s">
        <v>503</v>
      </c>
      <c r="H236" s="378">
        <v>31486</v>
      </c>
      <c r="I236" s="393">
        <f>IF(X236 = 121, H236 + SUM(S236:S239) - SUM(T236:T239) - SUM(P236:P239) - V236,0)</f>
        <v>18838.599999999999</v>
      </c>
      <c r="J236" s="399">
        <v>2353020735</v>
      </c>
      <c r="K236" s="402" t="s">
        <v>196</v>
      </c>
      <c r="L236" s="381"/>
      <c r="M236" s="381" t="s">
        <v>502</v>
      </c>
      <c r="N236" s="250" t="s">
        <v>552</v>
      </c>
      <c r="O236" s="375" t="s">
        <v>197</v>
      </c>
      <c r="P236" s="243">
        <v>5670</v>
      </c>
      <c r="Q236" s="242" t="s">
        <v>598</v>
      </c>
      <c r="R236" s="241"/>
      <c r="S236" s="243"/>
      <c r="T236" s="243"/>
      <c r="U236" s="378"/>
      <c r="V236" s="396"/>
      <c r="W236" s="387"/>
      <c r="X236" s="85">
        <v>121</v>
      </c>
    </row>
    <row r="237" spans="1:24" x14ac:dyDescent="0.25">
      <c r="A237" s="373"/>
      <c r="B237" s="382"/>
      <c r="C237" s="382"/>
      <c r="D237" s="382"/>
      <c r="E237" s="382"/>
      <c r="F237" s="376"/>
      <c r="G237" s="391"/>
      <c r="H237" s="379"/>
      <c r="I237" s="394"/>
      <c r="J237" s="400"/>
      <c r="K237" s="403"/>
      <c r="L237" s="382"/>
      <c r="M237" s="382"/>
      <c r="N237" s="251" t="s">
        <v>552</v>
      </c>
      <c r="O237" s="376"/>
      <c r="P237" s="244">
        <v>2028</v>
      </c>
      <c r="Q237" s="245" t="s">
        <v>598</v>
      </c>
      <c r="R237" s="246"/>
      <c r="S237" s="244"/>
      <c r="T237" s="244"/>
      <c r="U237" s="379"/>
      <c r="V237" s="397"/>
      <c r="W237" s="388"/>
      <c r="X237" s="2">
        <v>121</v>
      </c>
    </row>
    <row r="238" spans="1:24" x14ac:dyDescent="0.25">
      <c r="A238" s="373"/>
      <c r="B238" s="382"/>
      <c r="C238" s="382"/>
      <c r="D238" s="382"/>
      <c r="E238" s="382"/>
      <c r="F238" s="376"/>
      <c r="G238" s="391"/>
      <c r="H238" s="379"/>
      <c r="I238" s="394"/>
      <c r="J238" s="400"/>
      <c r="K238" s="403"/>
      <c r="L238" s="382"/>
      <c r="M238" s="382"/>
      <c r="N238" s="251" t="s">
        <v>605</v>
      </c>
      <c r="O238" s="376"/>
      <c r="P238" s="244">
        <v>3483</v>
      </c>
      <c r="Q238" s="245" t="s">
        <v>644</v>
      </c>
      <c r="R238" s="246"/>
      <c r="S238" s="244"/>
      <c r="T238" s="244"/>
      <c r="U238" s="379"/>
      <c r="V238" s="397"/>
      <c r="W238" s="388"/>
      <c r="X238" s="2">
        <v>121</v>
      </c>
    </row>
    <row r="239" spans="1:24" x14ac:dyDescent="0.25">
      <c r="A239" s="374"/>
      <c r="B239" s="383"/>
      <c r="C239" s="383"/>
      <c r="D239" s="383"/>
      <c r="E239" s="383"/>
      <c r="F239" s="377"/>
      <c r="G239" s="392"/>
      <c r="H239" s="380"/>
      <c r="I239" s="395"/>
      <c r="J239" s="401"/>
      <c r="K239" s="404"/>
      <c r="L239" s="383"/>
      <c r="M239" s="383"/>
      <c r="N239" s="252" t="s">
        <v>605</v>
      </c>
      <c r="O239" s="377"/>
      <c r="P239" s="247">
        <v>1466.4</v>
      </c>
      <c r="Q239" s="248" t="s">
        <v>644</v>
      </c>
      <c r="R239" s="249"/>
      <c r="S239" s="247"/>
      <c r="T239" s="247"/>
      <c r="U239" s="380"/>
      <c r="V239" s="398"/>
      <c r="W239" s="389"/>
      <c r="X239" s="2">
        <v>121</v>
      </c>
    </row>
    <row r="240" spans="1:24" s="85" customFormat="1" ht="54" customHeight="1" x14ac:dyDescent="0.25">
      <c r="A240" s="372">
        <v>29</v>
      </c>
      <c r="B240" s="381" t="s">
        <v>56</v>
      </c>
      <c r="C240" s="381"/>
      <c r="D240" s="381"/>
      <c r="E240" s="381" t="s">
        <v>198</v>
      </c>
      <c r="F240" s="375" t="s">
        <v>480</v>
      </c>
      <c r="G240" s="390" t="s">
        <v>362</v>
      </c>
      <c r="H240" s="378">
        <v>82383</v>
      </c>
      <c r="I240" s="393">
        <f>IF(X240 = 122, H240 + SUM(S240:S251) - SUM(T240:T251) - SUM(P240:P251) - V240,0)</f>
        <v>33544.200000000004</v>
      </c>
      <c r="J240" s="399">
        <v>2353020735</v>
      </c>
      <c r="K240" s="402" t="s">
        <v>196</v>
      </c>
      <c r="L240" s="381"/>
      <c r="M240" s="381" t="s">
        <v>502</v>
      </c>
      <c r="N240" s="250" t="s">
        <v>552</v>
      </c>
      <c r="O240" s="375" t="s">
        <v>197</v>
      </c>
      <c r="P240" s="243">
        <v>6579.84</v>
      </c>
      <c r="Q240" s="242" t="s">
        <v>598</v>
      </c>
      <c r="R240" s="241"/>
      <c r="S240" s="243"/>
      <c r="T240" s="243"/>
      <c r="U240" s="378"/>
      <c r="V240" s="396"/>
      <c r="W240" s="387"/>
      <c r="X240" s="85">
        <v>122</v>
      </c>
    </row>
    <row r="241" spans="1:24" x14ac:dyDescent="0.25">
      <c r="A241" s="373"/>
      <c r="B241" s="382"/>
      <c r="C241" s="382"/>
      <c r="D241" s="382"/>
      <c r="E241" s="382"/>
      <c r="F241" s="376"/>
      <c r="G241" s="391"/>
      <c r="H241" s="379"/>
      <c r="I241" s="394"/>
      <c r="J241" s="400"/>
      <c r="K241" s="403"/>
      <c r="L241" s="382"/>
      <c r="M241" s="382"/>
      <c r="N241" s="251" t="s">
        <v>552</v>
      </c>
      <c r="O241" s="376"/>
      <c r="P241" s="244">
        <v>5383.56</v>
      </c>
      <c r="Q241" s="245" t="s">
        <v>598</v>
      </c>
      <c r="R241" s="246"/>
      <c r="S241" s="244"/>
      <c r="T241" s="244"/>
      <c r="U241" s="379"/>
      <c r="V241" s="397"/>
      <c r="W241" s="388"/>
      <c r="X241" s="2">
        <v>122</v>
      </c>
    </row>
    <row r="242" spans="1:24" x14ac:dyDescent="0.25">
      <c r="A242" s="373"/>
      <c r="B242" s="382"/>
      <c r="C242" s="382"/>
      <c r="D242" s="382"/>
      <c r="E242" s="382"/>
      <c r="F242" s="376"/>
      <c r="G242" s="391"/>
      <c r="H242" s="379"/>
      <c r="I242" s="394"/>
      <c r="J242" s="400"/>
      <c r="K242" s="403"/>
      <c r="L242" s="382"/>
      <c r="M242" s="382"/>
      <c r="N242" s="251" t="s">
        <v>552</v>
      </c>
      <c r="O242" s="376"/>
      <c r="P242" s="244">
        <v>3810</v>
      </c>
      <c r="Q242" s="245" t="s">
        <v>598</v>
      </c>
      <c r="R242" s="246"/>
      <c r="S242" s="244"/>
      <c r="T242" s="244"/>
      <c r="U242" s="379"/>
      <c r="V242" s="397"/>
      <c r="W242" s="388"/>
      <c r="X242" s="2">
        <v>122</v>
      </c>
    </row>
    <row r="243" spans="1:24" x14ac:dyDescent="0.25">
      <c r="A243" s="373"/>
      <c r="B243" s="382"/>
      <c r="C243" s="382"/>
      <c r="D243" s="382"/>
      <c r="E243" s="382"/>
      <c r="F243" s="376"/>
      <c r="G243" s="391"/>
      <c r="H243" s="379"/>
      <c r="I243" s="394"/>
      <c r="J243" s="400"/>
      <c r="K243" s="403"/>
      <c r="L243" s="382"/>
      <c r="M243" s="382"/>
      <c r="N243" s="251" t="s">
        <v>552</v>
      </c>
      <c r="O243" s="376"/>
      <c r="P243" s="244">
        <v>3480</v>
      </c>
      <c r="Q243" s="245" t="s">
        <v>598</v>
      </c>
      <c r="R243" s="246"/>
      <c r="S243" s="244"/>
      <c r="T243" s="244"/>
      <c r="U243" s="379"/>
      <c r="V243" s="397"/>
      <c r="W243" s="388"/>
      <c r="X243" s="2">
        <v>122</v>
      </c>
    </row>
    <row r="244" spans="1:24" x14ac:dyDescent="0.25">
      <c r="A244" s="373"/>
      <c r="B244" s="382"/>
      <c r="C244" s="382"/>
      <c r="D244" s="382"/>
      <c r="E244" s="382"/>
      <c r="F244" s="376"/>
      <c r="G244" s="391"/>
      <c r="H244" s="379"/>
      <c r="I244" s="394"/>
      <c r="J244" s="400"/>
      <c r="K244" s="403"/>
      <c r="L244" s="382"/>
      <c r="M244" s="382"/>
      <c r="N244" s="251" t="s">
        <v>552</v>
      </c>
      <c r="O244" s="376"/>
      <c r="P244" s="244">
        <v>5978.03</v>
      </c>
      <c r="Q244" s="245" t="s">
        <v>598</v>
      </c>
      <c r="R244" s="246"/>
      <c r="S244" s="244"/>
      <c r="T244" s="244"/>
      <c r="U244" s="379"/>
      <c r="V244" s="397"/>
      <c r="W244" s="388"/>
      <c r="X244" s="2">
        <v>122</v>
      </c>
    </row>
    <row r="245" spans="1:24" x14ac:dyDescent="0.25">
      <c r="A245" s="373"/>
      <c r="B245" s="382"/>
      <c r="C245" s="382"/>
      <c r="D245" s="382"/>
      <c r="E245" s="382"/>
      <c r="F245" s="376"/>
      <c r="G245" s="391"/>
      <c r="H245" s="379"/>
      <c r="I245" s="394"/>
      <c r="J245" s="400"/>
      <c r="K245" s="403"/>
      <c r="L245" s="382"/>
      <c r="M245" s="382"/>
      <c r="N245" s="251" t="s">
        <v>552</v>
      </c>
      <c r="O245" s="376"/>
      <c r="P245" s="244">
        <v>4891.17</v>
      </c>
      <c r="Q245" s="245" t="s">
        <v>598</v>
      </c>
      <c r="R245" s="246"/>
      <c r="S245" s="244"/>
      <c r="T245" s="244"/>
      <c r="U245" s="379"/>
      <c r="V245" s="397"/>
      <c r="W245" s="388"/>
      <c r="X245" s="2">
        <v>122</v>
      </c>
    </row>
    <row r="246" spans="1:24" x14ac:dyDescent="0.25">
      <c r="A246" s="373"/>
      <c r="B246" s="382"/>
      <c r="C246" s="382"/>
      <c r="D246" s="382"/>
      <c r="E246" s="382"/>
      <c r="F246" s="376"/>
      <c r="G246" s="391"/>
      <c r="H246" s="379"/>
      <c r="I246" s="394"/>
      <c r="J246" s="400"/>
      <c r="K246" s="403"/>
      <c r="L246" s="382"/>
      <c r="M246" s="382"/>
      <c r="N246" s="251" t="s">
        <v>605</v>
      </c>
      <c r="O246" s="376"/>
      <c r="P246" s="244">
        <v>2250</v>
      </c>
      <c r="Q246" s="245" t="s">
        <v>644</v>
      </c>
      <c r="R246" s="246"/>
      <c r="S246" s="244"/>
      <c r="T246" s="244"/>
      <c r="U246" s="379"/>
      <c r="V246" s="397"/>
      <c r="W246" s="388"/>
      <c r="X246" s="2">
        <v>122</v>
      </c>
    </row>
    <row r="247" spans="1:24" x14ac:dyDescent="0.25">
      <c r="A247" s="373"/>
      <c r="B247" s="382"/>
      <c r="C247" s="382"/>
      <c r="D247" s="382"/>
      <c r="E247" s="382"/>
      <c r="F247" s="376"/>
      <c r="G247" s="391"/>
      <c r="H247" s="379"/>
      <c r="I247" s="394"/>
      <c r="J247" s="400"/>
      <c r="K247" s="403"/>
      <c r="L247" s="382"/>
      <c r="M247" s="382"/>
      <c r="N247" s="251" t="s">
        <v>605</v>
      </c>
      <c r="O247" s="376"/>
      <c r="P247" s="244">
        <v>2280</v>
      </c>
      <c r="Q247" s="245" t="s">
        <v>644</v>
      </c>
      <c r="R247" s="246"/>
      <c r="S247" s="244"/>
      <c r="T247" s="244"/>
      <c r="U247" s="379"/>
      <c r="V247" s="397"/>
      <c r="W247" s="388"/>
      <c r="X247" s="2">
        <v>122</v>
      </c>
    </row>
    <row r="248" spans="1:24" x14ac:dyDescent="0.25">
      <c r="A248" s="373"/>
      <c r="B248" s="382"/>
      <c r="C248" s="382"/>
      <c r="D248" s="382"/>
      <c r="E248" s="382"/>
      <c r="F248" s="376"/>
      <c r="G248" s="391"/>
      <c r="H248" s="379"/>
      <c r="I248" s="394"/>
      <c r="J248" s="400"/>
      <c r="K248" s="403"/>
      <c r="L248" s="382"/>
      <c r="M248" s="382"/>
      <c r="N248" s="251" t="s">
        <v>605</v>
      </c>
      <c r="O248" s="376"/>
      <c r="P248" s="244">
        <v>3885.73</v>
      </c>
      <c r="Q248" s="245" t="s">
        <v>644</v>
      </c>
      <c r="R248" s="246"/>
      <c r="S248" s="244"/>
      <c r="T248" s="244"/>
      <c r="U248" s="379"/>
      <c r="V248" s="397"/>
      <c r="W248" s="388"/>
      <c r="X248" s="2">
        <v>122</v>
      </c>
    </row>
    <row r="249" spans="1:24" x14ac:dyDescent="0.25">
      <c r="A249" s="373"/>
      <c r="B249" s="382"/>
      <c r="C249" s="382"/>
      <c r="D249" s="382"/>
      <c r="E249" s="382"/>
      <c r="F249" s="376"/>
      <c r="G249" s="391"/>
      <c r="H249" s="379"/>
      <c r="I249" s="394"/>
      <c r="J249" s="400"/>
      <c r="K249" s="403"/>
      <c r="L249" s="382"/>
      <c r="M249" s="382"/>
      <c r="N249" s="251" t="s">
        <v>605</v>
      </c>
      <c r="O249" s="376"/>
      <c r="P249" s="244">
        <v>3179.27</v>
      </c>
      <c r="Q249" s="245" t="s">
        <v>644</v>
      </c>
      <c r="R249" s="246"/>
      <c r="S249" s="244"/>
      <c r="T249" s="244"/>
      <c r="U249" s="379"/>
      <c r="V249" s="397"/>
      <c r="W249" s="388"/>
      <c r="X249" s="2">
        <v>122</v>
      </c>
    </row>
    <row r="250" spans="1:24" x14ac:dyDescent="0.25">
      <c r="A250" s="373"/>
      <c r="B250" s="382"/>
      <c r="C250" s="382"/>
      <c r="D250" s="382"/>
      <c r="E250" s="382"/>
      <c r="F250" s="376"/>
      <c r="G250" s="391"/>
      <c r="H250" s="379"/>
      <c r="I250" s="394"/>
      <c r="J250" s="400"/>
      <c r="K250" s="403"/>
      <c r="L250" s="382"/>
      <c r="M250" s="382"/>
      <c r="N250" s="251" t="s">
        <v>605</v>
      </c>
      <c r="O250" s="376"/>
      <c r="P250" s="244">
        <v>3916.64</v>
      </c>
      <c r="Q250" s="245" t="s">
        <v>644</v>
      </c>
      <c r="R250" s="246"/>
      <c r="S250" s="244"/>
      <c r="T250" s="244"/>
      <c r="U250" s="379"/>
      <c r="V250" s="397"/>
      <c r="W250" s="388"/>
      <c r="X250" s="2">
        <v>122</v>
      </c>
    </row>
    <row r="251" spans="1:24" x14ac:dyDescent="0.25">
      <c r="A251" s="374"/>
      <c r="B251" s="383"/>
      <c r="C251" s="383"/>
      <c r="D251" s="383"/>
      <c r="E251" s="383"/>
      <c r="F251" s="377"/>
      <c r="G251" s="392"/>
      <c r="H251" s="380"/>
      <c r="I251" s="395"/>
      <c r="J251" s="401"/>
      <c r="K251" s="404"/>
      <c r="L251" s="383"/>
      <c r="M251" s="383"/>
      <c r="N251" s="252" t="s">
        <v>605</v>
      </c>
      <c r="O251" s="377"/>
      <c r="P251" s="247">
        <v>3204.56</v>
      </c>
      <c r="Q251" s="248" t="s">
        <v>644</v>
      </c>
      <c r="R251" s="249"/>
      <c r="S251" s="247"/>
      <c r="T251" s="247"/>
      <c r="U251" s="380"/>
      <c r="V251" s="398"/>
      <c r="W251" s="389"/>
      <c r="X251" s="2">
        <v>122</v>
      </c>
    </row>
    <row r="252" spans="1:24" s="85" customFormat="1" ht="54" customHeight="1" x14ac:dyDescent="0.25">
      <c r="A252" s="372">
        <v>30</v>
      </c>
      <c r="B252" s="381" t="s">
        <v>56</v>
      </c>
      <c r="C252" s="381"/>
      <c r="D252" s="381"/>
      <c r="E252" s="381" t="s">
        <v>501</v>
      </c>
      <c r="F252" s="375" t="s">
        <v>480</v>
      </c>
      <c r="G252" s="390" t="s">
        <v>363</v>
      </c>
      <c r="H252" s="378">
        <v>26012</v>
      </c>
      <c r="I252" s="393">
        <f>IF(X252 = 123, H252 + SUM(S252:S259) - SUM(T252:T259) - SUM(P252:P259) - V252,0)</f>
        <v>6821.0000000000036</v>
      </c>
      <c r="J252" s="399">
        <v>2353020735</v>
      </c>
      <c r="K252" s="402" t="s">
        <v>196</v>
      </c>
      <c r="L252" s="381"/>
      <c r="M252" s="381" t="s">
        <v>502</v>
      </c>
      <c r="N252" s="250" t="s">
        <v>552</v>
      </c>
      <c r="O252" s="375" t="s">
        <v>197</v>
      </c>
      <c r="P252" s="243">
        <v>1978.2</v>
      </c>
      <c r="Q252" s="242" t="s">
        <v>598</v>
      </c>
      <c r="R252" s="241"/>
      <c r="S252" s="243"/>
      <c r="T252" s="243"/>
      <c r="U252" s="378"/>
      <c r="V252" s="396"/>
      <c r="W252" s="387"/>
      <c r="X252" s="85">
        <v>123</v>
      </c>
    </row>
    <row r="253" spans="1:24" x14ac:dyDescent="0.25">
      <c r="A253" s="373"/>
      <c r="B253" s="382"/>
      <c r="C253" s="382"/>
      <c r="D253" s="382"/>
      <c r="E253" s="382"/>
      <c r="F253" s="376"/>
      <c r="G253" s="391"/>
      <c r="H253" s="379"/>
      <c r="I253" s="394"/>
      <c r="J253" s="400"/>
      <c r="K253" s="403"/>
      <c r="L253" s="382"/>
      <c r="M253" s="382"/>
      <c r="N253" s="251" t="s">
        <v>552</v>
      </c>
      <c r="O253" s="376"/>
      <c r="P253" s="244">
        <v>630</v>
      </c>
      <c r="Q253" s="245" t="s">
        <v>598</v>
      </c>
      <c r="R253" s="246"/>
      <c r="S253" s="244"/>
      <c r="T253" s="244"/>
      <c r="U253" s="379"/>
      <c r="V253" s="397"/>
      <c r="W253" s="388"/>
      <c r="X253" s="2">
        <v>123</v>
      </c>
    </row>
    <row r="254" spans="1:24" x14ac:dyDescent="0.25">
      <c r="A254" s="373"/>
      <c r="B254" s="382"/>
      <c r="C254" s="382"/>
      <c r="D254" s="382"/>
      <c r="E254" s="382"/>
      <c r="F254" s="376"/>
      <c r="G254" s="391"/>
      <c r="H254" s="379"/>
      <c r="I254" s="394"/>
      <c r="J254" s="400"/>
      <c r="K254" s="403"/>
      <c r="L254" s="382"/>
      <c r="M254" s="382"/>
      <c r="N254" s="251" t="s">
        <v>552</v>
      </c>
      <c r="O254" s="376"/>
      <c r="P254" s="244">
        <v>2160</v>
      </c>
      <c r="Q254" s="245" t="s">
        <v>598</v>
      </c>
      <c r="R254" s="246"/>
      <c r="S254" s="244"/>
      <c r="T254" s="244"/>
      <c r="U254" s="379"/>
      <c r="V254" s="397"/>
      <c r="W254" s="388"/>
      <c r="X254" s="2">
        <v>123</v>
      </c>
    </row>
    <row r="255" spans="1:24" x14ac:dyDescent="0.25">
      <c r="A255" s="373"/>
      <c r="B255" s="382"/>
      <c r="C255" s="382"/>
      <c r="D255" s="382"/>
      <c r="E255" s="382"/>
      <c r="F255" s="376"/>
      <c r="G255" s="391"/>
      <c r="H255" s="379"/>
      <c r="I255" s="394"/>
      <c r="J255" s="400"/>
      <c r="K255" s="403"/>
      <c r="L255" s="382"/>
      <c r="M255" s="382"/>
      <c r="N255" s="251" t="s">
        <v>552</v>
      </c>
      <c r="O255" s="376"/>
      <c r="P255" s="244">
        <v>6746.4</v>
      </c>
      <c r="Q255" s="245" t="s">
        <v>598</v>
      </c>
      <c r="R255" s="246"/>
      <c r="S255" s="244"/>
      <c r="T255" s="244"/>
      <c r="U255" s="379"/>
      <c r="V255" s="397"/>
      <c r="W255" s="388"/>
      <c r="X255" s="2">
        <v>123</v>
      </c>
    </row>
    <row r="256" spans="1:24" x14ac:dyDescent="0.25">
      <c r="A256" s="373"/>
      <c r="B256" s="382"/>
      <c r="C256" s="382"/>
      <c r="D256" s="382"/>
      <c r="E256" s="382"/>
      <c r="F256" s="376"/>
      <c r="G256" s="391"/>
      <c r="H256" s="379"/>
      <c r="I256" s="394"/>
      <c r="J256" s="400"/>
      <c r="K256" s="403"/>
      <c r="L256" s="382"/>
      <c r="M256" s="382"/>
      <c r="N256" s="251" t="s">
        <v>605</v>
      </c>
      <c r="O256" s="376"/>
      <c r="P256" s="244">
        <v>420</v>
      </c>
      <c r="Q256" s="245" t="s">
        <v>644</v>
      </c>
      <c r="R256" s="246"/>
      <c r="S256" s="244"/>
      <c r="T256" s="244"/>
      <c r="U256" s="379"/>
      <c r="V256" s="397"/>
      <c r="W256" s="388"/>
      <c r="X256" s="2">
        <v>123</v>
      </c>
    </row>
    <row r="257" spans="1:24" x14ac:dyDescent="0.25">
      <c r="A257" s="373"/>
      <c r="B257" s="382"/>
      <c r="C257" s="382"/>
      <c r="D257" s="382"/>
      <c r="E257" s="382"/>
      <c r="F257" s="376"/>
      <c r="G257" s="391"/>
      <c r="H257" s="379"/>
      <c r="I257" s="394"/>
      <c r="J257" s="400"/>
      <c r="K257" s="403"/>
      <c r="L257" s="382"/>
      <c r="M257" s="382"/>
      <c r="N257" s="251" t="s">
        <v>605</v>
      </c>
      <c r="O257" s="376"/>
      <c r="P257" s="244">
        <v>1440</v>
      </c>
      <c r="Q257" s="245" t="s">
        <v>644</v>
      </c>
      <c r="R257" s="246"/>
      <c r="S257" s="244"/>
      <c r="T257" s="244"/>
      <c r="U257" s="379"/>
      <c r="V257" s="397"/>
      <c r="W257" s="388"/>
      <c r="X257" s="2">
        <v>123</v>
      </c>
    </row>
    <row r="258" spans="1:24" x14ac:dyDescent="0.25">
      <c r="A258" s="373"/>
      <c r="B258" s="382"/>
      <c r="C258" s="382"/>
      <c r="D258" s="382"/>
      <c r="E258" s="382"/>
      <c r="F258" s="376"/>
      <c r="G258" s="391"/>
      <c r="H258" s="379"/>
      <c r="I258" s="394"/>
      <c r="J258" s="400"/>
      <c r="K258" s="403"/>
      <c r="L258" s="382"/>
      <c r="M258" s="382"/>
      <c r="N258" s="251" t="s">
        <v>605</v>
      </c>
      <c r="O258" s="376"/>
      <c r="P258" s="244">
        <v>4497.6000000000004</v>
      </c>
      <c r="Q258" s="245" t="s">
        <v>644</v>
      </c>
      <c r="R258" s="246"/>
      <c r="S258" s="244"/>
      <c r="T258" s="244"/>
      <c r="U258" s="379"/>
      <c r="V258" s="397"/>
      <c r="W258" s="388"/>
      <c r="X258" s="2">
        <v>123</v>
      </c>
    </row>
    <row r="259" spans="1:24" x14ac:dyDescent="0.25">
      <c r="A259" s="374"/>
      <c r="B259" s="383"/>
      <c r="C259" s="383"/>
      <c r="D259" s="383"/>
      <c r="E259" s="383"/>
      <c r="F259" s="377"/>
      <c r="G259" s="392"/>
      <c r="H259" s="380"/>
      <c r="I259" s="395"/>
      <c r="J259" s="401"/>
      <c r="K259" s="404"/>
      <c r="L259" s="383"/>
      <c r="M259" s="383"/>
      <c r="N259" s="252" t="s">
        <v>605</v>
      </c>
      <c r="O259" s="377"/>
      <c r="P259" s="247">
        <v>1318.8</v>
      </c>
      <c r="Q259" s="248" t="s">
        <v>644</v>
      </c>
      <c r="R259" s="249"/>
      <c r="S259" s="247"/>
      <c r="T259" s="247"/>
      <c r="U259" s="380"/>
      <c r="V259" s="398"/>
      <c r="W259" s="389"/>
      <c r="X259" s="2">
        <v>123</v>
      </c>
    </row>
    <row r="260" spans="1:24" s="85" customFormat="1" ht="61.9" customHeight="1" x14ac:dyDescent="0.25">
      <c r="A260" s="372">
        <v>31</v>
      </c>
      <c r="B260" s="381" t="s">
        <v>56</v>
      </c>
      <c r="C260" s="381"/>
      <c r="D260" s="381"/>
      <c r="E260" s="381" t="s">
        <v>364</v>
      </c>
      <c r="F260" s="375" t="s">
        <v>480</v>
      </c>
      <c r="G260" s="390" t="s">
        <v>365</v>
      </c>
      <c r="H260" s="378">
        <v>34440</v>
      </c>
      <c r="I260" s="393">
        <f>IF(X260 = 124, H260 + SUM(S260:S263) - SUM(T260:T263) - SUM(P260:P263) - V260,0)</f>
        <v>11931</v>
      </c>
      <c r="J260" s="399">
        <v>2353020735</v>
      </c>
      <c r="K260" s="402" t="s">
        <v>196</v>
      </c>
      <c r="L260" s="381"/>
      <c r="M260" s="381" t="s">
        <v>502</v>
      </c>
      <c r="N260" s="250" t="s">
        <v>552</v>
      </c>
      <c r="O260" s="375" t="s">
        <v>197</v>
      </c>
      <c r="P260" s="243">
        <v>3300</v>
      </c>
      <c r="Q260" s="242" t="s">
        <v>598</v>
      </c>
      <c r="R260" s="241"/>
      <c r="S260" s="243"/>
      <c r="T260" s="243"/>
      <c r="U260" s="378"/>
      <c r="V260" s="396"/>
      <c r="W260" s="387"/>
      <c r="X260" s="85">
        <v>124</v>
      </c>
    </row>
    <row r="261" spans="1:24" x14ac:dyDescent="0.25">
      <c r="A261" s="373"/>
      <c r="B261" s="382"/>
      <c r="C261" s="382"/>
      <c r="D261" s="382"/>
      <c r="E261" s="382"/>
      <c r="F261" s="376"/>
      <c r="G261" s="391"/>
      <c r="H261" s="379"/>
      <c r="I261" s="394"/>
      <c r="J261" s="400"/>
      <c r="K261" s="403"/>
      <c r="L261" s="382"/>
      <c r="M261" s="382"/>
      <c r="N261" s="251" t="s">
        <v>552</v>
      </c>
      <c r="O261" s="376"/>
      <c r="P261" s="244">
        <v>10230</v>
      </c>
      <c r="Q261" s="245" t="s">
        <v>598</v>
      </c>
      <c r="R261" s="246"/>
      <c r="S261" s="244"/>
      <c r="T261" s="244"/>
      <c r="U261" s="379"/>
      <c r="V261" s="397"/>
      <c r="W261" s="388"/>
      <c r="X261" s="2">
        <v>124</v>
      </c>
    </row>
    <row r="262" spans="1:24" x14ac:dyDescent="0.25">
      <c r="A262" s="373"/>
      <c r="B262" s="382"/>
      <c r="C262" s="382"/>
      <c r="D262" s="382"/>
      <c r="E262" s="382"/>
      <c r="F262" s="376"/>
      <c r="G262" s="391"/>
      <c r="H262" s="379"/>
      <c r="I262" s="394"/>
      <c r="J262" s="400"/>
      <c r="K262" s="403"/>
      <c r="L262" s="382"/>
      <c r="M262" s="382"/>
      <c r="N262" s="251" t="s">
        <v>605</v>
      </c>
      <c r="O262" s="376"/>
      <c r="P262" s="244">
        <v>6789</v>
      </c>
      <c r="Q262" s="245" t="s">
        <v>644</v>
      </c>
      <c r="R262" s="246"/>
      <c r="S262" s="244"/>
      <c r="T262" s="244"/>
      <c r="U262" s="379"/>
      <c r="V262" s="397"/>
      <c r="W262" s="388"/>
      <c r="X262" s="2">
        <v>124</v>
      </c>
    </row>
    <row r="263" spans="1:24" x14ac:dyDescent="0.25">
      <c r="A263" s="374"/>
      <c r="B263" s="383"/>
      <c r="C263" s="383"/>
      <c r="D263" s="383"/>
      <c r="E263" s="383"/>
      <c r="F263" s="377"/>
      <c r="G263" s="392"/>
      <c r="H263" s="380"/>
      <c r="I263" s="395"/>
      <c r="J263" s="401"/>
      <c r="K263" s="404"/>
      <c r="L263" s="383"/>
      <c r="M263" s="383"/>
      <c r="N263" s="252" t="s">
        <v>605</v>
      </c>
      <c r="O263" s="377"/>
      <c r="P263" s="247">
        <v>2190</v>
      </c>
      <c r="Q263" s="248" t="s">
        <v>644</v>
      </c>
      <c r="R263" s="249"/>
      <c r="S263" s="247"/>
      <c r="T263" s="247"/>
      <c r="U263" s="380"/>
      <c r="V263" s="398"/>
      <c r="W263" s="389"/>
      <c r="X263" s="2">
        <v>124</v>
      </c>
    </row>
    <row r="264" spans="1:24" s="85" customFormat="1" ht="112.5" x14ac:dyDescent="0.25">
      <c r="A264" s="177">
        <v>32</v>
      </c>
      <c r="B264" s="178" t="s">
        <v>56</v>
      </c>
      <c r="C264" s="178"/>
      <c r="D264" s="178"/>
      <c r="E264" s="178" t="s">
        <v>192</v>
      </c>
      <c r="F264" s="183" t="s">
        <v>495</v>
      </c>
      <c r="G264" s="179" t="s">
        <v>496</v>
      </c>
      <c r="H264" s="180">
        <v>10000</v>
      </c>
      <c r="I264" s="181">
        <f>IF(X264 = 125, H264 + SUM(S264:S264) - SUM(T264:T264) - SUM(P264:P264) - V264,0)</f>
        <v>0</v>
      </c>
      <c r="J264" s="184">
        <v>235302352147</v>
      </c>
      <c r="K264" s="185" t="s">
        <v>497</v>
      </c>
      <c r="L264" s="178"/>
      <c r="M264" s="178" t="s">
        <v>498</v>
      </c>
      <c r="N264" s="183" t="s">
        <v>544</v>
      </c>
      <c r="O264" s="183" t="s">
        <v>499</v>
      </c>
      <c r="P264" s="180">
        <v>10000</v>
      </c>
      <c r="Q264" s="179" t="s">
        <v>545</v>
      </c>
      <c r="R264" s="178"/>
      <c r="S264" s="180"/>
      <c r="T264" s="180"/>
      <c r="U264" s="180"/>
      <c r="V264" s="186"/>
      <c r="W264" s="176"/>
      <c r="X264" s="85">
        <v>125</v>
      </c>
    </row>
    <row r="265" spans="1:24" s="85" customFormat="1" ht="56.25" x14ac:dyDescent="0.25">
      <c r="A265" s="177">
        <v>33</v>
      </c>
      <c r="B265" s="178" t="s">
        <v>56</v>
      </c>
      <c r="C265" s="178"/>
      <c r="D265" s="178"/>
      <c r="E265" s="178" t="s">
        <v>524</v>
      </c>
      <c r="F265" s="183" t="s">
        <v>510</v>
      </c>
      <c r="G265" s="179" t="s">
        <v>525</v>
      </c>
      <c r="H265" s="180">
        <v>1974</v>
      </c>
      <c r="I265" s="181">
        <f>IF(X265 = 127, H265 + SUM(S265:S265) - SUM(T265:T265) - SUM(P265:P265) - V265,0)</f>
        <v>0</v>
      </c>
      <c r="J265" s="184">
        <v>2310132554</v>
      </c>
      <c r="K265" s="185" t="s">
        <v>526</v>
      </c>
      <c r="L265" s="178"/>
      <c r="M265" s="178" t="s">
        <v>527</v>
      </c>
      <c r="N265" s="183" t="s">
        <v>553</v>
      </c>
      <c r="O265" s="183" t="s">
        <v>528</v>
      </c>
      <c r="P265" s="180">
        <v>1974</v>
      </c>
      <c r="Q265" s="179" t="s">
        <v>552</v>
      </c>
      <c r="R265" s="178"/>
      <c r="S265" s="180"/>
      <c r="T265" s="180"/>
      <c r="U265" s="180"/>
      <c r="V265" s="186"/>
      <c r="W265" s="176"/>
      <c r="X265" s="85">
        <v>127</v>
      </c>
    </row>
    <row r="266" spans="1:24" s="85" customFormat="1" ht="112.5" x14ac:dyDescent="0.25">
      <c r="A266" s="207">
        <v>34</v>
      </c>
      <c r="B266" s="208" t="s">
        <v>56</v>
      </c>
      <c r="C266" s="208"/>
      <c r="D266" s="208"/>
      <c r="E266" s="208" t="s">
        <v>572</v>
      </c>
      <c r="F266" s="216" t="s">
        <v>573</v>
      </c>
      <c r="G266" s="210" t="s">
        <v>574</v>
      </c>
      <c r="H266" s="211">
        <v>3000</v>
      </c>
      <c r="I266" s="212">
        <f>IF(X266 = 128, H266 + SUM(S266:S266) - SUM(T266:T266) - SUM(P266:P266) - V266,0)</f>
        <v>0</v>
      </c>
      <c r="J266" s="213">
        <v>2311187588</v>
      </c>
      <c r="K266" s="214" t="s">
        <v>575</v>
      </c>
      <c r="L266" s="208"/>
      <c r="M266" s="208" t="s">
        <v>577</v>
      </c>
      <c r="N266" s="216" t="s">
        <v>601</v>
      </c>
      <c r="O266" s="216" t="s">
        <v>576</v>
      </c>
      <c r="P266" s="211">
        <v>3000</v>
      </c>
      <c r="Q266" s="210" t="s">
        <v>604</v>
      </c>
      <c r="R266" s="208"/>
      <c r="S266" s="211"/>
      <c r="T266" s="211"/>
      <c r="U266" s="211"/>
      <c r="V266" s="215"/>
      <c r="W266" s="209"/>
      <c r="X266" s="85">
        <v>128</v>
      </c>
    </row>
    <row r="267" spans="1:24" s="85" customFormat="1" ht="112.5" x14ac:dyDescent="0.25">
      <c r="A267" s="207">
        <v>35</v>
      </c>
      <c r="B267" s="208" t="s">
        <v>56</v>
      </c>
      <c r="C267" s="208"/>
      <c r="D267" s="208"/>
      <c r="E267" s="208" t="s">
        <v>578</v>
      </c>
      <c r="F267" s="216" t="s">
        <v>579</v>
      </c>
      <c r="G267" s="210" t="s">
        <v>580</v>
      </c>
      <c r="H267" s="211">
        <v>63990</v>
      </c>
      <c r="I267" s="212">
        <f>IF(X267 = 129, H267 + SUM(S267:S267) - SUM(T267:T267) - SUM(P267:P267) - V267,0)</f>
        <v>0</v>
      </c>
      <c r="J267" s="213">
        <v>235303483777</v>
      </c>
      <c r="K267" s="214" t="s">
        <v>581</v>
      </c>
      <c r="L267" s="208"/>
      <c r="M267" s="208" t="s">
        <v>582</v>
      </c>
      <c r="N267" s="216" t="s">
        <v>605</v>
      </c>
      <c r="O267" s="216" t="s">
        <v>583</v>
      </c>
      <c r="P267" s="211">
        <v>63990</v>
      </c>
      <c r="Q267" s="210" t="s">
        <v>606</v>
      </c>
      <c r="R267" s="208"/>
      <c r="S267" s="211"/>
      <c r="T267" s="211"/>
      <c r="U267" s="211"/>
      <c r="V267" s="215"/>
      <c r="W267" s="209"/>
      <c r="X267" s="85">
        <v>129</v>
      </c>
    </row>
    <row r="268" spans="1:24" s="85" customFormat="1" ht="75" x14ac:dyDescent="0.25">
      <c r="A268" s="207">
        <v>36</v>
      </c>
      <c r="B268" s="208" t="s">
        <v>56</v>
      </c>
      <c r="C268" s="208"/>
      <c r="D268" s="208"/>
      <c r="E268" s="208" t="s">
        <v>509</v>
      </c>
      <c r="F268" s="216" t="s">
        <v>619</v>
      </c>
      <c r="G268" s="210" t="s">
        <v>622</v>
      </c>
      <c r="H268" s="211">
        <v>89520</v>
      </c>
      <c r="I268" s="212">
        <f>IF(X268 = 130, H268 + SUM(S268:S268) - SUM(T268:T268) - SUM(P268:P268) - V268,0)</f>
        <v>89520</v>
      </c>
      <c r="J268" s="213">
        <v>2353020735</v>
      </c>
      <c r="K268" s="214" t="s">
        <v>196</v>
      </c>
      <c r="L268" s="208"/>
      <c r="M268" s="208" t="s">
        <v>511</v>
      </c>
      <c r="N268" s="216"/>
      <c r="O268" s="216" t="s">
        <v>197</v>
      </c>
      <c r="P268" s="211"/>
      <c r="Q268" s="210"/>
      <c r="R268" s="208"/>
      <c r="S268" s="211"/>
      <c r="T268" s="211"/>
      <c r="U268" s="211"/>
      <c r="V268" s="215"/>
      <c r="W268" s="209"/>
      <c r="X268" s="85">
        <v>130</v>
      </c>
    </row>
    <row r="269" spans="1:24" s="85" customFormat="1" ht="75" x14ac:dyDescent="0.25">
      <c r="A269" s="207">
        <v>37</v>
      </c>
      <c r="B269" s="208" t="s">
        <v>56</v>
      </c>
      <c r="C269" s="208"/>
      <c r="D269" s="208"/>
      <c r="E269" s="208" t="s">
        <v>618</v>
      </c>
      <c r="F269" s="216" t="s">
        <v>619</v>
      </c>
      <c r="G269" s="210" t="s">
        <v>623</v>
      </c>
      <c r="H269" s="211">
        <v>11190</v>
      </c>
      <c r="I269" s="212">
        <f>IF(X269 = 131, H269 + SUM(S269:S269) - SUM(T269:T269) - SUM(P269:P269) - V269,0)</f>
        <v>11190</v>
      </c>
      <c r="J269" s="213">
        <v>2353020735</v>
      </c>
      <c r="K269" s="214" t="s">
        <v>196</v>
      </c>
      <c r="L269" s="208"/>
      <c r="M269" s="208" t="s">
        <v>511</v>
      </c>
      <c r="N269" s="216"/>
      <c r="O269" s="216" t="s">
        <v>197</v>
      </c>
      <c r="P269" s="211"/>
      <c r="Q269" s="210"/>
      <c r="R269" s="208"/>
      <c r="S269" s="211"/>
      <c r="T269" s="211"/>
      <c r="U269" s="211"/>
      <c r="V269" s="215"/>
      <c r="W269" s="209"/>
      <c r="X269" s="85">
        <v>131</v>
      </c>
    </row>
    <row r="270" spans="1:24" s="85" customFormat="1" ht="97.9" customHeight="1" x14ac:dyDescent="0.25">
      <c r="A270" s="231">
        <v>38</v>
      </c>
      <c r="B270" s="232" t="s">
        <v>56</v>
      </c>
      <c r="C270" s="232"/>
      <c r="D270" s="232"/>
      <c r="E270" s="232" t="s">
        <v>584</v>
      </c>
      <c r="F270" s="237" t="s">
        <v>585</v>
      </c>
      <c r="G270" s="233" t="s">
        <v>586</v>
      </c>
      <c r="H270" s="234">
        <v>7000</v>
      </c>
      <c r="I270" s="235">
        <f>IF(X270 = 132, H270 + SUM(S270:S270) - SUM(T270:T270) - SUM(P270:P270) - V270,0)</f>
        <v>0</v>
      </c>
      <c r="J270" s="238">
        <v>2353018870</v>
      </c>
      <c r="K270" s="239" t="s">
        <v>155</v>
      </c>
      <c r="L270" s="232"/>
      <c r="M270" s="232" t="s">
        <v>587</v>
      </c>
      <c r="N270" s="237" t="s">
        <v>621</v>
      </c>
      <c r="O270" s="237" t="s">
        <v>583</v>
      </c>
      <c r="P270" s="234">
        <v>7000</v>
      </c>
      <c r="Q270" s="233" t="s">
        <v>620</v>
      </c>
      <c r="R270" s="232"/>
      <c r="S270" s="234"/>
      <c r="T270" s="234"/>
      <c r="U270" s="234"/>
      <c r="V270" s="240"/>
      <c r="W270" s="230"/>
      <c r="X270" s="85">
        <v>132</v>
      </c>
    </row>
    <row r="271" spans="1:24" s="85" customFormat="1" ht="65.45" customHeight="1" x14ac:dyDescent="0.25">
      <c r="A271" s="231">
        <v>39</v>
      </c>
      <c r="B271" s="232" t="s">
        <v>56</v>
      </c>
      <c r="C271" s="232"/>
      <c r="D271" s="232"/>
      <c r="E271" s="232" t="s">
        <v>169</v>
      </c>
      <c r="F271" s="237" t="s">
        <v>591</v>
      </c>
      <c r="G271" s="233" t="s">
        <v>171</v>
      </c>
      <c r="H271" s="234">
        <v>24254.1</v>
      </c>
      <c r="I271" s="235">
        <f>IF(X271 = 133, H271 + SUM(S271:S271) - SUM(T271:T271) - SUM(P271:P271) - V271,0)</f>
        <v>24254.1</v>
      </c>
      <c r="J271" s="238">
        <v>2308131994</v>
      </c>
      <c r="K271" s="239" t="s">
        <v>327</v>
      </c>
      <c r="L271" s="232"/>
      <c r="M271" s="232" t="s">
        <v>588</v>
      </c>
      <c r="N271" s="237"/>
      <c r="O271" s="237" t="s">
        <v>174</v>
      </c>
      <c r="P271" s="234"/>
      <c r="Q271" s="233"/>
      <c r="R271" s="232"/>
      <c r="S271" s="234"/>
      <c r="T271" s="234"/>
      <c r="U271" s="234"/>
      <c r="V271" s="240"/>
      <c r="W271" s="230"/>
      <c r="X271" s="85">
        <v>133</v>
      </c>
    </row>
    <row r="272" spans="1:24" s="85" customFormat="1" ht="112.5" x14ac:dyDescent="0.25">
      <c r="A272" s="231">
        <v>40</v>
      </c>
      <c r="B272" s="232" t="s">
        <v>56</v>
      </c>
      <c r="C272" s="232"/>
      <c r="D272" s="232"/>
      <c r="E272" s="232" t="s">
        <v>628</v>
      </c>
      <c r="F272" s="237" t="s">
        <v>629</v>
      </c>
      <c r="G272" s="233" t="s">
        <v>580</v>
      </c>
      <c r="H272" s="234">
        <v>17725</v>
      </c>
      <c r="I272" s="235">
        <f>IF(X272 = 134, H272 + SUM(S272:S272) - SUM(T272:T272) - SUM(P272:P272) - V272,0)</f>
        <v>0</v>
      </c>
      <c r="J272" s="238">
        <v>235303483777</v>
      </c>
      <c r="K272" s="239" t="s">
        <v>581</v>
      </c>
      <c r="L272" s="232"/>
      <c r="M272" s="232" t="s">
        <v>630</v>
      </c>
      <c r="N272" s="237" t="s">
        <v>651</v>
      </c>
      <c r="O272" s="237" t="s">
        <v>583</v>
      </c>
      <c r="P272" s="234">
        <v>17725</v>
      </c>
      <c r="Q272" s="233" t="s">
        <v>652</v>
      </c>
      <c r="R272" s="232"/>
      <c r="S272" s="234"/>
      <c r="T272" s="234"/>
      <c r="U272" s="234"/>
      <c r="V272" s="240"/>
      <c r="W272" s="230"/>
      <c r="X272" s="85">
        <v>134</v>
      </c>
    </row>
    <row r="273" spans="24:24" x14ac:dyDescent="0.25">
      <c r="X273" s="2">
        <v>135</v>
      </c>
    </row>
  </sheetData>
  <sheetProtection algorithmName="SHA-512" hashValue="fLfxC6Hd7BoDfhi8qqzbuB59tMoHMf322pWLaWFYoExVHdppWTQJVayV0Lw7wV25DRcY3EWVvr7ccdFhBat7iw==" saltValue="qW/oI/xQv4w3sbPE5PgYQw==" spinCount="100000" sheet="1" objects="1" scenarios="1" formatCells="0" formatColumns="0" formatRows="0"/>
  <mergeCells count="445">
    <mergeCell ref="W191:W200"/>
    <mergeCell ref="D185:D190"/>
    <mergeCell ref="E185:E190"/>
    <mergeCell ref="F185:F190"/>
    <mergeCell ref="G185:G190"/>
    <mergeCell ref="H185:H190"/>
    <mergeCell ref="I206:I211"/>
    <mergeCell ref="J206:J211"/>
    <mergeCell ref="K206:K211"/>
    <mergeCell ref="C146:C150"/>
    <mergeCell ref="W146:W150"/>
    <mergeCell ref="D146:D150"/>
    <mergeCell ref="E146:E150"/>
    <mergeCell ref="F146:F150"/>
    <mergeCell ref="G146:G150"/>
    <mergeCell ref="H146:H150"/>
    <mergeCell ref="I146:I150"/>
    <mergeCell ref="J146:J150"/>
    <mergeCell ref="K146:K150"/>
    <mergeCell ref="L146:L150"/>
    <mergeCell ref="M146:M150"/>
    <mergeCell ref="U201:U205"/>
    <mergeCell ref="B201:B205"/>
    <mergeCell ref="V201:V205"/>
    <mergeCell ref="C201:C205"/>
    <mergeCell ref="D191:D200"/>
    <mergeCell ref="E191:E200"/>
    <mergeCell ref="F191:F200"/>
    <mergeCell ref="G191:G200"/>
    <mergeCell ref="H191:H200"/>
    <mergeCell ref="I191:I200"/>
    <mergeCell ref="J191:J200"/>
    <mergeCell ref="K191:K200"/>
    <mergeCell ref="L191:L200"/>
    <mergeCell ref="O191:O200"/>
    <mergeCell ref="U191:U200"/>
    <mergeCell ref="B191:B200"/>
    <mergeCell ref="V191:V200"/>
    <mergeCell ref="C191:C200"/>
    <mergeCell ref="A141:A145"/>
    <mergeCell ref="O141:O145"/>
    <mergeCell ref="U141:U145"/>
    <mergeCell ref="B141:B145"/>
    <mergeCell ref="V141:V145"/>
    <mergeCell ref="C141:C145"/>
    <mergeCell ref="W141:W145"/>
    <mergeCell ref="D141:D145"/>
    <mergeCell ref="E141:E145"/>
    <mergeCell ref="F141:F145"/>
    <mergeCell ref="G141:G145"/>
    <mergeCell ref="H141:H145"/>
    <mergeCell ref="I141:I145"/>
    <mergeCell ref="J141:J145"/>
    <mergeCell ref="K141:K145"/>
    <mergeCell ref="L141:L145"/>
    <mergeCell ref="M141:M145"/>
    <mergeCell ref="W125:W140"/>
    <mergeCell ref="D125:D140"/>
    <mergeCell ref="E125:E140"/>
    <mergeCell ref="F125:F140"/>
    <mergeCell ref="G125:G140"/>
    <mergeCell ref="H125:H140"/>
    <mergeCell ref="I125:I140"/>
    <mergeCell ref="J125:J140"/>
    <mergeCell ref="K125:K140"/>
    <mergeCell ref="L125:L140"/>
    <mergeCell ref="M125:M140"/>
    <mergeCell ref="O252:O259"/>
    <mergeCell ref="U252:U259"/>
    <mergeCell ref="B252:B259"/>
    <mergeCell ref="V252:V259"/>
    <mergeCell ref="C252:C259"/>
    <mergeCell ref="W252:W259"/>
    <mergeCell ref="D252:D259"/>
    <mergeCell ref="E252:E259"/>
    <mergeCell ref="F252:F259"/>
    <mergeCell ref="G252:G259"/>
    <mergeCell ref="H252:H259"/>
    <mergeCell ref="I252:I259"/>
    <mergeCell ref="J252:J259"/>
    <mergeCell ref="K252:K259"/>
    <mergeCell ref="L252:L259"/>
    <mergeCell ref="M252:M259"/>
    <mergeCell ref="A236:A239"/>
    <mergeCell ref="O236:O239"/>
    <mergeCell ref="U236:U239"/>
    <mergeCell ref="B236:B239"/>
    <mergeCell ref="V236:V239"/>
    <mergeCell ref="C236:C239"/>
    <mergeCell ref="W236:W239"/>
    <mergeCell ref="A260:A263"/>
    <mergeCell ref="O260:O263"/>
    <mergeCell ref="U260:U263"/>
    <mergeCell ref="B260:B263"/>
    <mergeCell ref="V260:V263"/>
    <mergeCell ref="C260:C263"/>
    <mergeCell ref="W260:W263"/>
    <mergeCell ref="D260:D263"/>
    <mergeCell ref="E260:E263"/>
    <mergeCell ref="F260:F263"/>
    <mergeCell ref="G260:G263"/>
    <mergeCell ref="H260:H263"/>
    <mergeCell ref="I260:I263"/>
    <mergeCell ref="J260:J263"/>
    <mergeCell ref="K260:K263"/>
    <mergeCell ref="L260:L263"/>
    <mergeCell ref="A252:A259"/>
    <mergeCell ref="D236:D239"/>
    <mergeCell ref="E236:E239"/>
    <mergeCell ref="F236:F239"/>
    <mergeCell ref="G236:G239"/>
    <mergeCell ref="H236:H239"/>
    <mergeCell ref="M260:M263"/>
    <mergeCell ref="M218:M229"/>
    <mergeCell ref="A230:A235"/>
    <mergeCell ref="O230:O235"/>
    <mergeCell ref="B230:B235"/>
    <mergeCell ref="C230:C235"/>
    <mergeCell ref="D230:D235"/>
    <mergeCell ref="E230:E235"/>
    <mergeCell ref="F230:F235"/>
    <mergeCell ref="G230:G235"/>
    <mergeCell ref="H230:H235"/>
    <mergeCell ref="I230:I235"/>
    <mergeCell ref="J230:J235"/>
    <mergeCell ref="K230:K235"/>
    <mergeCell ref="L230:L235"/>
    <mergeCell ref="M230:M235"/>
    <mergeCell ref="A218:A229"/>
    <mergeCell ref="O218:O229"/>
    <mergeCell ref="B218:B229"/>
    <mergeCell ref="A240:A251"/>
    <mergeCell ref="O240:O251"/>
    <mergeCell ref="U240:U251"/>
    <mergeCell ref="B240:B251"/>
    <mergeCell ref="V240:V251"/>
    <mergeCell ref="C240:C251"/>
    <mergeCell ref="W240:W251"/>
    <mergeCell ref="D240:D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I236:I239"/>
    <mergeCell ref="J236:J239"/>
    <mergeCell ref="K236:K239"/>
    <mergeCell ref="L236:L239"/>
    <mergeCell ref="W185:W190"/>
    <mergeCell ref="I185:I190"/>
    <mergeCell ref="J185:J190"/>
    <mergeCell ref="K185:K190"/>
    <mergeCell ref="L185:L190"/>
    <mergeCell ref="O185:O190"/>
    <mergeCell ref="U185:U190"/>
    <mergeCell ref="V185:V190"/>
    <mergeCell ref="W206:W211"/>
    <mergeCell ref="M206:M211"/>
    <mergeCell ref="W218:W229"/>
    <mergeCell ref="U230:U235"/>
    <mergeCell ref="V230:V235"/>
    <mergeCell ref="W230:W235"/>
    <mergeCell ref="U218:U229"/>
    <mergeCell ref="V218:V229"/>
    <mergeCell ref="M236:M239"/>
    <mergeCell ref="W201:W205"/>
    <mergeCell ref="I201:I205"/>
    <mergeCell ref="J201:J205"/>
    <mergeCell ref="O80:O86"/>
    <mergeCell ref="U80:U86"/>
    <mergeCell ref="B80:B86"/>
    <mergeCell ref="V80:V86"/>
    <mergeCell ref="C80:C86"/>
    <mergeCell ref="O87:O94"/>
    <mergeCell ref="U87:U94"/>
    <mergeCell ref="B87:B94"/>
    <mergeCell ref="A87:A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A80:A86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23:A124"/>
    <mergeCell ref="O123:O124"/>
    <mergeCell ref="U123:U124"/>
    <mergeCell ref="B123:B124"/>
    <mergeCell ref="V123:V124"/>
    <mergeCell ref="C123:C124"/>
    <mergeCell ref="A151:A152"/>
    <mergeCell ref="O151:O152"/>
    <mergeCell ref="U151:U152"/>
    <mergeCell ref="B151:B152"/>
    <mergeCell ref="V151:V152"/>
    <mergeCell ref="C151:C152"/>
    <mergeCell ref="M151:M152"/>
    <mergeCell ref="A125:A140"/>
    <mergeCell ref="O125:O140"/>
    <mergeCell ref="U125:U140"/>
    <mergeCell ref="B125:B140"/>
    <mergeCell ref="V125:V140"/>
    <mergeCell ref="C125:C140"/>
    <mergeCell ref="A146:A150"/>
    <mergeCell ref="O146:O150"/>
    <mergeCell ref="U146:U150"/>
    <mergeCell ref="B146:B150"/>
    <mergeCell ref="V146:V150"/>
    <mergeCell ref="W155:W172"/>
    <mergeCell ref="D155:D172"/>
    <mergeCell ref="E155:E172"/>
    <mergeCell ref="F155:F172"/>
    <mergeCell ref="B173:B184"/>
    <mergeCell ref="V173:V184"/>
    <mergeCell ref="C173:C184"/>
    <mergeCell ref="W173:W184"/>
    <mergeCell ref="D173:D184"/>
    <mergeCell ref="E173:E184"/>
    <mergeCell ref="F173:F184"/>
    <mergeCell ref="G173:G184"/>
    <mergeCell ref="H173:H184"/>
    <mergeCell ref="I173:I184"/>
    <mergeCell ref="J173:J184"/>
    <mergeCell ref="K173:K184"/>
    <mergeCell ref="L173:L184"/>
    <mergeCell ref="M173:M184"/>
    <mergeCell ref="W151:W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U155:U172"/>
    <mergeCell ref="B155:B172"/>
    <mergeCell ref="V155:V172"/>
    <mergeCell ref="M185:M190"/>
    <mergeCell ref="A206:A211"/>
    <mergeCell ref="O206:O211"/>
    <mergeCell ref="U206:U211"/>
    <mergeCell ref="B206:B211"/>
    <mergeCell ref="V206:V211"/>
    <mergeCell ref="C206:C211"/>
    <mergeCell ref="A185:A190"/>
    <mergeCell ref="B185:B190"/>
    <mergeCell ref="C185:C190"/>
    <mergeCell ref="A173:A184"/>
    <mergeCell ref="O173:O184"/>
    <mergeCell ref="U173:U184"/>
    <mergeCell ref="C155:C172"/>
    <mergeCell ref="D206:D211"/>
    <mergeCell ref="E206:E211"/>
    <mergeCell ref="F206:F211"/>
    <mergeCell ref="G206:G211"/>
    <mergeCell ref="H206:H211"/>
    <mergeCell ref="L206:L211"/>
    <mergeCell ref="D201:D205"/>
    <mergeCell ref="G155:G172"/>
    <mergeCell ref="H155:H172"/>
    <mergeCell ref="I155:I172"/>
    <mergeCell ref="J155:J172"/>
    <mergeCell ref="K155:K172"/>
    <mergeCell ref="L155:L172"/>
    <mergeCell ref="M155:M172"/>
    <mergeCell ref="A214:A216"/>
    <mergeCell ref="O214:O216"/>
    <mergeCell ref="A155:A172"/>
    <mergeCell ref="O155:O172"/>
    <mergeCell ref="E201:E205"/>
    <mergeCell ref="F201:F205"/>
    <mergeCell ref="G201:G205"/>
    <mergeCell ref="H201:H205"/>
    <mergeCell ref="K201:K205"/>
    <mergeCell ref="L201:L205"/>
    <mergeCell ref="M201:M205"/>
    <mergeCell ref="M191:M200"/>
    <mergeCell ref="A201:A205"/>
    <mergeCell ref="O201:O205"/>
    <mergeCell ref="A191:A200"/>
    <mergeCell ref="G214:G216"/>
    <mergeCell ref="H214:H216"/>
    <mergeCell ref="U214:U216"/>
    <mergeCell ref="B214:B216"/>
    <mergeCell ref="V214:V216"/>
    <mergeCell ref="C214:C216"/>
    <mergeCell ref="W214:W216"/>
    <mergeCell ref="D218:D229"/>
    <mergeCell ref="E218:E229"/>
    <mergeCell ref="F218:F229"/>
    <mergeCell ref="G218:G229"/>
    <mergeCell ref="H218:H229"/>
    <mergeCell ref="I218:I229"/>
    <mergeCell ref="J218:J229"/>
    <mergeCell ref="K218:K229"/>
    <mergeCell ref="L218:L229"/>
    <mergeCell ref="C218:C229"/>
    <mergeCell ref="J214:J216"/>
    <mergeCell ref="K214:K216"/>
    <mergeCell ref="L214:L216"/>
    <mergeCell ref="M214:M216"/>
    <mergeCell ref="D214:D216"/>
    <mergeCell ref="E214:E216"/>
    <mergeCell ref="F214:F216"/>
    <mergeCell ref="I214:I216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4"/>
  <sheetViews>
    <sheetView showGridLines="0" topLeftCell="D1" zoomScale="50" zoomScaleNormal="50" workbookViewId="0">
      <pane ySplit="8" topLeftCell="A21" activePane="bottomLeft" state="frozen"/>
      <selection pane="bottomLeft" activeCell="H17" sqref="H17:H20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488" t="s">
        <v>24</v>
      </c>
      <c r="F2" s="489"/>
      <c r="G2" s="80">
        <f>SUM(G9:G9999)</f>
        <v>3473850.7600000002</v>
      </c>
      <c r="L2" s="532" t="s">
        <v>137</v>
      </c>
      <c r="M2" s="533"/>
      <c r="N2" s="69">
        <f>SUM(N9:N9999)</f>
        <v>3106886.06</v>
      </c>
      <c r="P2" s="68"/>
      <c r="Q2" s="320" t="s">
        <v>45</v>
      </c>
      <c r="R2" s="321"/>
      <c r="S2" s="322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336">
        <v>1</v>
      </c>
      <c r="B9" s="330"/>
      <c r="C9" s="330"/>
      <c r="D9" s="330" t="s">
        <v>158</v>
      </c>
      <c r="E9" s="339">
        <v>44925</v>
      </c>
      <c r="F9" s="485" t="s">
        <v>159</v>
      </c>
      <c r="G9" s="324">
        <v>1097939</v>
      </c>
      <c r="H9" s="327">
        <f>IF(V9 = 4, G9 + SUM(Q9:Q16) - SUM(R9:R16) - SUM(N9:N16) - T9,0)</f>
        <v>-76309.659999999916</v>
      </c>
      <c r="I9" s="534">
        <v>2312054894</v>
      </c>
      <c r="J9" s="330" t="s">
        <v>148</v>
      </c>
      <c r="K9" s="330" t="s">
        <v>175</v>
      </c>
      <c r="L9" s="131" t="s">
        <v>204</v>
      </c>
      <c r="M9" s="330" t="s">
        <v>176</v>
      </c>
      <c r="N9" s="118">
        <v>383959.73</v>
      </c>
      <c r="O9" s="131" t="s">
        <v>211</v>
      </c>
      <c r="P9" s="119"/>
      <c r="Q9" s="118"/>
      <c r="R9" s="118"/>
      <c r="S9" s="485"/>
      <c r="T9" s="324"/>
      <c r="U9" s="333"/>
      <c r="V9" s="85">
        <v>4</v>
      </c>
    </row>
    <row r="10" spans="1:22" x14ac:dyDescent="0.25">
      <c r="A10" s="337"/>
      <c r="B10" s="331"/>
      <c r="C10" s="331"/>
      <c r="D10" s="331"/>
      <c r="E10" s="340"/>
      <c r="F10" s="486"/>
      <c r="G10" s="325"/>
      <c r="H10" s="328"/>
      <c r="I10" s="535"/>
      <c r="J10" s="331"/>
      <c r="K10" s="331"/>
      <c r="L10" s="132" t="s">
        <v>210</v>
      </c>
      <c r="M10" s="331"/>
      <c r="N10" s="120">
        <v>76695.94</v>
      </c>
      <c r="O10" s="132" t="s">
        <v>216</v>
      </c>
      <c r="P10" s="121"/>
      <c r="Q10" s="120"/>
      <c r="R10" s="120"/>
      <c r="S10" s="486"/>
      <c r="T10" s="325"/>
      <c r="U10" s="334"/>
      <c r="V10" s="2">
        <v>4</v>
      </c>
    </row>
    <row r="11" spans="1:22" x14ac:dyDescent="0.25">
      <c r="A11" s="337"/>
      <c r="B11" s="331"/>
      <c r="C11" s="331"/>
      <c r="D11" s="331"/>
      <c r="E11" s="340"/>
      <c r="F11" s="486"/>
      <c r="G11" s="325"/>
      <c r="H11" s="328"/>
      <c r="I11" s="535"/>
      <c r="J11" s="331"/>
      <c r="K11" s="331"/>
      <c r="L11" s="132" t="s">
        <v>210</v>
      </c>
      <c r="M11" s="331"/>
      <c r="N11" s="120">
        <v>160000</v>
      </c>
      <c r="O11" s="132" t="s">
        <v>218</v>
      </c>
      <c r="P11" s="121"/>
      <c r="Q11" s="120"/>
      <c r="R11" s="120"/>
      <c r="S11" s="486"/>
      <c r="T11" s="325"/>
      <c r="U11" s="334"/>
      <c r="V11" s="2">
        <v>4</v>
      </c>
    </row>
    <row r="12" spans="1:22" x14ac:dyDescent="0.25">
      <c r="A12" s="337"/>
      <c r="B12" s="331"/>
      <c r="C12" s="331"/>
      <c r="D12" s="331"/>
      <c r="E12" s="340"/>
      <c r="F12" s="486"/>
      <c r="G12" s="325"/>
      <c r="H12" s="328"/>
      <c r="I12" s="535"/>
      <c r="J12" s="331"/>
      <c r="K12" s="331"/>
      <c r="L12" s="132" t="s">
        <v>217</v>
      </c>
      <c r="M12" s="331"/>
      <c r="N12" s="120">
        <v>134512.32999999999</v>
      </c>
      <c r="O12" s="132" t="s">
        <v>224</v>
      </c>
      <c r="P12" s="121"/>
      <c r="Q12" s="120"/>
      <c r="R12" s="120"/>
      <c r="S12" s="486"/>
      <c r="T12" s="325"/>
      <c r="U12" s="334"/>
      <c r="V12" s="2">
        <v>4</v>
      </c>
    </row>
    <row r="13" spans="1:22" x14ac:dyDescent="0.25">
      <c r="A13" s="337"/>
      <c r="B13" s="331"/>
      <c r="C13" s="331"/>
      <c r="D13" s="331"/>
      <c r="E13" s="340"/>
      <c r="F13" s="486"/>
      <c r="G13" s="325"/>
      <c r="H13" s="328"/>
      <c r="I13" s="535"/>
      <c r="J13" s="331"/>
      <c r="K13" s="331"/>
      <c r="L13" s="132" t="s">
        <v>229</v>
      </c>
      <c r="M13" s="331"/>
      <c r="N13" s="120">
        <v>46497.48</v>
      </c>
      <c r="O13" s="132" t="s">
        <v>230</v>
      </c>
      <c r="P13" s="121"/>
      <c r="Q13" s="120"/>
      <c r="R13" s="120"/>
      <c r="S13" s="486"/>
      <c r="T13" s="325"/>
      <c r="U13" s="334"/>
      <c r="V13" s="2">
        <v>4</v>
      </c>
    </row>
    <row r="14" spans="1:22" x14ac:dyDescent="0.25">
      <c r="A14" s="337"/>
      <c r="B14" s="331"/>
      <c r="C14" s="331"/>
      <c r="D14" s="331"/>
      <c r="E14" s="340"/>
      <c r="F14" s="486"/>
      <c r="G14" s="325"/>
      <c r="H14" s="328"/>
      <c r="I14" s="535"/>
      <c r="J14" s="331"/>
      <c r="K14" s="331"/>
      <c r="L14" s="132" t="s">
        <v>346</v>
      </c>
      <c r="M14" s="331"/>
      <c r="N14" s="120">
        <v>124014.53</v>
      </c>
      <c r="O14" s="132" t="s">
        <v>354</v>
      </c>
      <c r="P14" s="121"/>
      <c r="Q14" s="120"/>
      <c r="R14" s="120"/>
      <c r="S14" s="486"/>
      <c r="T14" s="325"/>
      <c r="U14" s="334"/>
      <c r="V14" s="2">
        <v>4</v>
      </c>
    </row>
    <row r="15" spans="1:22" x14ac:dyDescent="0.25">
      <c r="A15" s="337"/>
      <c r="B15" s="331"/>
      <c r="C15" s="331"/>
      <c r="D15" s="331"/>
      <c r="E15" s="340"/>
      <c r="F15" s="486"/>
      <c r="G15" s="325"/>
      <c r="H15" s="328"/>
      <c r="I15" s="535"/>
      <c r="J15" s="331"/>
      <c r="K15" s="331"/>
      <c r="L15" s="132" t="s">
        <v>356</v>
      </c>
      <c r="M15" s="331"/>
      <c r="N15" s="120">
        <v>72531.31</v>
      </c>
      <c r="O15" s="132" t="s">
        <v>348</v>
      </c>
      <c r="P15" s="121"/>
      <c r="Q15" s="120"/>
      <c r="R15" s="120"/>
      <c r="S15" s="486"/>
      <c r="T15" s="325"/>
      <c r="U15" s="334"/>
      <c r="V15" s="2">
        <v>4</v>
      </c>
    </row>
    <row r="16" spans="1:22" x14ac:dyDescent="0.25">
      <c r="A16" s="338"/>
      <c r="B16" s="332"/>
      <c r="C16" s="332"/>
      <c r="D16" s="332"/>
      <c r="E16" s="341"/>
      <c r="F16" s="487"/>
      <c r="G16" s="326"/>
      <c r="H16" s="329"/>
      <c r="I16" s="536"/>
      <c r="J16" s="332"/>
      <c r="K16" s="332"/>
      <c r="L16" s="133" t="s">
        <v>384</v>
      </c>
      <c r="M16" s="332"/>
      <c r="N16" s="127">
        <v>176037.34</v>
      </c>
      <c r="O16" s="133" t="s">
        <v>386</v>
      </c>
      <c r="P16" s="128"/>
      <c r="Q16" s="127"/>
      <c r="R16" s="127"/>
      <c r="S16" s="487"/>
      <c r="T16" s="326"/>
      <c r="U16" s="335"/>
      <c r="V16" s="2">
        <v>4</v>
      </c>
    </row>
    <row r="17" spans="1:22" s="85" customFormat="1" ht="90" customHeight="1" x14ac:dyDescent="0.25">
      <c r="A17" s="303">
        <v>2</v>
      </c>
      <c r="B17" s="309"/>
      <c r="C17" s="309"/>
      <c r="D17" s="309" t="s">
        <v>158</v>
      </c>
      <c r="E17" s="305">
        <v>45300</v>
      </c>
      <c r="F17" s="315" t="s">
        <v>159</v>
      </c>
      <c r="G17" s="307">
        <v>1214926.1100000001</v>
      </c>
      <c r="H17" s="317">
        <f>IF(V17 = 6, G17 + SUM(Q17:Q20) - SUM(R17:R20) - SUM(N17:N20) - T17,0)</f>
        <v>257099.36000000022</v>
      </c>
      <c r="I17" s="529">
        <v>2312054894</v>
      </c>
      <c r="J17" s="309" t="s">
        <v>148</v>
      </c>
      <c r="K17" s="309" t="s">
        <v>383</v>
      </c>
      <c r="L17" s="227" t="s">
        <v>394</v>
      </c>
      <c r="M17" s="309" t="s">
        <v>176</v>
      </c>
      <c r="N17" s="220">
        <v>326741.28999999998</v>
      </c>
      <c r="O17" s="227" t="s">
        <v>402</v>
      </c>
      <c r="P17" s="219"/>
      <c r="Q17" s="220"/>
      <c r="R17" s="220"/>
      <c r="S17" s="315"/>
      <c r="T17" s="307"/>
      <c r="U17" s="313"/>
      <c r="V17" s="85">
        <v>6</v>
      </c>
    </row>
    <row r="18" spans="1:22" x14ac:dyDescent="0.25">
      <c r="A18" s="348"/>
      <c r="B18" s="351"/>
      <c r="C18" s="351"/>
      <c r="D18" s="351"/>
      <c r="E18" s="349"/>
      <c r="F18" s="354"/>
      <c r="G18" s="350"/>
      <c r="H18" s="355"/>
      <c r="I18" s="530"/>
      <c r="J18" s="351"/>
      <c r="K18" s="351"/>
      <c r="L18" s="228" t="s">
        <v>452</v>
      </c>
      <c r="M18" s="351"/>
      <c r="N18" s="221">
        <v>308745.11</v>
      </c>
      <c r="O18" s="228" t="s">
        <v>461</v>
      </c>
      <c r="P18" s="222"/>
      <c r="Q18" s="221"/>
      <c r="R18" s="221"/>
      <c r="S18" s="354"/>
      <c r="T18" s="350"/>
      <c r="U18" s="353"/>
      <c r="V18" s="2">
        <v>6</v>
      </c>
    </row>
    <row r="19" spans="1:22" x14ac:dyDescent="0.25">
      <c r="A19" s="348"/>
      <c r="B19" s="351"/>
      <c r="C19" s="351"/>
      <c r="D19" s="351"/>
      <c r="E19" s="349"/>
      <c r="F19" s="354"/>
      <c r="G19" s="350"/>
      <c r="H19" s="355"/>
      <c r="I19" s="530"/>
      <c r="J19" s="351"/>
      <c r="K19" s="351"/>
      <c r="L19" s="228" t="s">
        <v>542</v>
      </c>
      <c r="M19" s="351"/>
      <c r="N19" s="221">
        <v>236462.58</v>
      </c>
      <c r="O19" s="228" t="s">
        <v>540</v>
      </c>
      <c r="P19" s="222"/>
      <c r="Q19" s="221"/>
      <c r="R19" s="221"/>
      <c r="S19" s="354"/>
      <c r="T19" s="350"/>
      <c r="U19" s="353"/>
      <c r="V19" s="2">
        <v>6</v>
      </c>
    </row>
    <row r="20" spans="1:22" x14ac:dyDescent="0.25">
      <c r="A20" s="304"/>
      <c r="B20" s="310"/>
      <c r="C20" s="310"/>
      <c r="D20" s="310"/>
      <c r="E20" s="306"/>
      <c r="F20" s="316"/>
      <c r="G20" s="308"/>
      <c r="H20" s="318"/>
      <c r="I20" s="531"/>
      <c r="J20" s="310"/>
      <c r="K20" s="310"/>
      <c r="L20" s="229" t="s">
        <v>594</v>
      </c>
      <c r="M20" s="310"/>
      <c r="N20" s="224">
        <v>85877.77</v>
      </c>
      <c r="O20" s="229" t="s">
        <v>603</v>
      </c>
      <c r="P20" s="225"/>
      <c r="Q20" s="224"/>
      <c r="R20" s="224"/>
      <c r="S20" s="316"/>
      <c r="T20" s="308"/>
      <c r="U20" s="314"/>
      <c r="V20" s="2">
        <v>6</v>
      </c>
    </row>
    <row r="21" spans="1:22" s="85" customFormat="1" ht="135.6" customHeight="1" x14ac:dyDescent="0.25">
      <c r="A21" s="160">
        <v>3</v>
      </c>
      <c r="B21" s="161"/>
      <c r="C21" s="161"/>
      <c r="D21" s="161" t="s">
        <v>427</v>
      </c>
      <c r="E21" s="162">
        <v>45366</v>
      </c>
      <c r="F21" s="163" t="s">
        <v>428</v>
      </c>
      <c r="G21" s="164">
        <v>1042002.5</v>
      </c>
      <c r="H21" s="165">
        <f>IF(V21 = 7, G21 + SUM(Q21:Q21) - SUM(R21:R21) - SUM(N21:N21) - T21,0)</f>
        <v>71882.25</v>
      </c>
      <c r="I21" s="166">
        <v>7715995942</v>
      </c>
      <c r="J21" s="161" t="s">
        <v>429</v>
      </c>
      <c r="K21" s="161" t="s">
        <v>465</v>
      </c>
      <c r="L21" s="162" t="s">
        <v>602</v>
      </c>
      <c r="M21" s="161" t="s">
        <v>430</v>
      </c>
      <c r="N21" s="164">
        <v>970120.25</v>
      </c>
      <c r="O21" s="162" t="s">
        <v>598</v>
      </c>
      <c r="P21" s="163"/>
      <c r="Q21" s="164"/>
      <c r="R21" s="164"/>
      <c r="S21" s="163"/>
      <c r="T21" s="164"/>
      <c r="U21" s="167"/>
      <c r="V21" s="85">
        <v>7</v>
      </c>
    </row>
    <row r="22" spans="1:22" s="85" customFormat="1" ht="131.25" x14ac:dyDescent="0.25">
      <c r="A22" s="160">
        <v>4</v>
      </c>
      <c r="B22" s="161"/>
      <c r="C22" s="161"/>
      <c r="D22" s="161" t="s">
        <v>462</v>
      </c>
      <c r="E22" s="162" t="s">
        <v>463</v>
      </c>
      <c r="F22" s="163" t="s">
        <v>428</v>
      </c>
      <c r="G22" s="164">
        <v>114292.75</v>
      </c>
      <c r="H22" s="165">
        <f>IF(V22 = 8, G22 + SUM(Q22:Q22) - SUM(R22:R22) - SUM(N22:N22) - T22,0)</f>
        <v>114292.75</v>
      </c>
      <c r="I22" s="166">
        <v>7715995942</v>
      </c>
      <c r="J22" s="161" t="s">
        <v>429</v>
      </c>
      <c r="K22" s="161" t="s">
        <v>464</v>
      </c>
      <c r="L22" s="162"/>
      <c r="M22" s="161" t="s">
        <v>430</v>
      </c>
      <c r="N22" s="164"/>
      <c r="O22" s="162"/>
      <c r="P22" s="163"/>
      <c r="Q22" s="164"/>
      <c r="R22" s="164"/>
      <c r="S22" s="163"/>
      <c r="T22" s="164"/>
      <c r="U22" s="167"/>
      <c r="V22" s="85">
        <v>8</v>
      </c>
    </row>
    <row r="23" spans="1:22" s="85" customFormat="1" ht="131.25" x14ac:dyDescent="0.25">
      <c r="A23" s="160">
        <v>5</v>
      </c>
      <c r="B23" s="161"/>
      <c r="C23" s="161"/>
      <c r="D23" s="161" t="s">
        <v>466</v>
      </c>
      <c r="E23" s="162" t="s">
        <v>463</v>
      </c>
      <c r="F23" s="163" t="s">
        <v>428</v>
      </c>
      <c r="G23" s="164">
        <v>4690.3999999999996</v>
      </c>
      <c r="H23" s="165">
        <f>IF(V23 = 9, G23 + SUM(Q23:Q23) - SUM(R23:R23) - SUM(N23:N23) - T23,0)</f>
        <v>0</v>
      </c>
      <c r="I23" s="166">
        <v>7715995942</v>
      </c>
      <c r="J23" s="161" t="s">
        <v>429</v>
      </c>
      <c r="K23" s="161" t="s">
        <v>464</v>
      </c>
      <c r="L23" s="162" t="s">
        <v>607</v>
      </c>
      <c r="M23" s="161" t="s">
        <v>430</v>
      </c>
      <c r="N23" s="164">
        <v>4690.3999999999996</v>
      </c>
      <c r="O23" s="162" t="s">
        <v>608</v>
      </c>
      <c r="P23" s="163"/>
      <c r="Q23" s="164"/>
      <c r="R23" s="164"/>
      <c r="S23" s="163"/>
      <c r="T23" s="164"/>
      <c r="U23" s="167"/>
      <c r="V23" s="85">
        <v>9</v>
      </c>
    </row>
    <row r="24" spans="1:22" x14ac:dyDescent="0.25">
      <c r="V24" s="2">
        <v>10</v>
      </c>
    </row>
  </sheetData>
  <sheetProtection algorithmName="SHA-512" hashValue="NH8u6oLpSOKRNNvAWuisl3OgtiDyYhX9RIwg+fn5vvKZgGIclnBhd6+RJOu6EvCHrb4QOv2zjH2aghiNcfsahg==" saltValue="G2bORRVf+dmXasup6LMh7A==" spinCount="100000" sheet="1" objects="1" scenarios="1" formatCells="0" formatColumns="0" formatRows="0"/>
  <mergeCells count="33">
    <mergeCell ref="A9:A16"/>
    <mergeCell ref="B9:B16"/>
    <mergeCell ref="C9:C16"/>
    <mergeCell ref="D9:D16"/>
    <mergeCell ref="E9:E16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M17:M20"/>
    <mergeCell ref="S17:S20"/>
    <mergeCell ref="T17:T20"/>
    <mergeCell ref="U17:U20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24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88" t="s">
        <v>139</v>
      </c>
      <c r="F2" s="489"/>
      <c r="G2" s="82">
        <f>SUM(G9:G9999)</f>
        <v>0</v>
      </c>
      <c r="O2" s="488" t="s">
        <v>24</v>
      </c>
      <c r="P2" s="489"/>
      <c r="Q2" s="80">
        <f>SUM(Q9:Q9999)</f>
        <v>0</v>
      </c>
      <c r="T2" s="320" t="s">
        <v>137</v>
      </c>
      <c r="U2" s="322"/>
      <c r="V2" s="69">
        <f>SUM(V9:V9999)</f>
        <v>0</v>
      </c>
      <c r="X2" s="68"/>
      <c r="Y2" s="320" t="s">
        <v>45</v>
      </c>
      <c r="Z2" s="321"/>
      <c r="AA2" s="322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25">
      <c r="AD9" s="2">
        <v>2</v>
      </c>
    </row>
  </sheetData>
  <sheetProtection algorithmName="SHA-512" hashValue="dk1YQd1s8zlOK2BskBv4FUR4srVeBRPrdyLk/KznM+S0UvQr6OLxaEPkJH33O9kAZ8+pk2sgNEzHegAa9/dAUg==" saltValue="LthGyBrgmHgKnfy8haXxO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88" t="s">
        <v>139</v>
      </c>
      <c r="F2" s="489"/>
      <c r="G2" s="82">
        <f>SUM(G9:G9999)</f>
        <v>0</v>
      </c>
      <c r="H2" s="10"/>
      <c r="O2" s="488" t="s">
        <v>24</v>
      </c>
      <c r="P2" s="489"/>
      <c r="Q2" s="80">
        <f>SUM(Q9:Q9999)</f>
        <v>0</v>
      </c>
      <c r="T2" s="320" t="s">
        <v>137</v>
      </c>
      <c r="U2" s="322"/>
      <c r="V2" s="69">
        <f>SUM(V9:V9999)</f>
        <v>0</v>
      </c>
      <c r="X2" s="68"/>
      <c r="Y2" s="320" t="s">
        <v>45</v>
      </c>
      <c r="Z2" s="321"/>
      <c r="AA2" s="322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KpjToMxtl2U5IO0uBRkDVs4WNwuMGMYOGYbbrctKT/ozWh0khAcgFAAmSmRJoQ9jrjF32oCEAsPYAdJuI2m9ug==" saltValue="il/MP4k5ldBMEZ5hAw40S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93"/>
  <sheetViews>
    <sheetView showGridLines="0" topLeftCell="F1" zoomScale="50" zoomScaleNormal="50" workbookViewId="0">
      <pane ySplit="8" topLeftCell="A79" activePane="bottomLeft" state="frozen"/>
      <selection pane="bottomLeft" activeCell="F84" sqref="F84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488" t="s">
        <v>139</v>
      </c>
      <c r="F2" s="489"/>
      <c r="G2" s="82">
        <f>SUM(G9:G9999)</f>
        <v>4845709.18</v>
      </c>
      <c r="H2" s="10"/>
      <c r="O2" s="488" t="s">
        <v>24</v>
      </c>
      <c r="P2" s="489"/>
      <c r="Q2" s="80">
        <f>SUM(Q9:Q9999)</f>
        <v>3463957.09</v>
      </c>
      <c r="T2" s="320" t="s">
        <v>137</v>
      </c>
      <c r="U2" s="322"/>
      <c r="V2" s="69">
        <f>SUM(V9:V9999)</f>
        <v>1794191.2599999998</v>
      </c>
      <c r="X2" s="68"/>
      <c r="Y2" s="320" t="s">
        <v>45</v>
      </c>
      <c r="Z2" s="321"/>
      <c r="AA2" s="322"/>
      <c r="AB2" s="70">
        <f>SUM(AB9:AB9999)</f>
        <v>326754.93</v>
      </c>
    </row>
    <row r="4" spans="1:30" ht="39.950000000000003" customHeight="1" x14ac:dyDescent="0.25">
      <c r="P4" s="319"/>
      <c r="Q4" s="319"/>
      <c r="R4" s="319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451">
        <v>1</v>
      </c>
      <c r="B9" s="457" t="s">
        <v>56</v>
      </c>
      <c r="C9" s="457" t="s">
        <v>258</v>
      </c>
      <c r="D9" s="457"/>
      <c r="E9" s="457" t="s">
        <v>256</v>
      </c>
      <c r="F9" s="457" t="s">
        <v>257</v>
      </c>
      <c r="G9" s="455">
        <v>1084882.18</v>
      </c>
      <c r="H9" s="469">
        <f>IF(AD9 = 4, G9 - Q9,0)</f>
        <v>0</v>
      </c>
      <c r="I9" s="455"/>
      <c r="J9" s="455"/>
      <c r="K9" s="457"/>
      <c r="L9" s="457"/>
      <c r="M9" s="457" t="s">
        <v>259</v>
      </c>
      <c r="N9" s="453" t="s">
        <v>252</v>
      </c>
      <c r="O9" s="457">
        <v>2353020735</v>
      </c>
      <c r="P9" s="457" t="s">
        <v>196</v>
      </c>
      <c r="Q9" s="455">
        <v>1084882.18</v>
      </c>
      <c r="R9" s="469">
        <f>IF(AD9 = 4, Q9 + SUM(Y9:Y56) - SUM(Z9:Z56) - SUM(V9:V56) - AB9,0)</f>
        <v>8.7311491370201111E-11</v>
      </c>
      <c r="S9" s="457" t="s">
        <v>260</v>
      </c>
      <c r="T9" s="112" t="s">
        <v>272</v>
      </c>
      <c r="U9" s="457" t="s">
        <v>162</v>
      </c>
      <c r="V9" s="99">
        <v>87552.43</v>
      </c>
      <c r="W9" s="112" t="s">
        <v>273</v>
      </c>
      <c r="X9" s="97"/>
      <c r="Y9" s="99"/>
      <c r="Z9" s="99"/>
      <c r="AA9" s="457" t="s">
        <v>610</v>
      </c>
      <c r="AB9" s="455">
        <v>253144.58</v>
      </c>
      <c r="AC9" s="465"/>
      <c r="AD9" s="85">
        <v>4</v>
      </c>
    </row>
    <row r="10" spans="1:30" x14ac:dyDescent="0.25">
      <c r="A10" s="475"/>
      <c r="B10" s="478"/>
      <c r="C10" s="478"/>
      <c r="D10" s="478"/>
      <c r="E10" s="478"/>
      <c r="F10" s="478"/>
      <c r="G10" s="477"/>
      <c r="H10" s="482"/>
      <c r="I10" s="477"/>
      <c r="J10" s="477"/>
      <c r="K10" s="478"/>
      <c r="L10" s="478"/>
      <c r="M10" s="478"/>
      <c r="N10" s="476"/>
      <c r="O10" s="478"/>
      <c r="P10" s="478"/>
      <c r="Q10" s="477"/>
      <c r="R10" s="482"/>
      <c r="S10" s="478"/>
      <c r="T10" s="113" t="s">
        <v>272</v>
      </c>
      <c r="U10" s="478"/>
      <c r="V10" s="100">
        <v>5588.57</v>
      </c>
      <c r="W10" s="113" t="s">
        <v>273</v>
      </c>
      <c r="X10" s="102"/>
      <c r="Y10" s="100"/>
      <c r="Z10" s="100"/>
      <c r="AA10" s="478"/>
      <c r="AB10" s="477"/>
      <c r="AC10" s="480"/>
      <c r="AD10" s="2">
        <v>4</v>
      </c>
    </row>
    <row r="11" spans="1:30" x14ac:dyDescent="0.25">
      <c r="A11" s="475"/>
      <c r="B11" s="478"/>
      <c r="C11" s="478"/>
      <c r="D11" s="478"/>
      <c r="E11" s="478"/>
      <c r="F11" s="478"/>
      <c r="G11" s="477"/>
      <c r="H11" s="482"/>
      <c r="I11" s="477"/>
      <c r="J11" s="477"/>
      <c r="K11" s="478"/>
      <c r="L11" s="478"/>
      <c r="M11" s="478"/>
      <c r="N11" s="476"/>
      <c r="O11" s="478"/>
      <c r="P11" s="478"/>
      <c r="Q11" s="477"/>
      <c r="R11" s="482"/>
      <c r="S11" s="478"/>
      <c r="T11" s="113" t="s">
        <v>272</v>
      </c>
      <c r="U11" s="478"/>
      <c r="V11" s="100">
        <v>30665.79</v>
      </c>
      <c r="W11" s="113" t="s">
        <v>273</v>
      </c>
      <c r="X11" s="102"/>
      <c r="Y11" s="100"/>
      <c r="Z11" s="100"/>
      <c r="AA11" s="478"/>
      <c r="AB11" s="477"/>
      <c r="AC11" s="480"/>
      <c r="AD11" s="2">
        <v>4</v>
      </c>
    </row>
    <row r="12" spans="1:30" x14ac:dyDescent="0.25">
      <c r="A12" s="475"/>
      <c r="B12" s="478"/>
      <c r="C12" s="478"/>
      <c r="D12" s="478"/>
      <c r="E12" s="478"/>
      <c r="F12" s="478"/>
      <c r="G12" s="477"/>
      <c r="H12" s="482"/>
      <c r="I12" s="477"/>
      <c r="J12" s="477"/>
      <c r="K12" s="478"/>
      <c r="L12" s="478"/>
      <c r="M12" s="478"/>
      <c r="N12" s="476"/>
      <c r="O12" s="478"/>
      <c r="P12" s="478"/>
      <c r="Q12" s="477"/>
      <c r="R12" s="482"/>
      <c r="S12" s="478"/>
      <c r="T12" s="113" t="s">
        <v>284</v>
      </c>
      <c r="U12" s="478"/>
      <c r="V12" s="100">
        <v>27310.5</v>
      </c>
      <c r="W12" s="113" t="s">
        <v>278</v>
      </c>
      <c r="X12" s="102"/>
      <c r="Y12" s="100"/>
      <c r="Z12" s="100"/>
      <c r="AA12" s="478"/>
      <c r="AB12" s="477"/>
      <c r="AC12" s="480"/>
      <c r="AD12" s="2">
        <v>4</v>
      </c>
    </row>
    <row r="13" spans="1:30" x14ac:dyDescent="0.25">
      <c r="A13" s="475"/>
      <c r="B13" s="478"/>
      <c r="C13" s="478"/>
      <c r="D13" s="478"/>
      <c r="E13" s="478"/>
      <c r="F13" s="478"/>
      <c r="G13" s="477"/>
      <c r="H13" s="482"/>
      <c r="I13" s="477"/>
      <c r="J13" s="477"/>
      <c r="K13" s="478"/>
      <c r="L13" s="478"/>
      <c r="M13" s="478"/>
      <c r="N13" s="476"/>
      <c r="O13" s="478"/>
      <c r="P13" s="478"/>
      <c r="Q13" s="477"/>
      <c r="R13" s="482"/>
      <c r="S13" s="478"/>
      <c r="T13" s="113" t="s">
        <v>284</v>
      </c>
      <c r="U13" s="478"/>
      <c r="V13" s="100">
        <v>77972.899999999994</v>
      </c>
      <c r="W13" s="113" t="s">
        <v>278</v>
      </c>
      <c r="X13" s="102"/>
      <c r="Y13" s="100"/>
      <c r="Z13" s="100"/>
      <c r="AA13" s="478"/>
      <c r="AB13" s="477"/>
      <c r="AC13" s="480"/>
      <c r="AD13" s="2">
        <v>4</v>
      </c>
    </row>
    <row r="14" spans="1:30" x14ac:dyDescent="0.25">
      <c r="A14" s="475"/>
      <c r="B14" s="478"/>
      <c r="C14" s="478"/>
      <c r="D14" s="478"/>
      <c r="E14" s="478"/>
      <c r="F14" s="478"/>
      <c r="G14" s="477"/>
      <c r="H14" s="482"/>
      <c r="I14" s="477"/>
      <c r="J14" s="477"/>
      <c r="K14" s="478"/>
      <c r="L14" s="478"/>
      <c r="M14" s="478"/>
      <c r="N14" s="476"/>
      <c r="O14" s="478"/>
      <c r="P14" s="478"/>
      <c r="Q14" s="477"/>
      <c r="R14" s="482"/>
      <c r="S14" s="478"/>
      <c r="T14" s="113" t="s">
        <v>284</v>
      </c>
      <c r="U14" s="478"/>
      <c r="V14" s="100">
        <v>4977.1000000000004</v>
      </c>
      <c r="W14" s="113" t="s">
        <v>278</v>
      </c>
      <c r="X14" s="102"/>
      <c r="Y14" s="100"/>
      <c r="Z14" s="100"/>
      <c r="AA14" s="478"/>
      <c r="AB14" s="477"/>
      <c r="AC14" s="480"/>
      <c r="AD14" s="2">
        <v>4</v>
      </c>
    </row>
    <row r="15" spans="1:30" x14ac:dyDescent="0.25">
      <c r="A15" s="475"/>
      <c r="B15" s="478"/>
      <c r="C15" s="478"/>
      <c r="D15" s="478"/>
      <c r="E15" s="478"/>
      <c r="F15" s="478"/>
      <c r="G15" s="477"/>
      <c r="H15" s="482"/>
      <c r="I15" s="477"/>
      <c r="J15" s="477"/>
      <c r="K15" s="478"/>
      <c r="L15" s="478"/>
      <c r="M15" s="478"/>
      <c r="N15" s="476"/>
      <c r="O15" s="478"/>
      <c r="P15" s="478"/>
      <c r="Q15" s="477"/>
      <c r="R15" s="482"/>
      <c r="S15" s="478"/>
      <c r="T15" s="113" t="s">
        <v>278</v>
      </c>
      <c r="U15" s="478"/>
      <c r="V15" s="100">
        <v>2262.87</v>
      </c>
      <c r="W15" s="113" t="s">
        <v>285</v>
      </c>
      <c r="X15" s="102"/>
      <c r="Y15" s="100"/>
      <c r="Z15" s="100"/>
      <c r="AA15" s="478"/>
      <c r="AB15" s="477"/>
      <c r="AC15" s="480"/>
      <c r="AD15" s="2">
        <v>4</v>
      </c>
    </row>
    <row r="16" spans="1:30" x14ac:dyDescent="0.25">
      <c r="A16" s="475"/>
      <c r="B16" s="478"/>
      <c r="C16" s="478"/>
      <c r="D16" s="478"/>
      <c r="E16" s="478"/>
      <c r="F16" s="478"/>
      <c r="G16" s="477"/>
      <c r="H16" s="482"/>
      <c r="I16" s="477"/>
      <c r="J16" s="477"/>
      <c r="K16" s="478"/>
      <c r="L16" s="478"/>
      <c r="M16" s="478"/>
      <c r="N16" s="476"/>
      <c r="O16" s="478"/>
      <c r="P16" s="478"/>
      <c r="Q16" s="477"/>
      <c r="R16" s="482"/>
      <c r="S16" s="478"/>
      <c r="T16" s="113" t="s">
        <v>282</v>
      </c>
      <c r="U16" s="478"/>
      <c r="V16" s="100">
        <v>4629.78</v>
      </c>
      <c r="W16" s="113" t="s">
        <v>286</v>
      </c>
      <c r="X16" s="102"/>
      <c r="Y16" s="100"/>
      <c r="Z16" s="100"/>
      <c r="AA16" s="478"/>
      <c r="AB16" s="477"/>
      <c r="AC16" s="480"/>
      <c r="AD16" s="2">
        <v>4</v>
      </c>
    </row>
    <row r="17" spans="1:30" x14ac:dyDescent="0.25">
      <c r="A17" s="475"/>
      <c r="B17" s="478"/>
      <c r="C17" s="478"/>
      <c r="D17" s="478"/>
      <c r="E17" s="478"/>
      <c r="F17" s="478"/>
      <c r="G17" s="477"/>
      <c r="H17" s="482"/>
      <c r="I17" s="477"/>
      <c r="J17" s="477"/>
      <c r="K17" s="478"/>
      <c r="L17" s="478"/>
      <c r="M17" s="478"/>
      <c r="N17" s="476"/>
      <c r="O17" s="478"/>
      <c r="P17" s="478"/>
      <c r="Q17" s="477"/>
      <c r="R17" s="482"/>
      <c r="S17" s="478"/>
      <c r="T17" s="113" t="s">
        <v>285</v>
      </c>
      <c r="U17" s="478"/>
      <c r="V17" s="100">
        <v>1612.62</v>
      </c>
      <c r="W17" s="113" t="s">
        <v>286</v>
      </c>
      <c r="X17" s="102"/>
      <c r="Y17" s="100"/>
      <c r="Z17" s="100"/>
      <c r="AA17" s="478"/>
      <c r="AB17" s="477"/>
      <c r="AC17" s="480"/>
      <c r="AD17" s="2">
        <v>4</v>
      </c>
    </row>
    <row r="18" spans="1:30" x14ac:dyDescent="0.25">
      <c r="A18" s="475"/>
      <c r="B18" s="478"/>
      <c r="C18" s="478"/>
      <c r="D18" s="478"/>
      <c r="E18" s="478"/>
      <c r="F18" s="478"/>
      <c r="G18" s="477"/>
      <c r="H18" s="482"/>
      <c r="I18" s="477"/>
      <c r="J18" s="477"/>
      <c r="K18" s="478"/>
      <c r="L18" s="478"/>
      <c r="M18" s="478"/>
      <c r="N18" s="476"/>
      <c r="O18" s="478"/>
      <c r="P18" s="478"/>
      <c r="Q18" s="477"/>
      <c r="R18" s="482"/>
      <c r="S18" s="478"/>
      <c r="T18" s="113" t="s">
        <v>282</v>
      </c>
      <c r="U18" s="478"/>
      <c r="V18" s="100">
        <v>3459.33</v>
      </c>
      <c r="W18" s="113" t="s">
        <v>286</v>
      </c>
      <c r="X18" s="102"/>
      <c r="Y18" s="100"/>
      <c r="Z18" s="100"/>
      <c r="AA18" s="478"/>
      <c r="AB18" s="477"/>
      <c r="AC18" s="480"/>
      <c r="AD18" s="2">
        <v>4</v>
      </c>
    </row>
    <row r="19" spans="1:30" x14ac:dyDescent="0.25">
      <c r="A19" s="475"/>
      <c r="B19" s="478"/>
      <c r="C19" s="478"/>
      <c r="D19" s="478"/>
      <c r="E19" s="478"/>
      <c r="F19" s="478"/>
      <c r="G19" s="477"/>
      <c r="H19" s="482"/>
      <c r="I19" s="477"/>
      <c r="J19" s="477"/>
      <c r="K19" s="478"/>
      <c r="L19" s="478"/>
      <c r="M19" s="478"/>
      <c r="N19" s="476"/>
      <c r="O19" s="478"/>
      <c r="P19" s="478"/>
      <c r="Q19" s="477"/>
      <c r="R19" s="482"/>
      <c r="S19" s="478"/>
      <c r="T19" s="113" t="s">
        <v>285</v>
      </c>
      <c r="U19" s="478"/>
      <c r="V19" s="100">
        <v>6097.7</v>
      </c>
      <c r="W19" s="113" t="s">
        <v>286</v>
      </c>
      <c r="X19" s="102"/>
      <c r="Y19" s="100"/>
      <c r="Z19" s="100"/>
      <c r="AA19" s="478"/>
      <c r="AB19" s="477"/>
      <c r="AC19" s="480"/>
      <c r="AD19" s="2">
        <v>4</v>
      </c>
    </row>
    <row r="20" spans="1:30" x14ac:dyDescent="0.25">
      <c r="A20" s="475"/>
      <c r="B20" s="478"/>
      <c r="C20" s="478"/>
      <c r="D20" s="478"/>
      <c r="E20" s="478"/>
      <c r="F20" s="478"/>
      <c r="G20" s="477"/>
      <c r="H20" s="482"/>
      <c r="I20" s="477"/>
      <c r="J20" s="477"/>
      <c r="K20" s="478"/>
      <c r="L20" s="478"/>
      <c r="M20" s="478"/>
      <c r="N20" s="476"/>
      <c r="O20" s="478"/>
      <c r="P20" s="478"/>
      <c r="Q20" s="477"/>
      <c r="R20" s="482"/>
      <c r="S20" s="478"/>
      <c r="T20" s="113" t="s">
        <v>282</v>
      </c>
      <c r="U20" s="478"/>
      <c r="V20" s="100">
        <v>12867.04</v>
      </c>
      <c r="W20" s="113" t="s">
        <v>286</v>
      </c>
      <c r="X20" s="102"/>
      <c r="Y20" s="100"/>
      <c r="Z20" s="100"/>
      <c r="AA20" s="478"/>
      <c r="AB20" s="477"/>
      <c r="AC20" s="480"/>
      <c r="AD20" s="2">
        <v>4</v>
      </c>
    </row>
    <row r="21" spans="1:30" x14ac:dyDescent="0.25">
      <c r="A21" s="475"/>
      <c r="B21" s="478"/>
      <c r="C21" s="478"/>
      <c r="D21" s="478"/>
      <c r="E21" s="478"/>
      <c r="F21" s="478"/>
      <c r="G21" s="477"/>
      <c r="H21" s="482"/>
      <c r="I21" s="477"/>
      <c r="J21" s="477"/>
      <c r="K21" s="478"/>
      <c r="L21" s="478"/>
      <c r="M21" s="478"/>
      <c r="N21" s="476"/>
      <c r="O21" s="478"/>
      <c r="P21" s="478"/>
      <c r="Q21" s="477"/>
      <c r="R21" s="482"/>
      <c r="S21" s="478"/>
      <c r="T21" s="113" t="s">
        <v>282</v>
      </c>
      <c r="U21" s="478"/>
      <c r="V21" s="100">
        <v>821.32</v>
      </c>
      <c r="W21" s="113" t="s">
        <v>286</v>
      </c>
      <c r="X21" s="102"/>
      <c r="Y21" s="100"/>
      <c r="Z21" s="100"/>
      <c r="AA21" s="478"/>
      <c r="AB21" s="477"/>
      <c r="AC21" s="480"/>
      <c r="AD21" s="2">
        <v>4</v>
      </c>
    </row>
    <row r="22" spans="1:30" x14ac:dyDescent="0.25">
      <c r="A22" s="475"/>
      <c r="B22" s="478"/>
      <c r="C22" s="478"/>
      <c r="D22" s="478"/>
      <c r="E22" s="478"/>
      <c r="F22" s="478"/>
      <c r="G22" s="477"/>
      <c r="H22" s="482"/>
      <c r="I22" s="477"/>
      <c r="J22" s="477"/>
      <c r="K22" s="478"/>
      <c r="L22" s="478"/>
      <c r="M22" s="478"/>
      <c r="N22" s="476"/>
      <c r="O22" s="478"/>
      <c r="P22" s="478"/>
      <c r="Q22" s="477"/>
      <c r="R22" s="482"/>
      <c r="S22" s="478"/>
      <c r="T22" s="113" t="s">
        <v>278</v>
      </c>
      <c r="U22" s="478"/>
      <c r="V22" s="100">
        <v>9611.76</v>
      </c>
      <c r="W22" s="113" t="s">
        <v>286</v>
      </c>
      <c r="X22" s="102"/>
      <c r="Y22" s="100"/>
      <c r="Z22" s="100"/>
      <c r="AA22" s="478"/>
      <c r="AB22" s="477"/>
      <c r="AC22" s="480"/>
      <c r="AD22" s="2">
        <v>4</v>
      </c>
    </row>
    <row r="23" spans="1:30" x14ac:dyDescent="0.25">
      <c r="A23" s="475"/>
      <c r="B23" s="478"/>
      <c r="C23" s="478"/>
      <c r="D23" s="478"/>
      <c r="E23" s="478"/>
      <c r="F23" s="478"/>
      <c r="G23" s="477"/>
      <c r="H23" s="482"/>
      <c r="I23" s="477"/>
      <c r="J23" s="477"/>
      <c r="K23" s="478"/>
      <c r="L23" s="478"/>
      <c r="M23" s="478"/>
      <c r="N23" s="476"/>
      <c r="O23" s="478"/>
      <c r="P23" s="478"/>
      <c r="Q23" s="477"/>
      <c r="R23" s="482"/>
      <c r="S23" s="478"/>
      <c r="T23" s="113" t="s">
        <v>282</v>
      </c>
      <c r="U23" s="478"/>
      <c r="V23" s="100">
        <v>7877.83</v>
      </c>
      <c r="W23" s="113" t="s">
        <v>277</v>
      </c>
      <c r="X23" s="102"/>
      <c r="Y23" s="100"/>
      <c r="Z23" s="100"/>
      <c r="AA23" s="478"/>
      <c r="AB23" s="477"/>
      <c r="AC23" s="480"/>
      <c r="AD23" s="2">
        <v>4</v>
      </c>
    </row>
    <row r="24" spans="1:30" x14ac:dyDescent="0.25">
      <c r="A24" s="475"/>
      <c r="B24" s="478"/>
      <c r="C24" s="478"/>
      <c r="D24" s="478"/>
      <c r="E24" s="478"/>
      <c r="F24" s="478"/>
      <c r="G24" s="477"/>
      <c r="H24" s="482"/>
      <c r="I24" s="477"/>
      <c r="J24" s="477"/>
      <c r="K24" s="478"/>
      <c r="L24" s="478"/>
      <c r="M24" s="478"/>
      <c r="N24" s="476"/>
      <c r="O24" s="478"/>
      <c r="P24" s="478"/>
      <c r="Q24" s="477"/>
      <c r="R24" s="482"/>
      <c r="S24" s="478"/>
      <c r="T24" s="113" t="s">
        <v>282</v>
      </c>
      <c r="U24" s="478"/>
      <c r="V24" s="100">
        <v>9628.4699999999993</v>
      </c>
      <c r="W24" s="113" t="s">
        <v>277</v>
      </c>
      <c r="X24" s="102"/>
      <c r="Y24" s="100"/>
      <c r="Z24" s="100"/>
      <c r="AA24" s="478"/>
      <c r="AB24" s="477"/>
      <c r="AC24" s="480"/>
      <c r="AD24" s="2">
        <v>4</v>
      </c>
    </row>
    <row r="25" spans="1:30" x14ac:dyDescent="0.25">
      <c r="A25" s="475"/>
      <c r="B25" s="478"/>
      <c r="C25" s="478"/>
      <c r="D25" s="478"/>
      <c r="E25" s="478"/>
      <c r="F25" s="478"/>
      <c r="G25" s="477"/>
      <c r="H25" s="482"/>
      <c r="I25" s="477"/>
      <c r="J25" s="477"/>
      <c r="K25" s="478"/>
      <c r="L25" s="478"/>
      <c r="M25" s="478"/>
      <c r="N25" s="476"/>
      <c r="O25" s="478"/>
      <c r="P25" s="478"/>
      <c r="Q25" s="477"/>
      <c r="R25" s="482"/>
      <c r="S25" s="478"/>
      <c r="T25" s="113" t="s">
        <v>277</v>
      </c>
      <c r="U25" s="478"/>
      <c r="V25" s="100">
        <v>5332.6</v>
      </c>
      <c r="W25" s="113" t="s">
        <v>287</v>
      </c>
      <c r="X25" s="102"/>
      <c r="Y25" s="100"/>
      <c r="Z25" s="100"/>
      <c r="AA25" s="478"/>
      <c r="AB25" s="477"/>
      <c r="AC25" s="480"/>
      <c r="AD25" s="2">
        <v>4</v>
      </c>
    </row>
    <row r="26" spans="1:30" x14ac:dyDescent="0.25">
      <c r="A26" s="475"/>
      <c r="B26" s="478"/>
      <c r="C26" s="478"/>
      <c r="D26" s="478"/>
      <c r="E26" s="478"/>
      <c r="F26" s="478"/>
      <c r="G26" s="477"/>
      <c r="H26" s="482"/>
      <c r="I26" s="477"/>
      <c r="J26" s="477"/>
      <c r="K26" s="478"/>
      <c r="L26" s="478"/>
      <c r="M26" s="478"/>
      <c r="N26" s="476"/>
      <c r="O26" s="478"/>
      <c r="P26" s="478"/>
      <c r="Q26" s="477"/>
      <c r="R26" s="482"/>
      <c r="S26" s="478"/>
      <c r="T26" s="113" t="s">
        <v>277</v>
      </c>
      <c r="U26" s="478"/>
      <c r="V26" s="100">
        <v>83542.399999999994</v>
      </c>
      <c r="W26" s="113" t="s">
        <v>287</v>
      </c>
      <c r="X26" s="102"/>
      <c r="Y26" s="100"/>
      <c r="Z26" s="100"/>
      <c r="AA26" s="478"/>
      <c r="AB26" s="477"/>
      <c r="AC26" s="480"/>
      <c r="AD26" s="2">
        <v>4</v>
      </c>
    </row>
    <row r="27" spans="1:30" x14ac:dyDescent="0.25">
      <c r="A27" s="475"/>
      <c r="B27" s="478"/>
      <c r="C27" s="478"/>
      <c r="D27" s="478"/>
      <c r="E27" s="478"/>
      <c r="F27" s="478"/>
      <c r="G27" s="477"/>
      <c r="H27" s="482"/>
      <c r="I27" s="477"/>
      <c r="J27" s="477"/>
      <c r="K27" s="478"/>
      <c r="L27" s="478"/>
      <c r="M27" s="478"/>
      <c r="N27" s="476"/>
      <c r="O27" s="478"/>
      <c r="P27" s="478"/>
      <c r="Q27" s="477"/>
      <c r="R27" s="482"/>
      <c r="S27" s="478"/>
      <c r="T27" s="113" t="s">
        <v>277</v>
      </c>
      <c r="U27" s="478"/>
      <c r="V27" s="100">
        <v>29261.25</v>
      </c>
      <c r="W27" s="113" t="s">
        <v>287</v>
      </c>
      <c r="X27" s="102"/>
      <c r="Y27" s="100"/>
      <c r="Z27" s="100"/>
      <c r="AA27" s="478"/>
      <c r="AB27" s="477"/>
      <c r="AC27" s="480"/>
      <c r="AD27" s="2">
        <v>4</v>
      </c>
    </row>
    <row r="28" spans="1:30" x14ac:dyDescent="0.25">
      <c r="A28" s="475"/>
      <c r="B28" s="478"/>
      <c r="C28" s="478"/>
      <c r="D28" s="478"/>
      <c r="E28" s="478"/>
      <c r="F28" s="478"/>
      <c r="G28" s="477"/>
      <c r="H28" s="482"/>
      <c r="I28" s="477"/>
      <c r="J28" s="477"/>
      <c r="K28" s="478"/>
      <c r="L28" s="478"/>
      <c r="M28" s="478"/>
      <c r="N28" s="476"/>
      <c r="O28" s="478"/>
      <c r="P28" s="478"/>
      <c r="Q28" s="477"/>
      <c r="R28" s="482"/>
      <c r="S28" s="478"/>
      <c r="T28" s="113" t="s">
        <v>290</v>
      </c>
      <c r="U28" s="478"/>
      <c r="V28" s="100">
        <v>5095.6000000000004</v>
      </c>
      <c r="W28" s="113" t="s">
        <v>293</v>
      </c>
      <c r="X28" s="102"/>
      <c r="Y28" s="100"/>
      <c r="Z28" s="100"/>
      <c r="AA28" s="478"/>
      <c r="AB28" s="477"/>
      <c r="AC28" s="480"/>
      <c r="AD28" s="2">
        <v>4</v>
      </c>
    </row>
    <row r="29" spans="1:30" x14ac:dyDescent="0.25">
      <c r="A29" s="475"/>
      <c r="B29" s="478"/>
      <c r="C29" s="478"/>
      <c r="D29" s="478"/>
      <c r="E29" s="478"/>
      <c r="F29" s="478"/>
      <c r="G29" s="477"/>
      <c r="H29" s="482"/>
      <c r="I29" s="477"/>
      <c r="J29" s="477"/>
      <c r="K29" s="478"/>
      <c r="L29" s="478"/>
      <c r="M29" s="478"/>
      <c r="N29" s="476"/>
      <c r="O29" s="478"/>
      <c r="P29" s="478"/>
      <c r="Q29" s="477"/>
      <c r="R29" s="482"/>
      <c r="S29" s="478"/>
      <c r="T29" s="113" t="s">
        <v>290</v>
      </c>
      <c r="U29" s="478"/>
      <c r="V29" s="100">
        <v>79829.399999999994</v>
      </c>
      <c r="W29" s="113" t="s">
        <v>293</v>
      </c>
      <c r="X29" s="102"/>
      <c r="Y29" s="100"/>
      <c r="Z29" s="100"/>
      <c r="AA29" s="478"/>
      <c r="AB29" s="477"/>
      <c r="AC29" s="480"/>
      <c r="AD29" s="2">
        <v>4</v>
      </c>
    </row>
    <row r="30" spans="1:30" x14ac:dyDescent="0.25">
      <c r="A30" s="475"/>
      <c r="B30" s="478"/>
      <c r="C30" s="478"/>
      <c r="D30" s="478"/>
      <c r="E30" s="478"/>
      <c r="F30" s="478"/>
      <c r="G30" s="477"/>
      <c r="H30" s="482"/>
      <c r="I30" s="477"/>
      <c r="J30" s="477"/>
      <c r="K30" s="478"/>
      <c r="L30" s="478"/>
      <c r="M30" s="478"/>
      <c r="N30" s="476"/>
      <c r="O30" s="478"/>
      <c r="P30" s="478"/>
      <c r="Q30" s="477"/>
      <c r="R30" s="482"/>
      <c r="S30" s="478"/>
      <c r="T30" s="113" t="s">
        <v>290</v>
      </c>
      <c r="U30" s="478"/>
      <c r="V30" s="100">
        <v>27960.75</v>
      </c>
      <c r="W30" s="113" t="s">
        <v>293</v>
      </c>
      <c r="X30" s="102"/>
      <c r="Y30" s="100"/>
      <c r="Z30" s="100"/>
      <c r="AA30" s="478"/>
      <c r="AB30" s="477"/>
      <c r="AC30" s="480"/>
      <c r="AD30" s="2">
        <v>4</v>
      </c>
    </row>
    <row r="31" spans="1:30" x14ac:dyDescent="0.25">
      <c r="A31" s="475"/>
      <c r="B31" s="478"/>
      <c r="C31" s="478"/>
      <c r="D31" s="478"/>
      <c r="E31" s="478"/>
      <c r="F31" s="478"/>
      <c r="G31" s="477"/>
      <c r="H31" s="482"/>
      <c r="I31" s="477"/>
      <c r="J31" s="477"/>
      <c r="K31" s="478"/>
      <c r="L31" s="478"/>
      <c r="M31" s="478"/>
      <c r="N31" s="476"/>
      <c r="O31" s="478"/>
      <c r="P31" s="478"/>
      <c r="Q31" s="477"/>
      <c r="R31" s="482"/>
      <c r="S31" s="478"/>
      <c r="T31" s="113" t="s">
        <v>289</v>
      </c>
      <c r="U31" s="478"/>
      <c r="V31" s="100">
        <v>4109.58</v>
      </c>
      <c r="W31" s="113" t="s">
        <v>295</v>
      </c>
      <c r="X31" s="102"/>
      <c r="Y31" s="100"/>
      <c r="Z31" s="100"/>
      <c r="AA31" s="478"/>
      <c r="AB31" s="477"/>
      <c r="AC31" s="480"/>
      <c r="AD31" s="2">
        <v>4</v>
      </c>
    </row>
    <row r="32" spans="1:30" x14ac:dyDescent="0.25">
      <c r="A32" s="475"/>
      <c r="B32" s="478"/>
      <c r="C32" s="478"/>
      <c r="D32" s="478"/>
      <c r="E32" s="478"/>
      <c r="F32" s="478"/>
      <c r="G32" s="477"/>
      <c r="H32" s="482"/>
      <c r="I32" s="477"/>
      <c r="J32" s="477"/>
      <c r="K32" s="478"/>
      <c r="L32" s="478"/>
      <c r="M32" s="478"/>
      <c r="N32" s="476"/>
      <c r="O32" s="478"/>
      <c r="P32" s="478"/>
      <c r="Q32" s="477"/>
      <c r="R32" s="482"/>
      <c r="S32" s="478"/>
      <c r="T32" s="113" t="s">
        <v>289</v>
      </c>
      <c r="U32" s="478"/>
      <c r="V32" s="100">
        <v>6992.69</v>
      </c>
      <c r="W32" s="113" t="s">
        <v>295</v>
      </c>
      <c r="X32" s="102"/>
      <c r="Y32" s="100"/>
      <c r="Z32" s="100"/>
      <c r="AA32" s="478"/>
      <c r="AB32" s="477"/>
      <c r="AC32" s="480"/>
      <c r="AD32" s="2">
        <v>4</v>
      </c>
    </row>
    <row r="33" spans="1:30" x14ac:dyDescent="0.25">
      <c r="A33" s="475"/>
      <c r="B33" s="478"/>
      <c r="C33" s="478"/>
      <c r="D33" s="478"/>
      <c r="E33" s="478"/>
      <c r="F33" s="478"/>
      <c r="G33" s="477"/>
      <c r="H33" s="482"/>
      <c r="I33" s="477"/>
      <c r="J33" s="477"/>
      <c r="K33" s="478"/>
      <c r="L33" s="478"/>
      <c r="M33" s="478"/>
      <c r="N33" s="476"/>
      <c r="O33" s="478"/>
      <c r="P33" s="478"/>
      <c r="Q33" s="477"/>
      <c r="R33" s="482"/>
      <c r="S33" s="478"/>
      <c r="T33" s="113" t="s">
        <v>289</v>
      </c>
      <c r="U33" s="478"/>
      <c r="V33" s="100">
        <v>8546.61</v>
      </c>
      <c r="W33" s="113" t="s">
        <v>295</v>
      </c>
      <c r="X33" s="102"/>
      <c r="Y33" s="100"/>
      <c r="Z33" s="100"/>
      <c r="AA33" s="478"/>
      <c r="AB33" s="477"/>
      <c r="AC33" s="480"/>
      <c r="AD33" s="2">
        <v>4</v>
      </c>
    </row>
    <row r="34" spans="1:30" x14ac:dyDescent="0.25">
      <c r="A34" s="475"/>
      <c r="B34" s="478"/>
      <c r="C34" s="478"/>
      <c r="D34" s="478"/>
      <c r="E34" s="478"/>
      <c r="F34" s="478"/>
      <c r="G34" s="477"/>
      <c r="H34" s="482"/>
      <c r="I34" s="477"/>
      <c r="J34" s="477"/>
      <c r="K34" s="478"/>
      <c r="L34" s="478"/>
      <c r="M34" s="478"/>
      <c r="N34" s="476"/>
      <c r="O34" s="478"/>
      <c r="P34" s="478"/>
      <c r="Q34" s="477"/>
      <c r="R34" s="482"/>
      <c r="S34" s="478"/>
      <c r="T34" s="113" t="s">
        <v>290</v>
      </c>
      <c r="U34" s="478"/>
      <c r="V34" s="100">
        <v>11028.89</v>
      </c>
      <c r="W34" s="113" t="s">
        <v>295</v>
      </c>
      <c r="X34" s="102"/>
      <c r="Y34" s="100"/>
      <c r="Z34" s="100"/>
      <c r="AA34" s="478"/>
      <c r="AB34" s="477"/>
      <c r="AC34" s="480"/>
      <c r="AD34" s="2">
        <v>4</v>
      </c>
    </row>
    <row r="35" spans="1:30" x14ac:dyDescent="0.25">
      <c r="A35" s="475"/>
      <c r="B35" s="478"/>
      <c r="C35" s="478"/>
      <c r="D35" s="478"/>
      <c r="E35" s="478"/>
      <c r="F35" s="478"/>
      <c r="G35" s="477"/>
      <c r="H35" s="482"/>
      <c r="I35" s="477"/>
      <c r="J35" s="477"/>
      <c r="K35" s="478"/>
      <c r="L35" s="478"/>
      <c r="M35" s="478"/>
      <c r="N35" s="476"/>
      <c r="O35" s="478"/>
      <c r="P35" s="478"/>
      <c r="Q35" s="477"/>
      <c r="R35" s="482"/>
      <c r="S35" s="478"/>
      <c r="T35" s="113" t="s">
        <v>290</v>
      </c>
      <c r="U35" s="478"/>
      <c r="V35" s="100">
        <v>703.99</v>
      </c>
      <c r="W35" s="113" t="s">
        <v>295</v>
      </c>
      <c r="X35" s="102"/>
      <c r="Y35" s="100"/>
      <c r="Z35" s="100"/>
      <c r="AA35" s="478"/>
      <c r="AB35" s="477"/>
      <c r="AC35" s="480"/>
      <c r="AD35" s="2">
        <v>4</v>
      </c>
    </row>
    <row r="36" spans="1:30" x14ac:dyDescent="0.25">
      <c r="A36" s="475"/>
      <c r="B36" s="478"/>
      <c r="C36" s="478"/>
      <c r="D36" s="478"/>
      <c r="E36" s="478"/>
      <c r="F36" s="478"/>
      <c r="G36" s="477"/>
      <c r="H36" s="482"/>
      <c r="I36" s="477"/>
      <c r="J36" s="477"/>
      <c r="K36" s="478"/>
      <c r="L36" s="478"/>
      <c r="M36" s="478"/>
      <c r="N36" s="476"/>
      <c r="O36" s="478"/>
      <c r="P36" s="478"/>
      <c r="Q36" s="477"/>
      <c r="R36" s="482"/>
      <c r="S36" s="478"/>
      <c r="T36" s="113" t="s">
        <v>290</v>
      </c>
      <c r="U36" s="478"/>
      <c r="V36" s="100">
        <v>2965.14</v>
      </c>
      <c r="W36" s="113" t="s">
        <v>295</v>
      </c>
      <c r="X36" s="102"/>
      <c r="Y36" s="100"/>
      <c r="Z36" s="100"/>
      <c r="AA36" s="478"/>
      <c r="AB36" s="477"/>
      <c r="AC36" s="480"/>
      <c r="AD36" s="2">
        <v>4</v>
      </c>
    </row>
    <row r="37" spans="1:30" x14ac:dyDescent="0.25">
      <c r="A37" s="475"/>
      <c r="B37" s="478"/>
      <c r="C37" s="478"/>
      <c r="D37" s="478"/>
      <c r="E37" s="478"/>
      <c r="F37" s="478"/>
      <c r="G37" s="477"/>
      <c r="H37" s="482"/>
      <c r="I37" s="477"/>
      <c r="J37" s="477"/>
      <c r="K37" s="478"/>
      <c r="L37" s="478"/>
      <c r="M37" s="478"/>
      <c r="N37" s="476"/>
      <c r="O37" s="478"/>
      <c r="P37" s="478"/>
      <c r="Q37" s="477"/>
      <c r="R37" s="482"/>
      <c r="S37" s="478"/>
      <c r="T37" s="113" t="s">
        <v>296</v>
      </c>
      <c r="U37" s="478"/>
      <c r="V37" s="100">
        <v>2753.8</v>
      </c>
      <c r="W37" s="113" t="s">
        <v>295</v>
      </c>
      <c r="X37" s="102"/>
      <c r="Y37" s="100"/>
      <c r="Z37" s="100"/>
      <c r="AA37" s="478"/>
      <c r="AB37" s="477"/>
      <c r="AC37" s="480"/>
      <c r="AD37" s="2">
        <v>4</v>
      </c>
    </row>
    <row r="38" spans="1:30" x14ac:dyDescent="0.25">
      <c r="A38" s="475"/>
      <c r="B38" s="478"/>
      <c r="C38" s="478"/>
      <c r="D38" s="478"/>
      <c r="E38" s="478"/>
      <c r="F38" s="478"/>
      <c r="G38" s="477"/>
      <c r="H38" s="482"/>
      <c r="I38" s="477"/>
      <c r="J38" s="477"/>
      <c r="K38" s="478"/>
      <c r="L38" s="478"/>
      <c r="M38" s="478"/>
      <c r="N38" s="476"/>
      <c r="O38" s="478"/>
      <c r="P38" s="478"/>
      <c r="Q38" s="477"/>
      <c r="R38" s="482"/>
      <c r="S38" s="478"/>
      <c r="T38" s="113" t="s">
        <v>296</v>
      </c>
      <c r="U38" s="478"/>
      <c r="V38" s="100">
        <v>11821.36</v>
      </c>
      <c r="W38" s="113" t="s">
        <v>295</v>
      </c>
      <c r="X38" s="102"/>
      <c r="Y38" s="100"/>
      <c r="Z38" s="100"/>
      <c r="AA38" s="478"/>
      <c r="AB38" s="477"/>
      <c r="AC38" s="480"/>
      <c r="AD38" s="2">
        <v>4</v>
      </c>
    </row>
    <row r="39" spans="1:30" x14ac:dyDescent="0.25">
      <c r="A39" s="475"/>
      <c r="B39" s="478"/>
      <c r="C39" s="478"/>
      <c r="D39" s="478"/>
      <c r="E39" s="478"/>
      <c r="F39" s="478"/>
      <c r="G39" s="477"/>
      <c r="H39" s="482"/>
      <c r="I39" s="477"/>
      <c r="J39" s="477"/>
      <c r="K39" s="478"/>
      <c r="L39" s="478"/>
      <c r="M39" s="478"/>
      <c r="N39" s="476"/>
      <c r="O39" s="478"/>
      <c r="P39" s="478"/>
      <c r="Q39" s="477"/>
      <c r="R39" s="482"/>
      <c r="S39" s="478"/>
      <c r="T39" s="113" t="s">
        <v>296</v>
      </c>
      <c r="U39" s="478"/>
      <c r="V39" s="100">
        <v>2783.07</v>
      </c>
      <c r="W39" s="113" t="s">
        <v>295</v>
      </c>
      <c r="X39" s="102"/>
      <c r="Y39" s="100"/>
      <c r="Z39" s="100"/>
      <c r="AA39" s="478"/>
      <c r="AB39" s="477"/>
      <c r="AC39" s="480"/>
      <c r="AD39" s="2">
        <v>4</v>
      </c>
    </row>
    <row r="40" spans="1:30" x14ac:dyDescent="0.25">
      <c r="A40" s="475"/>
      <c r="B40" s="478"/>
      <c r="C40" s="478"/>
      <c r="D40" s="478"/>
      <c r="E40" s="478"/>
      <c r="F40" s="478"/>
      <c r="G40" s="477"/>
      <c r="H40" s="482"/>
      <c r="I40" s="477"/>
      <c r="J40" s="477"/>
      <c r="K40" s="478"/>
      <c r="L40" s="478"/>
      <c r="M40" s="478"/>
      <c r="N40" s="476"/>
      <c r="O40" s="478"/>
      <c r="P40" s="478"/>
      <c r="Q40" s="477"/>
      <c r="R40" s="482"/>
      <c r="S40" s="478"/>
      <c r="T40" s="113" t="s">
        <v>296</v>
      </c>
      <c r="U40" s="478"/>
      <c r="V40" s="100">
        <v>728.28</v>
      </c>
      <c r="W40" s="113" t="s">
        <v>295</v>
      </c>
      <c r="X40" s="102"/>
      <c r="Y40" s="100"/>
      <c r="Z40" s="100"/>
      <c r="AA40" s="478"/>
      <c r="AB40" s="477"/>
      <c r="AC40" s="480"/>
      <c r="AD40" s="2">
        <v>4</v>
      </c>
    </row>
    <row r="41" spans="1:30" x14ac:dyDescent="0.25">
      <c r="A41" s="475"/>
      <c r="B41" s="478"/>
      <c r="C41" s="478"/>
      <c r="D41" s="478"/>
      <c r="E41" s="478"/>
      <c r="F41" s="478"/>
      <c r="G41" s="477"/>
      <c r="H41" s="482"/>
      <c r="I41" s="477"/>
      <c r="J41" s="477"/>
      <c r="K41" s="478"/>
      <c r="L41" s="478"/>
      <c r="M41" s="478"/>
      <c r="N41" s="476"/>
      <c r="O41" s="478"/>
      <c r="P41" s="478"/>
      <c r="Q41" s="477"/>
      <c r="R41" s="482"/>
      <c r="S41" s="478"/>
      <c r="T41" s="113" t="s">
        <v>298</v>
      </c>
      <c r="U41" s="478"/>
      <c r="V41" s="100">
        <v>25541.82</v>
      </c>
      <c r="W41" s="113" t="s">
        <v>346</v>
      </c>
      <c r="X41" s="102"/>
      <c r="Y41" s="100"/>
      <c r="Z41" s="100"/>
      <c r="AA41" s="478"/>
      <c r="AB41" s="477"/>
      <c r="AC41" s="480"/>
      <c r="AD41" s="2">
        <v>4</v>
      </c>
    </row>
    <row r="42" spans="1:30" x14ac:dyDescent="0.25">
      <c r="A42" s="475"/>
      <c r="B42" s="478"/>
      <c r="C42" s="478"/>
      <c r="D42" s="478"/>
      <c r="E42" s="478"/>
      <c r="F42" s="478"/>
      <c r="G42" s="477"/>
      <c r="H42" s="482"/>
      <c r="I42" s="477"/>
      <c r="J42" s="477"/>
      <c r="K42" s="478"/>
      <c r="L42" s="478"/>
      <c r="M42" s="478"/>
      <c r="N42" s="476"/>
      <c r="O42" s="478"/>
      <c r="P42" s="478"/>
      <c r="Q42" s="477"/>
      <c r="R42" s="482"/>
      <c r="S42" s="478"/>
      <c r="T42" s="113" t="s">
        <v>298</v>
      </c>
      <c r="U42" s="478"/>
      <c r="V42" s="100">
        <v>4654.83</v>
      </c>
      <c r="W42" s="113" t="s">
        <v>344</v>
      </c>
      <c r="X42" s="102"/>
      <c r="Y42" s="100"/>
      <c r="Z42" s="100"/>
      <c r="AA42" s="478"/>
      <c r="AB42" s="477"/>
      <c r="AC42" s="480"/>
      <c r="AD42" s="2">
        <v>4</v>
      </c>
    </row>
    <row r="43" spans="1:30" x14ac:dyDescent="0.25">
      <c r="A43" s="475"/>
      <c r="B43" s="478"/>
      <c r="C43" s="478"/>
      <c r="D43" s="478"/>
      <c r="E43" s="478"/>
      <c r="F43" s="478"/>
      <c r="G43" s="477"/>
      <c r="H43" s="482"/>
      <c r="I43" s="477"/>
      <c r="J43" s="477"/>
      <c r="K43" s="478"/>
      <c r="L43" s="478"/>
      <c r="M43" s="478"/>
      <c r="N43" s="476"/>
      <c r="O43" s="478"/>
      <c r="P43" s="478"/>
      <c r="Q43" s="477"/>
      <c r="R43" s="482"/>
      <c r="S43" s="478"/>
      <c r="T43" s="113" t="s">
        <v>298</v>
      </c>
      <c r="U43" s="478"/>
      <c r="V43" s="100">
        <v>72923.17</v>
      </c>
      <c r="W43" s="113" t="s">
        <v>344</v>
      </c>
      <c r="X43" s="102"/>
      <c r="Y43" s="100"/>
      <c r="Z43" s="100"/>
      <c r="AA43" s="478"/>
      <c r="AB43" s="477"/>
      <c r="AC43" s="480"/>
      <c r="AD43" s="2">
        <v>4</v>
      </c>
    </row>
    <row r="44" spans="1:30" x14ac:dyDescent="0.25">
      <c r="A44" s="475"/>
      <c r="B44" s="478"/>
      <c r="C44" s="478"/>
      <c r="D44" s="478"/>
      <c r="E44" s="478"/>
      <c r="F44" s="478"/>
      <c r="G44" s="477"/>
      <c r="H44" s="482"/>
      <c r="I44" s="477"/>
      <c r="J44" s="477"/>
      <c r="K44" s="478"/>
      <c r="L44" s="478"/>
      <c r="M44" s="478"/>
      <c r="N44" s="476"/>
      <c r="O44" s="478"/>
      <c r="P44" s="478"/>
      <c r="Q44" s="477"/>
      <c r="R44" s="482"/>
      <c r="S44" s="478"/>
      <c r="T44" s="113" t="s">
        <v>349</v>
      </c>
      <c r="U44" s="478"/>
      <c r="V44" s="100">
        <v>72477.61</v>
      </c>
      <c r="W44" s="113" t="s">
        <v>351</v>
      </c>
      <c r="X44" s="102"/>
      <c r="Y44" s="100"/>
      <c r="Z44" s="100"/>
      <c r="AA44" s="478"/>
      <c r="AB44" s="477"/>
      <c r="AC44" s="480"/>
      <c r="AD44" s="2">
        <v>4</v>
      </c>
    </row>
    <row r="45" spans="1:30" x14ac:dyDescent="0.25">
      <c r="A45" s="475"/>
      <c r="B45" s="478"/>
      <c r="C45" s="478"/>
      <c r="D45" s="478"/>
      <c r="E45" s="478"/>
      <c r="F45" s="478"/>
      <c r="G45" s="477"/>
      <c r="H45" s="482"/>
      <c r="I45" s="477"/>
      <c r="J45" s="477"/>
      <c r="K45" s="478"/>
      <c r="L45" s="478"/>
      <c r="M45" s="478"/>
      <c r="N45" s="476"/>
      <c r="O45" s="478"/>
      <c r="P45" s="478"/>
      <c r="Q45" s="477"/>
      <c r="R45" s="482"/>
      <c r="S45" s="478"/>
      <c r="T45" s="113" t="s">
        <v>349</v>
      </c>
      <c r="U45" s="478"/>
      <c r="V45" s="100">
        <v>4626.3900000000003</v>
      </c>
      <c r="W45" s="113" t="s">
        <v>351</v>
      </c>
      <c r="X45" s="102"/>
      <c r="Y45" s="100"/>
      <c r="Z45" s="100"/>
      <c r="AA45" s="478"/>
      <c r="AB45" s="477"/>
      <c r="AC45" s="480"/>
      <c r="AD45" s="2">
        <v>4</v>
      </c>
    </row>
    <row r="46" spans="1:30" x14ac:dyDescent="0.25">
      <c r="A46" s="475"/>
      <c r="B46" s="478"/>
      <c r="C46" s="478"/>
      <c r="D46" s="478"/>
      <c r="E46" s="478"/>
      <c r="F46" s="478"/>
      <c r="G46" s="477"/>
      <c r="H46" s="482"/>
      <c r="I46" s="477"/>
      <c r="J46" s="477"/>
      <c r="K46" s="478"/>
      <c r="L46" s="478"/>
      <c r="M46" s="478"/>
      <c r="N46" s="476"/>
      <c r="O46" s="478"/>
      <c r="P46" s="478"/>
      <c r="Q46" s="477"/>
      <c r="R46" s="482"/>
      <c r="S46" s="478"/>
      <c r="T46" s="113" t="s">
        <v>349</v>
      </c>
      <c r="U46" s="478"/>
      <c r="V46" s="100">
        <v>25385.759999999998</v>
      </c>
      <c r="W46" s="113" t="s">
        <v>358</v>
      </c>
      <c r="X46" s="102"/>
      <c r="Y46" s="100"/>
      <c r="Z46" s="100"/>
      <c r="AA46" s="478"/>
      <c r="AB46" s="477"/>
      <c r="AC46" s="480"/>
      <c r="AD46" s="2">
        <v>4</v>
      </c>
    </row>
    <row r="47" spans="1:30" x14ac:dyDescent="0.25">
      <c r="A47" s="475"/>
      <c r="B47" s="478"/>
      <c r="C47" s="478"/>
      <c r="D47" s="478"/>
      <c r="E47" s="478"/>
      <c r="F47" s="478"/>
      <c r="G47" s="477"/>
      <c r="H47" s="482"/>
      <c r="I47" s="477"/>
      <c r="J47" s="477"/>
      <c r="K47" s="478"/>
      <c r="L47" s="478"/>
      <c r="M47" s="478"/>
      <c r="N47" s="476"/>
      <c r="O47" s="478"/>
      <c r="P47" s="478"/>
      <c r="Q47" s="477"/>
      <c r="R47" s="482"/>
      <c r="S47" s="478"/>
      <c r="T47" s="113" t="s">
        <v>350</v>
      </c>
      <c r="U47" s="478"/>
      <c r="V47" s="100">
        <v>7464.77</v>
      </c>
      <c r="W47" s="113" t="s">
        <v>354</v>
      </c>
      <c r="X47" s="102"/>
      <c r="Y47" s="100"/>
      <c r="Z47" s="100"/>
      <c r="AA47" s="478"/>
      <c r="AB47" s="477"/>
      <c r="AC47" s="480"/>
      <c r="AD47" s="2">
        <v>4</v>
      </c>
    </row>
    <row r="48" spans="1:30" x14ac:dyDescent="0.25">
      <c r="A48" s="475"/>
      <c r="B48" s="478"/>
      <c r="C48" s="478"/>
      <c r="D48" s="478"/>
      <c r="E48" s="478"/>
      <c r="F48" s="478"/>
      <c r="G48" s="477"/>
      <c r="H48" s="482"/>
      <c r="I48" s="477"/>
      <c r="J48" s="477"/>
      <c r="K48" s="478"/>
      <c r="L48" s="478"/>
      <c r="M48" s="478"/>
      <c r="N48" s="476"/>
      <c r="O48" s="478"/>
      <c r="P48" s="478"/>
      <c r="Q48" s="477"/>
      <c r="R48" s="482"/>
      <c r="S48" s="478"/>
      <c r="T48" s="113" t="s">
        <v>350</v>
      </c>
      <c r="U48" s="478"/>
      <c r="V48" s="100">
        <v>6107.53</v>
      </c>
      <c r="W48" s="113" t="s">
        <v>354</v>
      </c>
      <c r="X48" s="102"/>
      <c r="Y48" s="100"/>
      <c r="Z48" s="100"/>
      <c r="AA48" s="478"/>
      <c r="AB48" s="477"/>
      <c r="AC48" s="480"/>
      <c r="AD48" s="2">
        <v>4</v>
      </c>
    </row>
    <row r="49" spans="1:30" x14ac:dyDescent="0.25">
      <c r="A49" s="475"/>
      <c r="B49" s="478"/>
      <c r="C49" s="478"/>
      <c r="D49" s="478"/>
      <c r="E49" s="478"/>
      <c r="F49" s="478"/>
      <c r="G49" s="477"/>
      <c r="H49" s="482"/>
      <c r="I49" s="477"/>
      <c r="J49" s="477"/>
      <c r="K49" s="478"/>
      <c r="L49" s="478"/>
      <c r="M49" s="478"/>
      <c r="N49" s="476"/>
      <c r="O49" s="478"/>
      <c r="P49" s="478"/>
      <c r="Q49" s="477"/>
      <c r="R49" s="482"/>
      <c r="S49" s="478"/>
      <c r="T49" s="113" t="s">
        <v>350</v>
      </c>
      <c r="U49" s="478"/>
      <c r="V49" s="100">
        <v>3589.38</v>
      </c>
      <c r="W49" s="113" t="s">
        <v>354</v>
      </c>
      <c r="X49" s="102"/>
      <c r="Y49" s="100"/>
      <c r="Z49" s="100"/>
      <c r="AA49" s="478"/>
      <c r="AB49" s="477"/>
      <c r="AC49" s="480"/>
      <c r="AD49" s="2">
        <v>4</v>
      </c>
    </row>
    <row r="50" spans="1:30" x14ac:dyDescent="0.25">
      <c r="A50" s="475"/>
      <c r="B50" s="478"/>
      <c r="C50" s="478"/>
      <c r="D50" s="478"/>
      <c r="E50" s="478"/>
      <c r="F50" s="478"/>
      <c r="G50" s="477"/>
      <c r="H50" s="482"/>
      <c r="I50" s="477"/>
      <c r="J50" s="477"/>
      <c r="K50" s="478"/>
      <c r="L50" s="478"/>
      <c r="M50" s="478"/>
      <c r="N50" s="476"/>
      <c r="O50" s="478"/>
      <c r="P50" s="478"/>
      <c r="Q50" s="477"/>
      <c r="R50" s="482"/>
      <c r="S50" s="478"/>
      <c r="T50" s="113" t="s">
        <v>350</v>
      </c>
      <c r="U50" s="478"/>
      <c r="V50" s="100">
        <v>9480.9699999999993</v>
      </c>
      <c r="W50" s="113" t="s">
        <v>354</v>
      </c>
      <c r="X50" s="102"/>
      <c r="Y50" s="100"/>
      <c r="Z50" s="100"/>
      <c r="AA50" s="478"/>
      <c r="AB50" s="477"/>
      <c r="AC50" s="480"/>
      <c r="AD50" s="2">
        <v>4</v>
      </c>
    </row>
    <row r="51" spans="1:30" x14ac:dyDescent="0.25">
      <c r="A51" s="475"/>
      <c r="B51" s="478"/>
      <c r="C51" s="478"/>
      <c r="D51" s="478"/>
      <c r="E51" s="478"/>
      <c r="F51" s="478"/>
      <c r="G51" s="477"/>
      <c r="H51" s="482"/>
      <c r="I51" s="477"/>
      <c r="J51" s="477"/>
      <c r="K51" s="478"/>
      <c r="L51" s="478"/>
      <c r="M51" s="478"/>
      <c r="N51" s="476"/>
      <c r="O51" s="478"/>
      <c r="P51" s="478"/>
      <c r="Q51" s="477"/>
      <c r="R51" s="482"/>
      <c r="S51" s="478"/>
      <c r="T51" s="113" t="s">
        <v>350</v>
      </c>
      <c r="U51" s="478"/>
      <c r="V51" s="100">
        <v>605.19000000000005</v>
      </c>
      <c r="W51" s="113" t="s">
        <v>354</v>
      </c>
      <c r="X51" s="102"/>
      <c r="Y51" s="100"/>
      <c r="Z51" s="100"/>
      <c r="AA51" s="478"/>
      <c r="AB51" s="477"/>
      <c r="AC51" s="480"/>
      <c r="AD51" s="2">
        <v>4</v>
      </c>
    </row>
    <row r="52" spans="1:30" x14ac:dyDescent="0.25">
      <c r="A52" s="475"/>
      <c r="B52" s="478"/>
      <c r="C52" s="478"/>
      <c r="D52" s="478"/>
      <c r="E52" s="478"/>
      <c r="F52" s="478"/>
      <c r="G52" s="477"/>
      <c r="H52" s="482"/>
      <c r="I52" s="477"/>
      <c r="J52" s="477"/>
      <c r="K52" s="478"/>
      <c r="L52" s="478"/>
      <c r="M52" s="478"/>
      <c r="N52" s="476"/>
      <c r="O52" s="478"/>
      <c r="P52" s="478"/>
      <c r="Q52" s="477"/>
      <c r="R52" s="482"/>
      <c r="S52" s="478"/>
      <c r="T52" s="113" t="s">
        <v>350</v>
      </c>
      <c r="U52" s="478"/>
      <c r="V52" s="100">
        <v>2548.98</v>
      </c>
      <c r="W52" s="113" t="s">
        <v>354</v>
      </c>
      <c r="X52" s="102"/>
      <c r="Y52" s="100"/>
      <c r="Z52" s="100"/>
      <c r="AA52" s="478"/>
      <c r="AB52" s="477"/>
      <c r="AC52" s="480"/>
      <c r="AD52" s="2">
        <v>4</v>
      </c>
    </row>
    <row r="53" spans="1:30" x14ac:dyDescent="0.25">
      <c r="A53" s="475"/>
      <c r="B53" s="478"/>
      <c r="C53" s="478"/>
      <c r="D53" s="478"/>
      <c r="E53" s="478"/>
      <c r="F53" s="478"/>
      <c r="G53" s="477"/>
      <c r="H53" s="482"/>
      <c r="I53" s="477"/>
      <c r="J53" s="477"/>
      <c r="K53" s="478"/>
      <c r="L53" s="478"/>
      <c r="M53" s="478"/>
      <c r="N53" s="476"/>
      <c r="O53" s="478"/>
      <c r="P53" s="478"/>
      <c r="Q53" s="477"/>
      <c r="R53" s="482"/>
      <c r="S53" s="478"/>
      <c r="T53" s="113" t="s">
        <v>350</v>
      </c>
      <c r="U53" s="478"/>
      <c r="V53" s="100">
        <v>11710.88</v>
      </c>
      <c r="W53" s="113" t="s">
        <v>354</v>
      </c>
      <c r="X53" s="102"/>
      <c r="Y53" s="100"/>
      <c r="Z53" s="100"/>
      <c r="AA53" s="478"/>
      <c r="AB53" s="477"/>
      <c r="AC53" s="480"/>
      <c r="AD53" s="2">
        <v>4</v>
      </c>
    </row>
    <row r="54" spans="1:30" x14ac:dyDescent="0.25">
      <c r="A54" s="475"/>
      <c r="B54" s="478"/>
      <c r="C54" s="478"/>
      <c r="D54" s="478"/>
      <c r="E54" s="478"/>
      <c r="F54" s="478"/>
      <c r="G54" s="477"/>
      <c r="H54" s="482"/>
      <c r="I54" s="477"/>
      <c r="J54" s="477"/>
      <c r="K54" s="478"/>
      <c r="L54" s="478"/>
      <c r="M54" s="478"/>
      <c r="N54" s="476"/>
      <c r="O54" s="478"/>
      <c r="P54" s="478"/>
      <c r="Q54" s="477"/>
      <c r="R54" s="482"/>
      <c r="S54" s="478"/>
      <c r="T54" s="113" t="s">
        <v>350</v>
      </c>
      <c r="U54" s="478"/>
      <c r="V54" s="100">
        <v>2757.06</v>
      </c>
      <c r="W54" s="113" t="s">
        <v>354</v>
      </c>
      <c r="X54" s="102"/>
      <c r="Y54" s="100"/>
      <c r="Z54" s="100"/>
      <c r="AA54" s="478"/>
      <c r="AB54" s="477"/>
      <c r="AC54" s="480"/>
      <c r="AD54" s="2">
        <v>4</v>
      </c>
    </row>
    <row r="55" spans="1:30" x14ac:dyDescent="0.25">
      <c r="A55" s="475"/>
      <c r="B55" s="478"/>
      <c r="C55" s="478"/>
      <c r="D55" s="478"/>
      <c r="E55" s="478"/>
      <c r="F55" s="478"/>
      <c r="G55" s="477"/>
      <c r="H55" s="482"/>
      <c r="I55" s="477"/>
      <c r="J55" s="477"/>
      <c r="K55" s="478"/>
      <c r="L55" s="478"/>
      <c r="M55" s="478"/>
      <c r="N55" s="476"/>
      <c r="O55" s="478"/>
      <c r="P55" s="478"/>
      <c r="Q55" s="477"/>
      <c r="R55" s="482"/>
      <c r="S55" s="478"/>
      <c r="T55" s="113" t="s">
        <v>350</v>
      </c>
      <c r="U55" s="478"/>
      <c r="V55" s="100">
        <v>4327.3999999999996</v>
      </c>
      <c r="W55" s="113" t="s">
        <v>354</v>
      </c>
      <c r="X55" s="102"/>
      <c r="Y55" s="100"/>
      <c r="Z55" s="100"/>
      <c r="AA55" s="478"/>
      <c r="AB55" s="477"/>
      <c r="AC55" s="480"/>
      <c r="AD55" s="2">
        <v>4</v>
      </c>
    </row>
    <row r="56" spans="1:30" x14ac:dyDescent="0.25">
      <c r="A56" s="452"/>
      <c r="B56" s="458"/>
      <c r="C56" s="458"/>
      <c r="D56" s="458"/>
      <c r="E56" s="458"/>
      <c r="F56" s="458"/>
      <c r="G56" s="456"/>
      <c r="H56" s="470"/>
      <c r="I56" s="456"/>
      <c r="J56" s="456"/>
      <c r="K56" s="458"/>
      <c r="L56" s="458"/>
      <c r="M56" s="458"/>
      <c r="N56" s="454"/>
      <c r="O56" s="458"/>
      <c r="P56" s="458"/>
      <c r="Q56" s="456"/>
      <c r="R56" s="470"/>
      <c r="S56" s="458"/>
      <c r="T56" s="114" t="s">
        <v>350</v>
      </c>
      <c r="U56" s="458"/>
      <c r="V56" s="108">
        <v>1144.44</v>
      </c>
      <c r="W56" s="114" t="s">
        <v>354</v>
      </c>
      <c r="X56" s="110"/>
      <c r="Y56" s="108"/>
      <c r="Z56" s="108"/>
      <c r="AA56" s="458"/>
      <c r="AB56" s="456"/>
      <c r="AC56" s="466"/>
      <c r="AD56" s="2">
        <v>4</v>
      </c>
    </row>
    <row r="57" spans="1:30" s="85" customFormat="1" ht="88.9" customHeight="1" x14ac:dyDescent="0.25">
      <c r="A57" s="423">
        <v>2</v>
      </c>
      <c r="B57" s="420" t="s">
        <v>56</v>
      </c>
      <c r="C57" s="420" t="s">
        <v>317</v>
      </c>
      <c r="D57" s="420"/>
      <c r="E57" s="420" t="s">
        <v>318</v>
      </c>
      <c r="F57" s="420" t="s">
        <v>257</v>
      </c>
      <c r="G57" s="408">
        <v>700940.87</v>
      </c>
      <c r="H57" s="411">
        <f>IF(AD57 = 5, G57 - Q57,0)</f>
        <v>0</v>
      </c>
      <c r="I57" s="408"/>
      <c r="J57" s="408"/>
      <c r="K57" s="420"/>
      <c r="L57" s="420"/>
      <c r="M57" s="420" t="s">
        <v>316</v>
      </c>
      <c r="N57" s="426" t="s">
        <v>319</v>
      </c>
      <c r="O57" s="420">
        <v>2353020735</v>
      </c>
      <c r="P57" s="420" t="s">
        <v>196</v>
      </c>
      <c r="Q57" s="408">
        <v>700940.87</v>
      </c>
      <c r="R57" s="411">
        <f>IF(AD57 = 5, Q57 + SUM(Y57:Y77) - SUM(Z57:Z77) - SUM(V57:V77) - AB57,0)</f>
        <v>-2.9103830456733704E-11</v>
      </c>
      <c r="S57" s="420" t="s">
        <v>320</v>
      </c>
      <c r="T57" s="204" t="s">
        <v>397</v>
      </c>
      <c r="U57" s="420" t="s">
        <v>162</v>
      </c>
      <c r="V57" s="197">
        <v>29010</v>
      </c>
      <c r="W57" s="204" t="s">
        <v>396</v>
      </c>
      <c r="X57" s="195"/>
      <c r="Y57" s="197"/>
      <c r="Z57" s="197"/>
      <c r="AA57" s="420" t="s">
        <v>593</v>
      </c>
      <c r="AB57" s="408">
        <v>73610.350000000006</v>
      </c>
      <c r="AC57" s="448"/>
      <c r="AD57" s="85">
        <v>5</v>
      </c>
    </row>
    <row r="58" spans="1:30" x14ac:dyDescent="0.25">
      <c r="A58" s="424"/>
      <c r="B58" s="421"/>
      <c r="C58" s="421"/>
      <c r="D58" s="421"/>
      <c r="E58" s="421"/>
      <c r="F58" s="421"/>
      <c r="G58" s="409"/>
      <c r="H58" s="412"/>
      <c r="I58" s="409"/>
      <c r="J58" s="409"/>
      <c r="K58" s="421"/>
      <c r="L58" s="421"/>
      <c r="M58" s="421"/>
      <c r="N58" s="427"/>
      <c r="O58" s="421"/>
      <c r="P58" s="421"/>
      <c r="Q58" s="409"/>
      <c r="R58" s="412"/>
      <c r="S58" s="421"/>
      <c r="T58" s="205" t="s">
        <v>398</v>
      </c>
      <c r="U58" s="421"/>
      <c r="V58" s="198">
        <v>23040</v>
      </c>
      <c r="W58" s="205" t="s">
        <v>396</v>
      </c>
      <c r="X58" s="200"/>
      <c r="Y58" s="198"/>
      <c r="Z58" s="198"/>
      <c r="AA58" s="421"/>
      <c r="AB58" s="409"/>
      <c r="AC58" s="449"/>
      <c r="AD58" s="2">
        <v>5</v>
      </c>
    </row>
    <row r="59" spans="1:30" x14ac:dyDescent="0.25">
      <c r="A59" s="424"/>
      <c r="B59" s="421"/>
      <c r="C59" s="421"/>
      <c r="D59" s="421"/>
      <c r="E59" s="421"/>
      <c r="F59" s="421"/>
      <c r="G59" s="409"/>
      <c r="H59" s="412"/>
      <c r="I59" s="409"/>
      <c r="J59" s="409"/>
      <c r="K59" s="421"/>
      <c r="L59" s="421"/>
      <c r="M59" s="421"/>
      <c r="N59" s="427"/>
      <c r="O59" s="421"/>
      <c r="P59" s="421"/>
      <c r="Q59" s="409"/>
      <c r="R59" s="412"/>
      <c r="S59" s="421"/>
      <c r="T59" s="205" t="s">
        <v>399</v>
      </c>
      <c r="U59" s="421"/>
      <c r="V59" s="198">
        <v>2940</v>
      </c>
      <c r="W59" s="205" t="s">
        <v>396</v>
      </c>
      <c r="X59" s="200"/>
      <c r="Y59" s="198"/>
      <c r="Z59" s="198"/>
      <c r="AA59" s="421"/>
      <c r="AB59" s="409"/>
      <c r="AC59" s="449"/>
      <c r="AD59" s="2">
        <v>5</v>
      </c>
    </row>
    <row r="60" spans="1:30" x14ac:dyDescent="0.25">
      <c r="A60" s="424"/>
      <c r="B60" s="421"/>
      <c r="C60" s="421"/>
      <c r="D60" s="421"/>
      <c r="E60" s="421"/>
      <c r="F60" s="421"/>
      <c r="G60" s="409"/>
      <c r="H60" s="412"/>
      <c r="I60" s="409"/>
      <c r="J60" s="409"/>
      <c r="K60" s="421"/>
      <c r="L60" s="421"/>
      <c r="M60" s="421"/>
      <c r="N60" s="427"/>
      <c r="O60" s="421"/>
      <c r="P60" s="421"/>
      <c r="Q60" s="409"/>
      <c r="R60" s="412"/>
      <c r="S60" s="421"/>
      <c r="T60" s="205" t="s">
        <v>399</v>
      </c>
      <c r="U60" s="421"/>
      <c r="V60" s="198">
        <v>8444.6299999999992</v>
      </c>
      <c r="W60" s="205" t="s">
        <v>400</v>
      </c>
      <c r="X60" s="200"/>
      <c r="Y60" s="198"/>
      <c r="Z60" s="198"/>
      <c r="AA60" s="421"/>
      <c r="AB60" s="409"/>
      <c r="AC60" s="449"/>
      <c r="AD60" s="2">
        <v>5</v>
      </c>
    </row>
    <row r="61" spans="1:30" x14ac:dyDescent="0.25">
      <c r="A61" s="424"/>
      <c r="B61" s="421"/>
      <c r="C61" s="421"/>
      <c r="D61" s="421"/>
      <c r="E61" s="421"/>
      <c r="F61" s="421"/>
      <c r="G61" s="409"/>
      <c r="H61" s="412"/>
      <c r="I61" s="409"/>
      <c r="J61" s="409"/>
      <c r="K61" s="421"/>
      <c r="L61" s="421"/>
      <c r="M61" s="421"/>
      <c r="N61" s="427"/>
      <c r="O61" s="421"/>
      <c r="P61" s="421"/>
      <c r="Q61" s="409"/>
      <c r="R61" s="412"/>
      <c r="S61" s="421"/>
      <c r="T61" s="205" t="s">
        <v>399</v>
      </c>
      <c r="U61" s="421"/>
      <c r="V61" s="198">
        <v>539.03</v>
      </c>
      <c r="W61" s="205" t="s">
        <v>400</v>
      </c>
      <c r="X61" s="200"/>
      <c r="Y61" s="198"/>
      <c r="Z61" s="198"/>
      <c r="AA61" s="421"/>
      <c r="AB61" s="409"/>
      <c r="AC61" s="449"/>
      <c r="AD61" s="2">
        <v>5</v>
      </c>
    </row>
    <row r="62" spans="1:30" x14ac:dyDescent="0.25">
      <c r="A62" s="424"/>
      <c r="B62" s="421"/>
      <c r="C62" s="421"/>
      <c r="D62" s="421"/>
      <c r="E62" s="421"/>
      <c r="F62" s="421"/>
      <c r="G62" s="409"/>
      <c r="H62" s="412"/>
      <c r="I62" s="409"/>
      <c r="J62" s="409"/>
      <c r="K62" s="421"/>
      <c r="L62" s="421"/>
      <c r="M62" s="421"/>
      <c r="N62" s="427"/>
      <c r="O62" s="421"/>
      <c r="P62" s="421"/>
      <c r="Q62" s="409"/>
      <c r="R62" s="412"/>
      <c r="S62" s="421"/>
      <c r="T62" s="205" t="s">
        <v>398</v>
      </c>
      <c r="U62" s="421"/>
      <c r="V62" s="198">
        <v>66178.34</v>
      </c>
      <c r="W62" s="205" t="s">
        <v>400</v>
      </c>
      <c r="X62" s="200"/>
      <c r="Y62" s="198"/>
      <c r="Z62" s="198"/>
      <c r="AA62" s="421"/>
      <c r="AB62" s="409"/>
      <c r="AC62" s="449"/>
      <c r="AD62" s="2">
        <v>5</v>
      </c>
    </row>
    <row r="63" spans="1:30" x14ac:dyDescent="0.25">
      <c r="A63" s="424"/>
      <c r="B63" s="421"/>
      <c r="C63" s="421"/>
      <c r="D63" s="421"/>
      <c r="E63" s="421"/>
      <c r="F63" s="421"/>
      <c r="G63" s="409"/>
      <c r="H63" s="412"/>
      <c r="I63" s="409"/>
      <c r="J63" s="409"/>
      <c r="K63" s="421"/>
      <c r="L63" s="421"/>
      <c r="M63" s="421"/>
      <c r="N63" s="427"/>
      <c r="O63" s="421"/>
      <c r="P63" s="421"/>
      <c r="Q63" s="409"/>
      <c r="R63" s="412"/>
      <c r="S63" s="421"/>
      <c r="T63" s="205" t="s">
        <v>398</v>
      </c>
      <c r="U63" s="421"/>
      <c r="V63" s="198">
        <v>4224.22</v>
      </c>
      <c r="W63" s="205" t="s">
        <v>400</v>
      </c>
      <c r="X63" s="200"/>
      <c r="Y63" s="198"/>
      <c r="Z63" s="198"/>
      <c r="AA63" s="421"/>
      <c r="AB63" s="409"/>
      <c r="AC63" s="449"/>
      <c r="AD63" s="2">
        <v>5</v>
      </c>
    </row>
    <row r="64" spans="1:30" x14ac:dyDescent="0.25">
      <c r="A64" s="424"/>
      <c r="B64" s="421"/>
      <c r="C64" s="421"/>
      <c r="D64" s="421"/>
      <c r="E64" s="421"/>
      <c r="F64" s="421"/>
      <c r="G64" s="409"/>
      <c r="H64" s="412"/>
      <c r="I64" s="409"/>
      <c r="J64" s="409"/>
      <c r="K64" s="421"/>
      <c r="L64" s="421"/>
      <c r="M64" s="421"/>
      <c r="N64" s="427"/>
      <c r="O64" s="421"/>
      <c r="P64" s="421"/>
      <c r="Q64" s="409"/>
      <c r="R64" s="412"/>
      <c r="S64" s="421"/>
      <c r="T64" s="205" t="s">
        <v>397</v>
      </c>
      <c r="U64" s="421"/>
      <c r="V64" s="198">
        <v>83326.12</v>
      </c>
      <c r="W64" s="205" t="s">
        <v>400</v>
      </c>
      <c r="X64" s="200"/>
      <c r="Y64" s="198"/>
      <c r="Z64" s="198"/>
      <c r="AA64" s="421"/>
      <c r="AB64" s="409"/>
      <c r="AC64" s="449"/>
      <c r="AD64" s="2">
        <v>5</v>
      </c>
    </row>
    <row r="65" spans="1:30" x14ac:dyDescent="0.25">
      <c r="A65" s="424"/>
      <c r="B65" s="421"/>
      <c r="C65" s="421"/>
      <c r="D65" s="421"/>
      <c r="E65" s="421"/>
      <c r="F65" s="421"/>
      <c r="G65" s="409"/>
      <c r="H65" s="412"/>
      <c r="I65" s="409"/>
      <c r="J65" s="409"/>
      <c r="K65" s="421"/>
      <c r="L65" s="421"/>
      <c r="M65" s="421"/>
      <c r="N65" s="427"/>
      <c r="O65" s="421"/>
      <c r="P65" s="421"/>
      <c r="Q65" s="409"/>
      <c r="R65" s="412"/>
      <c r="S65" s="421"/>
      <c r="T65" s="205" t="s">
        <v>397</v>
      </c>
      <c r="U65" s="421"/>
      <c r="V65" s="198">
        <v>5318.77</v>
      </c>
      <c r="W65" s="205" t="s">
        <v>400</v>
      </c>
      <c r="X65" s="200"/>
      <c r="Y65" s="198"/>
      <c r="Z65" s="198"/>
      <c r="AA65" s="421"/>
      <c r="AB65" s="409"/>
      <c r="AC65" s="449"/>
      <c r="AD65" s="2">
        <v>5</v>
      </c>
    </row>
    <row r="66" spans="1:30" x14ac:dyDescent="0.25">
      <c r="A66" s="424"/>
      <c r="B66" s="421"/>
      <c r="C66" s="421"/>
      <c r="D66" s="421"/>
      <c r="E66" s="421"/>
      <c r="F66" s="421"/>
      <c r="G66" s="409"/>
      <c r="H66" s="412"/>
      <c r="I66" s="409"/>
      <c r="J66" s="409"/>
      <c r="K66" s="421"/>
      <c r="L66" s="421"/>
      <c r="M66" s="421"/>
      <c r="N66" s="427"/>
      <c r="O66" s="421"/>
      <c r="P66" s="421"/>
      <c r="Q66" s="409"/>
      <c r="R66" s="412"/>
      <c r="S66" s="421"/>
      <c r="T66" s="205" t="s">
        <v>402</v>
      </c>
      <c r="U66" s="421"/>
      <c r="V66" s="198">
        <v>74795.320000000007</v>
      </c>
      <c r="W66" s="205" t="s">
        <v>401</v>
      </c>
      <c r="X66" s="200"/>
      <c r="Y66" s="198"/>
      <c r="Z66" s="198"/>
      <c r="AA66" s="421"/>
      <c r="AB66" s="409"/>
      <c r="AC66" s="449"/>
      <c r="AD66" s="2">
        <v>5</v>
      </c>
    </row>
    <row r="67" spans="1:30" x14ac:dyDescent="0.25">
      <c r="A67" s="424"/>
      <c r="B67" s="421"/>
      <c r="C67" s="421"/>
      <c r="D67" s="421"/>
      <c r="E67" s="421"/>
      <c r="F67" s="421"/>
      <c r="G67" s="409"/>
      <c r="H67" s="412"/>
      <c r="I67" s="409"/>
      <c r="J67" s="409"/>
      <c r="K67" s="421"/>
      <c r="L67" s="421"/>
      <c r="M67" s="421"/>
      <c r="N67" s="427"/>
      <c r="O67" s="421"/>
      <c r="P67" s="421"/>
      <c r="Q67" s="409"/>
      <c r="R67" s="412"/>
      <c r="S67" s="421"/>
      <c r="T67" s="205" t="s">
        <v>402</v>
      </c>
      <c r="U67" s="421"/>
      <c r="V67" s="198">
        <v>4774.24</v>
      </c>
      <c r="W67" s="205" t="s">
        <v>401</v>
      </c>
      <c r="X67" s="200"/>
      <c r="Y67" s="198"/>
      <c r="Z67" s="198"/>
      <c r="AA67" s="421"/>
      <c r="AB67" s="409"/>
      <c r="AC67" s="449"/>
      <c r="AD67" s="2">
        <v>5</v>
      </c>
    </row>
    <row r="68" spans="1:30" x14ac:dyDescent="0.25">
      <c r="A68" s="424"/>
      <c r="B68" s="421"/>
      <c r="C68" s="421"/>
      <c r="D68" s="421"/>
      <c r="E68" s="421"/>
      <c r="F68" s="421"/>
      <c r="G68" s="409"/>
      <c r="H68" s="412"/>
      <c r="I68" s="409"/>
      <c r="J68" s="409"/>
      <c r="K68" s="421"/>
      <c r="L68" s="421"/>
      <c r="M68" s="421"/>
      <c r="N68" s="427"/>
      <c r="O68" s="421"/>
      <c r="P68" s="421"/>
      <c r="Q68" s="409"/>
      <c r="R68" s="412"/>
      <c r="S68" s="421"/>
      <c r="T68" s="205" t="s">
        <v>402</v>
      </c>
      <c r="U68" s="421"/>
      <c r="V68" s="198">
        <v>26040</v>
      </c>
      <c r="W68" s="205" t="s">
        <v>401</v>
      </c>
      <c r="X68" s="200"/>
      <c r="Y68" s="198"/>
      <c r="Z68" s="198"/>
      <c r="AA68" s="421"/>
      <c r="AB68" s="409"/>
      <c r="AC68" s="449"/>
      <c r="AD68" s="2">
        <v>5</v>
      </c>
    </row>
    <row r="69" spans="1:30" x14ac:dyDescent="0.25">
      <c r="A69" s="424"/>
      <c r="B69" s="421"/>
      <c r="C69" s="421"/>
      <c r="D69" s="421"/>
      <c r="E69" s="421"/>
      <c r="F69" s="421"/>
      <c r="G69" s="409"/>
      <c r="H69" s="412"/>
      <c r="I69" s="409"/>
      <c r="J69" s="409"/>
      <c r="K69" s="421"/>
      <c r="L69" s="421"/>
      <c r="M69" s="421"/>
      <c r="N69" s="427"/>
      <c r="O69" s="421"/>
      <c r="P69" s="421"/>
      <c r="Q69" s="409"/>
      <c r="R69" s="412"/>
      <c r="S69" s="421"/>
      <c r="T69" s="205" t="s">
        <v>454</v>
      </c>
      <c r="U69" s="421"/>
      <c r="V69" s="198">
        <v>4900.75</v>
      </c>
      <c r="W69" s="205" t="s">
        <v>451</v>
      </c>
      <c r="X69" s="200"/>
      <c r="Y69" s="198"/>
      <c r="Z69" s="198"/>
      <c r="AA69" s="421"/>
      <c r="AB69" s="409"/>
      <c r="AC69" s="449"/>
      <c r="AD69" s="2">
        <v>5</v>
      </c>
    </row>
    <row r="70" spans="1:30" x14ac:dyDescent="0.25">
      <c r="A70" s="424"/>
      <c r="B70" s="421"/>
      <c r="C70" s="421"/>
      <c r="D70" s="421"/>
      <c r="E70" s="421"/>
      <c r="F70" s="421"/>
      <c r="G70" s="409"/>
      <c r="H70" s="412"/>
      <c r="I70" s="409"/>
      <c r="J70" s="409"/>
      <c r="K70" s="421"/>
      <c r="L70" s="421"/>
      <c r="M70" s="421"/>
      <c r="N70" s="427"/>
      <c r="O70" s="421"/>
      <c r="P70" s="421"/>
      <c r="Q70" s="409"/>
      <c r="R70" s="412"/>
      <c r="S70" s="421"/>
      <c r="T70" s="205" t="s">
        <v>454</v>
      </c>
      <c r="U70" s="421"/>
      <c r="V70" s="198">
        <v>76777.22</v>
      </c>
      <c r="W70" s="205" t="s">
        <v>468</v>
      </c>
      <c r="X70" s="200"/>
      <c r="Y70" s="198"/>
      <c r="Z70" s="198"/>
      <c r="AA70" s="421"/>
      <c r="AB70" s="409"/>
      <c r="AC70" s="449"/>
      <c r="AD70" s="2">
        <v>5</v>
      </c>
    </row>
    <row r="71" spans="1:30" x14ac:dyDescent="0.25">
      <c r="A71" s="424"/>
      <c r="B71" s="421"/>
      <c r="C71" s="421"/>
      <c r="D71" s="421"/>
      <c r="E71" s="421"/>
      <c r="F71" s="421"/>
      <c r="G71" s="409"/>
      <c r="H71" s="412"/>
      <c r="I71" s="409"/>
      <c r="J71" s="409"/>
      <c r="K71" s="421"/>
      <c r="L71" s="421"/>
      <c r="M71" s="421"/>
      <c r="N71" s="427"/>
      <c r="O71" s="421"/>
      <c r="P71" s="421"/>
      <c r="Q71" s="409"/>
      <c r="R71" s="412"/>
      <c r="S71" s="421"/>
      <c r="T71" s="205" t="s">
        <v>468</v>
      </c>
      <c r="U71" s="421"/>
      <c r="V71" s="198">
        <v>31410</v>
      </c>
      <c r="W71" s="205" t="s">
        <v>469</v>
      </c>
      <c r="X71" s="200"/>
      <c r="Y71" s="198"/>
      <c r="Z71" s="198"/>
      <c r="AA71" s="421"/>
      <c r="AB71" s="409"/>
      <c r="AC71" s="449"/>
      <c r="AD71" s="2">
        <v>5</v>
      </c>
    </row>
    <row r="72" spans="1:30" x14ac:dyDescent="0.25">
      <c r="A72" s="424"/>
      <c r="B72" s="421"/>
      <c r="C72" s="421"/>
      <c r="D72" s="421"/>
      <c r="E72" s="421"/>
      <c r="F72" s="421"/>
      <c r="G72" s="409"/>
      <c r="H72" s="412"/>
      <c r="I72" s="409"/>
      <c r="J72" s="409"/>
      <c r="K72" s="421"/>
      <c r="L72" s="421"/>
      <c r="M72" s="421"/>
      <c r="N72" s="427"/>
      <c r="O72" s="421"/>
      <c r="P72" s="421"/>
      <c r="Q72" s="409"/>
      <c r="R72" s="412"/>
      <c r="S72" s="421"/>
      <c r="T72" s="205" t="s">
        <v>468</v>
      </c>
      <c r="U72" s="421"/>
      <c r="V72" s="198">
        <v>90219.7</v>
      </c>
      <c r="W72" s="205" t="s">
        <v>469</v>
      </c>
      <c r="X72" s="200"/>
      <c r="Y72" s="198"/>
      <c r="Z72" s="198"/>
      <c r="AA72" s="421"/>
      <c r="AB72" s="409"/>
      <c r="AC72" s="449"/>
      <c r="AD72" s="2">
        <v>5</v>
      </c>
    </row>
    <row r="73" spans="1:30" x14ac:dyDescent="0.25">
      <c r="A73" s="424"/>
      <c r="B73" s="421"/>
      <c r="C73" s="421"/>
      <c r="D73" s="421"/>
      <c r="E73" s="421"/>
      <c r="F73" s="421"/>
      <c r="G73" s="409"/>
      <c r="H73" s="412"/>
      <c r="I73" s="409"/>
      <c r="J73" s="409"/>
      <c r="K73" s="421"/>
      <c r="L73" s="421"/>
      <c r="M73" s="421"/>
      <c r="N73" s="427"/>
      <c r="O73" s="421"/>
      <c r="P73" s="421"/>
      <c r="Q73" s="409"/>
      <c r="R73" s="412"/>
      <c r="S73" s="421"/>
      <c r="T73" s="205" t="s">
        <v>468</v>
      </c>
      <c r="U73" s="421"/>
      <c r="V73" s="198">
        <v>5758.79</v>
      </c>
      <c r="W73" s="205" t="s">
        <v>469</v>
      </c>
      <c r="X73" s="200"/>
      <c r="Y73" s="198"/>
      <c r="Z73" s="198"/>
      <c r="AA73" s="421"/>
      <c r="AB73" s="409"/>
      <c r="AC73" s="449"/>
      <c r="AD73" s="2">
        <v>5</v>
      </c>
    </row>
    <row r="74" spans="1:30" x14ac:dyDescent="0.25">
      <c r="A74" s="424"/>
      <c r="B74" s="421"/>
      <c r="C74" s="421"/>
      <c r="D74" s="421"/>
      <c r="E74" s="421"/>
      <c r="F74" s="421"/>
      <c r="G74" s="409"/>
      <c r="H74" s="412"/>
      <c r="I74" s="409"/>
      <c r="J74" s="409"/>
      <c r="K74" s="421"/>
      <c r="L74" s="421"/>
      <c r="M74" s="421"/>
      <c r="N74" s="427"/>
      <c r="O74" s="421"/>
      <c r="P74" s="421"/>
      <c r="Q74" s="409"/>
      <c r="R74" s="412"/>
      <c r="S74" s="421"/>
      <c r="T74" s="205" t="s">
        <v>454</v>
      </c>
      <c r="U74" s="421"/>
      <c r="V74" s="198">
        <v>26730</v>
      </c>
      <c r="W74" s="205" t="s">
        <v>470</v>
      </c>
      <c r="X74" s="200"/>
      <c r="Y74" s="198"/>
      <c r="Z74" s="198"/>
      <c r="AA74" s="421"/>
      <c r="AB74" s="409"/>
      <c r="AC74" s="449"/>
      <c r="AD74" s="2">
        <v>5</v>
      </c>
    </row>
    <row r="75" spans="1:30" x14ac:dyDescent="0.25">
      <c r="A75" s="424"/>
      <c r="B75" s="421"/>
      <c r="C75" s="421"/>
      <c r="D75" s="421"/>
      <c r="E75" s="421"/>
      <c r="F75" s="421"/>
      <c r="G75" s="409"/>
      <c r="H75" s="412"/>
      <c r="I75" s="409"/>
      <c r="J75" s="409"/>
      <c r="K75" s="421"/>
      <c r="L75" s="421"/>
      <c r="M75" s="421"/>
      <c r="N75" s="427"/>
      <c r="O75" s="421"/>
      <c r="P75" s="421"/>
      <c r="Q75" s="409"/>
      <c r="R75" s="412"/>
      <c r="S75" s="421"/>
      <c r="T75" s="205" t="s">
        <v>562</v>
      </c>
      <c r="U75" s="421"/>
      <c r="V75" s="198">
        <v>44549.75</v>
      </c>
      <c r="W75" s="205" t="s">
        <v>544</v>
      </c>
      <c r="X75" s="200"/>
      <c r="Y75" s="198"/>
      <c r="Z75" s="198"/>
      <c r="AA75" s="421"/>
      <c r="AB75" s="409"/>
      <c r="AC75" s="449"/>
      <c r="AD75" s="2">
        <v>5</v>
      </c>
    </row>
    <row r="76" spans="1:30" x14ac:dyDescent="0.25">
      <c r="A76" s="424"/>
      <c r="B76" s="421"/>
      <c r="C76" s="421"/>
      <c r="D76" s="421"/>
      <c r="E76" s="421"/>
      <c r="F76" s="421"/>
      <c r="G76" s="409"/>
      <c r="H76" s="412"/>
      <c r="I76" s="409"/>
      <c r="J76" s="409"/>
      <c r="K76" s="421"/>
      <c r="L76" s="421"/>
      <c r="M76" s="421"/>
      <c r="N76" s="427"/>
      <c r="O76" s="421"/>
      <c r="P76" s="421"/>
      <c r="Q76" s="409"/>
      <c r="R76" s="412"/>
      <c r="S76" s="421"/>
      <c r="T76" s="205" t="s">
        <v>562</v>
      </c>
      <c r="U76" s="421"/>
      <c r="V76" s="198">
        <v>2843.64</v>
      </c>
      <c r="W76" s="205" t="s">
        <v>544</v>
      </c>
      <c r="X76" s="200"/>
      <c r="Y76" s="198"/>
      <c r="Z76" s="198"/>
      <c r="AA76" s="421"/>
      <c r="AB76" s="409"/>
      <c r="AC76" s="449"/>
      <c r="AD76" s="2">
        <v>5</v>
      </c>
    </row>
    <row r="77" spans="1:30" x14ac:dyDescent="0.25">
      <c r="A77" s="425"/>
      <c r="B77" s="422"/>
      <c r="C77" s="422"/>
      <c r="D77" s="422"/>
      <c r="E77" s="422"/>
      <c r="F77" s="422"/>
      <c r="G77" s="410"/>
      <c r="H77" s="413"/>
      <c r="I77" s="410"/>
      <c r="J77" s="410"/>
      <c r="K77" s="422"/>
      <c r="L77" s="422"/>
      <c r="M77" s="422"/>
      <c r="N77" s="428"/>
      <c r="O77" s="422"/>
      <c r="P77" s="422"/>
      <c r="Q77" s="410"/>
      <c r="R77" s="413"/>
      <c r="S77" s="422"/>
      <c r="T77" s="206" t="s">
        <v>562</v>
      </c>
      <c r="U77" s="422"/>
      <c r="V77" s="201">
        <v>15510</v>
      </c>
      <c r="W77" s="206" t="s">
        <v>544</v>
      </c>
      <c r="X77" s="203"/>
      <c r="Y77" s="201"/>
      <c r="Z77" s="201"/>
      <c r="AA77" s="422"/>
      <c r="AB77" s="410"/>
      <c r="AC77" s="450"/>
      <c r="AD77" s="2">
        <v>5</v>
      </c>
    </row>
    <row r="78" spans="1:30" s="85" customFormat="1" ht="100.9" customHeight="1" x14ac:dyDescent="0.25">
      <c r="A78" s="372">
        <v>3</v>
      </c>
      <c r="B78" s="381" t="s">
        <v>56</v>
      </c>
      <c r="C78" s="381" t="s">
        <v>321</v>
      </c>
      <c r="D78" s="381"/>
      <c r="E78" s="381" t="s">
        <v>323</v>
      </c>
      <c r="F78" s="381" t="s">
        <v>324</v>
      </c>
      <c r="G78" s="378">
        <v>1210368.93</v>
      </c>
      <c r="H78" s="393">
        <f>IF(AD78 = 6, G78 - Q78,0)</f>
        <v>817922.08999999985</v>
      </c>
      <c r="I78" s="378"/>
      <c r="J78" s="378"/>
      <c r="K78" s="381"/>
      <c r="L78" s="381"/>
      <c r="M78" s="381" t="s">
        <v>322</v>
      </c>
      <c r="N78" s="375" t="s">
        <v>319</v>
      </c>
      <c r="O78" s="381">
        <v>2304067057</v>
      </c>
      <c r="P78" s="381" t="s">
        <v>161</v>
      </c>
      <c r="Q78" s="378">
        <v>392446.84</v>
      </c>
      <c r="R78" s="393">
        <f>IF(AD78 = 6, Q78 + SUM(Y78:Y82) - SUM(Z78:Z82) - SUM(V78:V82) - AB78,0)</f>
        <v>57323.70000000007</v>
      </c>
      <c r="S78" s="381" t="s">
        <v>325</v>
      </c>
      <c r="T78" s="250" t="s">
        <v>403</v>
      </c>
      <c r="U78" s="381" t="s">
        <v>326</v>
      </c>
      <c r="V78" s="243">
        <v>68347.48</v>
      </c>
      <c r="W78" s="250" t="s">
        <v>408</v>
      </c>
      <c r="X78" s="241"/>
      <c r="Y78" s="243"/>
      <c r="Z78" s="243"/>
      <c r="AA78" s="381"/>
      <c r="AB78" s="378"/>
      <c r="AC78" s="387"/>
      <c r="AD78" s="85">
        <v>6</v>
      </c>
    </row>
    <row r="79" spans="1:30" x14ac:dyDescent="0.25">
      <c r="A79" s="373"/>
      <c r="B79" s="382"/>
      <c r="C79" s="382"/>
      <c r="D79" s="382"/>
      <c r="E79" s="382"/>
      <c r="F79" s="382"/>
      <c r="G79" s="379"/>
      <c r="H79" s="394"/>
      <c r="I79" s="379"/>
      <c r="J79" s="379"/>
      <c r="K79" s="382"/>
      <c r="L79" s="382"/>
      <c r="M79" s="382"/>
      <c r="N79" s="376"/>
      <c r="O79" s="382"/>
      <c r="P79" s="382"/>
      <c r="Q79" s="379"/>
      <c r="R79" s="394"/>
      <c r="S79" s="382"/>
      <c r="T79" s="251" t="s">
        <v>450</v>
      </c>
      <c r="U79" s="382"/>
      <c r="V79" s="244">
        <v>63937.97</v>
      </c>
      <c r="W79" s="251" t="s">
        <v>456</v>
      </c>
      <c r="X79" s="246"/>
      <c r="Y79" s="244"/>
      <c r="Z79" s="244"/>
      <c r="AA79" s="382"/>
      <c r="AB79" s="379"/>
      <c r="AC79" s="388"/>
      <c r="AD79" s="2">
        <v>6</v>
      </c>
    </row>
    <row r="80" spans="1:30" x14ac:dyDescent="0.25">
      <c r="A80" s="373"/>
      <c r="B80" s="382"/>
      <c r="C80" s="382"/>
      <c r="D80" s="382"/>
      <c r="E80" s="382"/>
      <c r="F80" s="382"/>
      <c r="G80" s="379"/>
      <c r="H80" s="394"/>
      <c r="I80" s="379"/>
      <c r="J80" s="379"/>
      <c r="K80" s="382"/>
      <c r="L80" s="382"/>
      <c r="M80" s="382"/>
      <c r="N80" s="376"/>
      <c r="O80" s="382"/>
      <c r="P80" s="382"/>
      <c r="Q80" s="379"/>
      <c r="R80" s="394"/>
      <c r="S80" s="382"/>
      <c r="T80" s="251" t="s">
        <v>541</v>
      </c>
      <c r="U80" s="382"/>
      <c r="V80" s="244">
        <v>68347.48</v>
      </c>
      <c r="W80" s="251" t="s">
        <v>544</v>
      </c>
      <c r="X80" s="246"/>
      <c r="Y80" s="244"/>
      <c r="Z80" s="244"/>
      <c r="AA80" s="382"/>
      <c r="AB80" s="379"/>
      <c r="AC80" s="388"/>
      <c r="AD80" s="2">
        <v>6</v>
      </c>
    </row>
    <row r="81" spans="1:30" x14ac:dyDescent="0.25">
      <c r="A81" s="373"/>
      <c r="B81" s="382"/>
      <c r="C81" s="382"/>
      <c r="D81" s="382"/>
      <c r="E81" s="382"/>
      <c r="F81" s="382"/>
      <c r="G81" s="379"/>
      <c r="H81" s="394"/>
      <c r="I81" s="379"/>
      <c r="J81" s="379"/>
      <c r="K81" s="382"/>
      <c r="L81" s="382"/>
      <c r="M81" s="382"/>
      <c r="N81" s="376"/>
      <c r="O81" s="382"/>
      <c r="P81" s="382"/>
      <c r="Q81" s="379"/>
      <c r="R81" s="394"/>
      <c r="S81" s="382"/>
      <c r="T81" s="251" t="s">
        <v>597</v>
      </c>
      <c r="U81" s="382"/>
      <c r="V81" s="244">
        <v>66142.73</v>
      </c>
      <c r="W81" s="251" t="s">
        <v>599</v>
      </c>
      <c r="X81" s="246"/>
      <c r="Y81" s="244"/>
      <c r="Z81" s="244"/>
      <c r="AA81" s="382"/>
      <c r="AB81" s="379"/>
      <c r="AC81" s="388"/>
      <c r="AD81" s="2">
        <v>6</v>
      </c>
    </row>
    <row r="82" spans="1:30" x14ac:dyDescent="0.25">
      <c r="A82" s="374"/>
      <c r="B82" s="383"/>
      <c r="C82" s="383"/>
      <c r="D82" s="383"/>
      <c r="E82" s="383"/>
      <c r="F82" s="383"/>
      <c r="G82" s="380"/>
      <c r="H82" s="395"/>
      <c r="I82" s="380"/>
      <c r="J82" s="380"/>
      <c r="K82" s="383"/>
      <c r="L82" s="383"/>
      <c r="M82" s="383"/>
      <c r="N82" s="377"/>
      <c r="O82" s="383"/>
      <c r="P82" s="383"/>
      <c r="Q82" s="380"/>
      <c r="R82" s="395"/>
      <c r="S82" s="383"/>
      <c r="T82" s="252" t="s">
        <v>655</v>
      </c>
      <c r="U82" s="383"/>
      <c r="V82" s="247">
        <v>68347.48</v>
      </c>
      <c r="W82" s="252" t="s">
        <v>648</v>
      </c>
      <c r="X82" s="249"/>
      <c r="Y82" s="247"/>
      <c r="Z82" s="247"/>
      <c r="AA82" s="383"/>
      <c r="AB82" s="380"/>
      <c r="AC82" s="389"/>
      <c r="AD82" s="2">
        <v>6</v>
      </c>
    </row>
    <row r="83" spans="1:30" s="85" customFormat="1" ht="93.75" x14ac:dyDescent="0.25">
      <c r="A83" s="231">
        <v>4</v>
      </c>
      <c r="B83" s="232" t="s">
        <v>56</v>
      </c>
      <c r="C83" s="232" t="s">
        <v>656</v>
      </c>
      <c r="D83" s="232"/>
      <c r="E83" s="232" t="s">
        <v>662</v>
      </c>
      <c r="F83" s="232" t="s">
        <v>324</v>
      </c>
      <c r="G83" s="234">
        <v>783977.2</v>
      </c>
      <c r="H83" s="235">
        <f>IF(AD83 = 7, G83 - Q83,0)</f>
        <v>563830</v>
      </c>
      <c r="I83" s="234"/>
      <c r="J83" s="234"/>
      <c r="K83" s="232"/>
      <c r="L83" s="232"/>
      <c r="M83" s="232" t="s">
        <v>658</v>
      </c>
      <c r="N83" s="237" t="s">
        <v>657</v>
      </c>
      <c r="O83" s="232">
        <v>2304067057</v>
      </c>
      <c r="P83" s="232" t="s">
        <v>161</v>
      </c>
      <c r="Q83" s="234">
        <v>220147.20000000001</v>
      </c>
      <c r="R83" s="235">
        <f>IF(AD83 = 7, Q83 + SUM(Y83:Y83) - SUM(Z83:Z83) - SUM(V83:V83) - AB83,0)</f>
        <v>220147.20000000001</v>
      </c>
      <c r="S83" s="232" t="s">
        <v>659</v>
      </c>
      <c r="T83" s="237"/>
      <c r="U83" s="232" t="s">
        <v>326</v>
      </c>
      <c r="V83" s="234"/>
      <c r="W83" s="237"/>
      <c r="X83" s="232"/>
      <c r="Y83" s="234"/>
      <c r="Z83" s="234"/>
      <c r="AA83" s="232"/>
      <c r="AB83" s="234"/>
      <c r="AC83" s="230"/>
      <c r="AD83" s="85">
        <v>7</v>
      </c>
    </row>
    <row r="84" spans="1:30" s="85" customFormat="1" ht="93.75" x14ac:dyDescent="0.25">
      <c r="A84" s="231">
        <v>5</v>
      </c>
      <c r="B84" s="232" t="s">
        <v>56</v>
      </c>
      <c r="C84" s="232" t="s">
        <v>663</v>
      </c>
      <c r="D84" s="232"/>
      <c r="E84" s="232" t="s">
        <v>664</v>
      </c>
      <c r="F84" s="232" t="s">
        <v>257</v>
      </c>
      <c r="G84" s="234">
        <v>1065540</v>
      </c>
      <c r="H84" s="235">
        <f>IF(AD84 = 8, G84 - Q84,0)</f>
        <v>0</v>
      </c>
      <c r="I84" s="234"/>
      <c r="J84" s="234"/>
      <c r="K84" s="232"/>
      <c r="L84" s="232"/>
      <c r="M84" s="232" t="s">
        <v>665</v>
      </c>
      <c r="N84" s="237" t="s">
        <v>660</v>
      </c>
      <c r="O84" s="232">
        <v>2353020735</v>
      </c>
      <c r="P84" s="232" t="s">
        <v>645</v>
      </c>
      <c r="Q84" s="234">
        <v>1065540</v>
      </c>
      <c r="R84" s="235">
        <f>IF(AD84 = 8, Q84 + SUM(Y84:Y84) - SUM(Z84:Z84) - SUM(V84:V84) - AB84,0)</f>
        <v>1065540</v>
      </c>
      <c r="S84" s="232" t="s">
        <v>666</v>
      </c>
      <c r="T84" s="237"/>
      <c r="U84" s="232" t="s">
        <v>162</v>
      </c>
      <c r="V84" s="234"/>
      <c r="W84" s="237"/>
      <c r="X84" s="232"/>
      <c r="Y84" s="234"/>
      <c r="Z84" s="234"/>
      <c r="AA84" s="232"/>
      <c r="AB84" s="234"/>
      <c r="AC84" s="230"/>
      <c r="AD84" s="85">
        <v>8</v>
      </c>
    </row>
    <row r="85" spans="1:30" x14ac:dyDescent="0.25">
      <c r="M85" s="3"/>
      <c r="AD85" s="2">
        <v>9</v>
      </c>
    </row>
    <row r="86" spans="1:30" x14ac:dyDescent="0.25">
      <c r="M86" s="3"/>
    </row>
    <row r="87" spans="1:30" x14ac:dyDescent="0.25">
      <c r="M87" s="3"/>
    </row>
    <row r="88" spans="1:30" x14ac:dyDescent="0.25">
      <c r="M88" s="3"/>
    </row>
    <row r="89" spans="1:30" x14ac:dyDescent="0.25">
      <c r="M89" s="3"/>
    </row>
    <row r="90" spans="1:30" x14ac:dyDescent="0.25">
      <c r="M90" s="3"/>
    </row>
    <row r="91" spans="1:30" x14ac:dyDescent="0.25">
      <c r="M91" s="3"/>
    </row>
    <row r="92" spans="1:30" x14ac:dyDescent="0.25">
      <c r="M92" s="3"/>
    </row>
    <row r="93" spans="1:30" x14ac:dyDescent="0.25">
      <c r="M93" s="3"/>
    </row>
  </sheetData>
  <sheetProtection algorithmName="SHA-512" hashValue="948NefJYL7gXUxN+IGK0Twlk1iyXUN6wslMWkl0+m6WL6bvdhIgWoi2OAuRW/By/zFuYvffc1cdBLX5MCbQd7w==" saltValue="4rLB7GRtNYltzwuvUPPMgA==" spinCount="100000" sheet="1" objects="1" scenarios="1" formatCells="0" formatColumns="0" formatRows="0"/>
  <mergeCells count="74">
    <mergeCell ref="AC78:AC82"/>
    <mergeCell ref="D78:D82"/>
    <mergeCell ref="E78:E82"/>
    <mergeCell ref="F78:F82"/>
    <mergeCell ref="G78:G82"/>
    <mergeCell ref="H78:H82"/>
    <mergeCell ref="I78:I82"/>
    <mergeCell ref="J78:J82"/>
    <mergeCell ref="K78:K82"/>
    <mergeCell ref="L78:L82"/>
    <mergeCell ref="M78:M82"/>
    <mergeCell ref="N78:N82"/>
    <mergeCell ref="O78:O82"/>
    <mergeCell ref="P78:P82"/>
    <mergeCell ref="Q78:Q82"/>
    <mergeCell ref="R78:R82"/>
    <mergeCell ref="P4:R4"/>
    <mergeCell ref="E2:F2"/>
    <mergeCell ref="O2:P2"/>
    <mergeCell ref="Y2:AA2"/>
    <mergeCell ref="T2:U2"/>
    <mergeCell ref="A9:A56"/>
    <mergeCell ref="U9:U56"/>
    <mergeCell ref="AA9:AA56"/>
    <mergeCell ref="B9:B56"/>
    <mergeCell ref="AB9:AB56"/>
    <mergeCell ref="C9:C56"/>
    <mergeCell ref="S9:S5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78:A82"/>
    <mergeCell ref="U78:U82"/>
    <mergeCell ref="AA78:AA82"/>
    <mergeCell ref="B78:B82"/>
    <mergeCell ref="AB78:AB82"/>
    <mergeCell ref="C78:C82"/>
    <mergeCell ref="S78:S82"/>
    <mergeCell ref="A57:A77"/>
    <mergeCell ref="U57:U77"/>
    <mergeCell ref="AA57:AA77"/>
    <mergeCell ref="B57:B77"/>
    <mergeCell ref="AB57:AB77"/>
    <mergeCell ref="C57:C77"/>
    <mergeCell ref="S57:S77"/>
    <mergeCell ref="AC57:AC77"/>
    <mergeCell ref="D57:D77"/>
    <mergeCell ref="E57:E77"/>
    <mergeCell ref="F57:F77"/>
    <mergeCell ref="G57:G77"/>
    <mergeCell ref="H57:H77"/>
    <mergeCell ref="I57:I77"/>
    <mergeCell ref="J57:J77"/>
    <mergeCell ref="K57:K77"/>
    <mergeCell ref="L57:L77"/>
    <mergeCell ref="M57:M77"/>
    <mergeCell ref="N57:N77"/>
    <mergeCell ref="O57:O77"/>
    <mergeCell ref="P57:P77"/>
    <mergeCell ref="Q57:Q77"/>
    <mergeCell ref="R57:R7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87</v>
      </c>
      <c r="B1" s="47">
        <v>34</v>
      </c>
      <c r="C1" s="47">
        <v>9</v>
      </c>
      <c r="D1" s="539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40"/>
      <c r="E2" s="32"/>
      <c r="F2" s="62">
        <v>134</v>
      </c>
      <c r="G2" s="66">
        <v>134</v>
      </c>
      <c r="H2" s="65">
        <v>9</v>
      </c>
      <c r="I2" s="64">
        <v>0</v>
      </c>
      <c r="J2" s="63">
        <v>0</v>
      </c>
      <c r="K2" s="67">
        <v>8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272</v>
      </c>
      <c r="B4" s="44">
        <v>40</v>
      </c>
      <c r="C4" s="44">
        <v>9</v>
      </c>
      <c r="D4" s="541" t="s">
        <v>102</v>
      </c>
      <c r="E4" s="32"/>
      <c r="F4" s="62">
        <v>135</v>
      </c>
      <c r="G4" s="66">
        <v>135</v>
      </c>
      <c r="H4" s="65">
        <v>10</v>
      </c>
      <c r="I4" s="64">
        <v>0</v>
      </c>
      <c r="J4" s="63">
        <v>0</v>
      </c>
      <c r="K4" s="67">
        <v>9</v>
      </c>
    </row>
    <row r="5" spans="1:11" x14ac:dyDescent="0.25">
      <c r="A5" s="43" t="s">
        <v>89</v>
      </c>
      <c r="B5" s="44" t="s">
        <v>88</v>
      </c>
      <c r="C5" s="44" t="s">
        <v>87</v>
      </c>
      <c r="D5" s="542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23</v>
      </c>
      <c r="B7" s="46">
        <v>5</v>
      </c>
      <c r="C7" s="46">
        <v>9</v>
      </c>
      <c r="D7" s="543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44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545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546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547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548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84</v>
      </c>
      <c r="B16" s="38">
        <v>5</v>
      </c>
      <c r="C16" s="38">
        <v>9</v>
      </c>
      <c r="D16" s="537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38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2024-07-05T06:24:18Z</dcterms:modified>
</cp:coreProperties>
</file>