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0C0CB288-C94C-4A0F-8435-57C8C1587EBB}" xr6:coauthVersionLast="47" xr6:coauthVersionMax="47" xr10:uidLastSave="{00000000-0000-0000-0000-000000000000}"/>
  <bookViews>
    <workbookView xWindow="-110" yWindow="-110" windowWidth="19420" windowHeight="10420" tabRatio="764" activeTab="1" xr2:uid="{00000000-000D-0000-FFFF-FFFF00000000}"/>
  </bookViews>
  <sheets>
    <sheet name="стр.1_4 30.12" sheetId="33" r:id="rId1"/>
    <sheet name="стр.5_60 30.12" sheetId="34" r:id="rId2"/>
  </sheets>
  <definedNames>
    <definedName name="TABLE" localSheetId="0">'стр.1_4 30.12'!#REF!</definedName>
    <definedName name="TABLE" localSheetId="1">'стр.5_60 30.12'!#REF!</definedName>
    <definedName name="TABLE_2" localSheetId="0">'стр.1_4 30.12'!#REF!</definedName>
    <definedName name="TABLE_2" localSheetId="1">'стр.5_60 30.12'!#REF!</definedName>
    <definedName name="_xlnm.Print_Titles" localSheetId="0">'стр.1_4 30.12'!$20:$24</definedName>
    <definedName name="_xlnm.Print_Titles" localSheetId="1">'стр.5_60 30.12'!$3:$5</definedName>
    <definedName name="_xlnm.Print_Area" localSheetId="0">'стр.1_4 30.12'!$A$1:$J$145</definedName>
    <definedName name="_xlnm.Print_Area" localSheetId="1">'стр.5_60 30.12'!$A$1:$I$46</definedName>
  </definedNames>
  <calcPr calcId="191029" iterate="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8" i="34" l="1"/>
  <c r="F27" i="34"/>
  <c r="F26" i="34"/>
  <c r="F25" i="34"/>
  <c r="F24" i="34"/>
  <c r="F23" i="34"/>
  <c r="F22" i="34"/>
  <c r="I21" i="34"/>
  <c r="H21" i="34"/>
  <c r="G21" i="34"/>
  <c r="F21" i="34"/>
  <c r="F20" i="34"/>
  <c r="F19" i="34"/>
  <c r="F18" i="34"/>
  <c r="F17" i="34"/>
  <c r="F16" i="34"/>
  <c r="F15" i="34"/>
  <c r="I14" i="34"/>
  <c r="H14" i="34"/>
  <c r="F14" i="34" s="1"/>
  <c r="G14" i="34"/>
  <c r="F12" i="34"/>
  <c r="F9" i="34"/>
  <c r="F130" i="33"/>
  <c r="F129" i="33"/>
  <c r="F128" i="33"/>
  <c r="F127" i="33"/>
  <c r="F126" i="33"/>
  <c r="F125" i="33"/>
  <c r="F124" i="33"/>
  <c r="F123" i="33"/>
  <c r="F122" i="33"/>
  <c r="F121" i="33"/>
  <c r="F120" i="33"/>
  <c r="G119" i="33"/>
  <c r="F119" i="33" s="1"/>
  <c r="J118" i="33"/>
  <c r="I118" i="33"/>
  <c r="H118" i="33"/>
  <c r="I117" i="33"/>
  <c r="G117" i="33"/>
  <c r="F117" i="33" s="1"/>
  <c r="I116" i="33"/>
  <c r="F116" i="33"/>
  <c r="I115" i="33"/>
  <c r="F115" i="33" s="1"/>
  <c r="F114" i="33"/>
  <c r="F113" i="33"/>
  <c r="F112" i="33"/>
  <c r="I111" i="33"/>
  <c r="I109" i="33" s="1"/>
  <c r="G111" i="33"/>
  <c r="F111" i="33"/>
  <c r="F110" i="33"/>
  <c r="J109" i="33"/>
  <c r="H109" i="33"/>
  <c r="H100" i="33" s="1"/>
  <c r="H94" i="33" s="1"/>
  <c r="G109" i="33"/>
  <c r="F109" i="33" s="1"/>
  <c r="I108" i="33"/>
  <c r="F108" i="33"/>
  <c r="F107" i="33"/>
  <c r="I106" i="33"/>
  <c r="G106" i="33"/>
  <c r="F106" i="33"/>
  <c r="J105" i="33"/>
  <c r="F105" i="33" s="1"/>
  <c r="I105" i="33"/>
  <c r="G105" i="33"/>
  <c r="F104" i="33"/>
  <c r="G103" i="33"/>
  <c r="F103" i="33" s="1"/>
  <c r="I102" i="33"/>
  <c r="I100" i="33" s="1"/>
  <c r="G102" i="33"/>
  <c r="G100" i="33" s="1"/>
  <c r="G101" i="33"/>
  <c r="F101" i="33"/>
  <c r="J100" i="33"/>
  <c r="F99" i="33"/>
  <c r="F98" i="33"/>
  <c r="J97" i="33"/>
  <c r="J94" i="33" s="1"/>
  <c r="I13" i="34" s="1"/>
  <c r="I11" i="34" s="1"/>
  <c r="I10" i="34" s="1"/>
  <c r="I6" i="34" s="1"/>
  <c r="I97" i="33"/>
  <c r="I94" i="33" s="1"/>
  <c r="H13" i="34" s="1"/>
  <c r="H11" i="34" s="1"/>
  <c r="H10" i="34" s="1"/>
  <c r="H6" i="34" s="1"/>
  <c r="H97" i="33"/>
  <c r="G97" i="33"/>
  <c r="F96" i="33"/>
  <c r="F95" i="33"/>
  <c r="F93" i="33"/>
  <c r="F92" i="33"/>
  <c r="F91" i="33"/>
  <c r="F90" i="33"/>
  <c r="F89" i="33"/>
  <c r="F88" i="33"/>
  <c r="G86" i="33"/>
  <c r="F86" i="33" s="1"/>
  <c r="F85" i="33"/>
  <c r="G84" i="33"/>
  <c r="F84" i="33" s="1"/>
  <c r="J83" i="33"/>
  <c r="I83" i="33"/>
  <c r="H83" i="33"/>
  <c r="F82" i="33"/>
  <c r="F81" i="33"/>
  <c r="F80" i="33"/>
  <c r="F79" i="33"/>
  <c r="F78" i="33"/>
  <c r="F77" i="33"/>
  <c r="F76" i="33"/>
  <c r="F75" i="33"/>
  <c r="F74" i="33"/>
  <c r="F73" i="33"/>
  <c r="F72" i="33"/>
  <c r="F71" i="33"/>
  <c r="F70" i="33"/>
  <c r="F69" i="33"/>
  <c r="J68" i="33"/>
  <c r="G68" i="33"/>
  <c r="F68" i="33"/>
  <c r="F67" i="33"/>
  <c r="I66" i="33"/>
  <c r="F66" i="33"/>
  <c r="J65" i="33"/>
  <c r="J64" i="33" s="1"/>
  <c r="G65" i="33"/>
  <c r="F65" i="33" s="1"/>
  <c r="I64" i="33"/>
  <c r="H64" i="33"/>
  <c r="H63" i="33" s="1"/>
  <c r="F62" i="33"/>
  <c r="F61" i="33"/>
  <c r="F60" i="33"/>
  <c r="J59" i="33"/>
  <c r="I59" i="33"/>
  <c r="H59" i="33"/>
  <c r="G59" i="33"/>
  <c r="F59" i="33"/>
  <c r="F58" i="33"/>
  <c r="F57" i="33"/>
  <c r="F56" i="33"/>
  <c r="F55" i="33"/>
  <c r="J54" i="33"/>
  <c r="I54" i="33"/>
  <c r="H54" i="33"/>
  <c r="G54" i="33"/>
  <c r="F54" i="33" s="1"/>
  <c r="F53" i="33"/>
  <c r="F52" i="33"/>
  <c r="J51" i="33"/>
  <c r="F51" i="33" s="1"/>
  <c r="F50" i="33"/>
  <c r="F49" i="33"/>
  <c r="J48" i="33"/>
  <c r="J47" i="33" s="1"/>
  <c r="J45" i="33" s="1"/>
  <c r="J27" i="33" s="1"/>
  <c r="I47" i="33"/>
  <c r="I45" i="33" s="1"/>
  <c r="I27" i="33" s="1"/>
  <c r="H47" i="33"/>
  <c r="H45" i="33" s="1"/>
  <c r="F45" i="33" s="1"/>
  <c r="G47" i="33"/>
  <c r="F46" i="33"/>
  <c r="G45" i="33"/>
  <c r="F44" i="33"/>
  <c r="I43" i="33"/>
  <c r="F43" i="33"/>
  <c r="F42" i="33"/>
  <c r="J41" i="33"/>
  <c r="I41" i="33"/>
  <c r="H41" i="33"/>
  <c r="G41" i="33"/>
  <c r="F41" i="33" s="1"/>
  <c r="F40" i="33"/>
  <c r="F39" i="33"/>
  <c r="F38" i="33"/>
  <c r="F37" i="33"/>
  <c r="F36" i="33"/>
  <c r="I35" i="33"/>
  <c r="F35" i="33"/>
  <c r="F34" i="33"/>
  <c r="F33" i="33"/>
  <c r="G32" i="33"/>
  <c r="G31" i="33" s="1"/>
  <c r="F32" i="33"/>
  <c r="J31" i="33"/>
  <c r="I31" i="33"/>
  <c r="H31" i="33"/>
  <c r="F30" i="33"/>
  <c r="F29" i="33"/>
  <c r="F28" i="33"/>
  <c r="F26" i="33"/>
  <c r="F25" i="33"/>
  <c r="I63" i="33" l="1"/>
  <c r="H27" i="33"/>
  <c r="G27" i="33"/>
  <c r="F31" i="33"/>
  <c r="F47" i="33"/>
  <c r="J63" i="33"/>
  <c r="F100" i="33"/>
  <c r="F97" i="33"/>
  <c r="F48" i="33"/>
  <c r="L66" i="33"/>
  <c r="G83" i="33"/>
  <c r="F83" i="33" s="1"/>
  <c r="F102" i="33"/>
  <c r="G118" i="33"/>
  <c r="F118" i="33" s="1"/>
  <c r="G64" i="33"/>
  <c r="F64" i="33" l="1"/>
  <c r="L27" i="33"/>
  <c r="F27" i="33"/>
  <c r="L30" i="33" s="1"/>
  <c r="G94" i="33"/>
  <c r="F94" i="33" l="1"/>
  <c r="G13" i="34"/>
  <c r="G63" i="33"/>
  <c r="F13" i="34" l="1"/>
  <c r="G11" i="34"/>
  <c r="L28" i="33"/>
  <c r="M27" i="33" s="1"/>
  <c r="F63" i="33"/>
  <c r="L31" i="33" s="1"/>
  <c r="M31" i="33" s="1"/>
  <c r="G10" i="34" l="1"/>
  <c r="F11" i="34"/>
  <c r="F10" i="34" l="1"/>
  <c r="F6" i="34" s="1"/>
  <c r="G6" i="34"/>
</calcChain>
</file>

<file path=xl/sharedStrings.xml><?xml version="1.0" encoding="utf-8"?>
<sst xmlns="http://schemas.openxmlformats.org/spreadsheetml/2006/main" count="475" uniqueCount="357">
  <si>
    <t>УТВЕРЖДАЮ</t>
  </si>
  <si>
    <t>Директор МАУК «Курганинский КДЦ»</t>
  </si>
  <si>
    <t xml:space="preserve"> </t>
  </si>
  <si>
    <t>(наименование должностного лица, утверждающего документ)</t>
  </si>
  <si>
    <t>Е.И.Кива</t>
  </si>
  <si>
    <t>(подпись)</t>
  </si>
  <si>
    <t>(расшифровка подписи)</t>
  </si>
  <si>
    <t>"30" декабря     2021г</t>
  </si>
  <si>
    <t>План финансово-хозяйственной деятельности на 2022 г</t>
  </si>
  <si>
    <t>от "30  " декабря      2021г.</t>
  </si>
  <si>
    <t>Коды</t>
  </si>
  <si>
    <t>Дата</t>
  </si>
  <si>
    <t>30.12.2021</t>
  </si>
  <si>
    <t>Орган, осуществляющий</t>
  </si>
  <si>
    <t>Администрация Курганинского городского поселения Курганинского района</t>
  </si>
  <si>
    <t>по Сводному реестру</t>
  </si>
  <si>
    <t>функции и полномочия учредителя</t>
  </si>
  <si>
    <t>глава по БК</t>
  </si>
  <si>
    <t>992</t>
  </si>
  <si>
    <t>ИНН</t>
  </si>
  <si>
    <t>2339015606</t>
  </si>
  <si>
    <t>Учреждение</t>
  </si>
  <si>
    <t>Муниципальное автономное учреждение культуры "Курганинский культурно-досуговый центр"</t>
  </si>
  <si>
    <t>КПП</t>
  </si>
  <si>
    <t>233901001</t>
  </si>
  <si>
    <t>Единица измерения: руб.</t>
  </si>
  <si>
    <t>по ОКЕИ</t>
  </si>
  <si>
    <t>383</t>
  </si>
  <si>
    <t>Раздел 1. Поступления и выплаты</t>
  </si>
  <si>
    <t>Наименование показателя</t>
  </si>
  <si>
    <t>Код строки</t>
  </si>
  <si>
    <r>
      <rPr>
        <sz val="10"/>
        <rFont val="Times New Roman"/>
        <charset val="204"/>
      </rPr>
      <t xml:space="preserve">Код по бюджетной классификации Российской Федерации </t>
    </r>
    <r>
      <rPr>
        <vertAlign val="superscript"/>
        <sz val="10"/>
        <rFont val="Times New Roman"/>
        <charset val="204"/>
      </rPr>
      <t>3</t>
    </r>
  </si>
  <si>
    <r>
      <rPr>
        <sz val="10"/>
        <rFont val="Times New Roman"/>
        <charset val="204"/>
      </rPr>
      <t xml:space="preserve">Аналитический код </t>
    </r>
    <r>
      <rPr>
        <vertAlign val="superscript"/>
        <sz val="10"/>
        <rFont val="Times New Roman"/>
        <charset val="204"/>
      </rPr>
      <t>4</t>
    </r>
  </si>
  <si>
    <t xml:space="preserve">Всего 20212г.                                                        </t>
  </si>
  <si>
    <t>Объем финансового обеспечения, руб. (с точностью до двух знаков после запятой - 0,00)</t>
  </si>
  <si>
    <t>в том числе</t>
  </si>
  <si>
    <t>операции по лицевым счетам,открытым в финансовом управлении</t>
  </si>
  <si>
    <t>Субсидия на выполнение государственного задания</t>
  </si>
  <si>
    <t>субсидии на осуществление капитальных вложений</t>
  </si>
  <si>
    <t>Поступления средств, поученные от предпринимательской и иной приносящей доход деятельности</t>
  </si>
  <si>
    <t>целевые субсидии</t>
  </si>
  <si>
    <t>1</t>
  </si>
  <si>
    <t>2</t>
  </si>
  <si>
    <t>3</t>
  </si>
  <si>
    <t>4</t>
  </si>
  <si>
    <r>
      <rPr>
        <sz val="8"/>
        <rFont val="Times New Roman"/>
        <charset val="204"/>
      </rPr>
      <t xml:space="preserve">Остаток средств на начало текущего финансового года </t>
    </r>
    <r>
      <rPr>
        <vertAlign val="superscript"/>
        <sz val="8"/>
        <rFont val="Times New Roman"/>
        <charset val="204"/>
      </rPr>
      <t>5</t>
    </r>
  </si>
  <si>
    <t>0001</t>
  </si>
  <si>
    <t>х</t>
  </si>
  <si>
    <r>
      <rPr>
        <sz val="8"/>
        <rFont val="Times New Roman"/>
        <charset val="204"/>
      </rPr>
      <t xml:space="preserve">Остаток средств на конец текущего финансового года </t>
    </r>
    <r>
      <rPr>
        <vertAlign val="superscript"/>
        <sz val="8"/>
        <rFont val="Times New Roman"/>
        <charset val="204"/>
      </rPr>
      <t>5</t>
    </r>
  </si>
  <si>
    <t>0002</t>
  </si>
  <si>
    <t>Доходы, всего:</t>
  </si>
  <si>
    <t>1000</t>
  </si>
  <si>
    <t>в том числе:
доходы от собственности, всего</t>
  </si>
  <si>
    <t>1100</t>
  </si>
  <si>
    <t>120</t>
  </si>
  <si>
    <t>в том числе:</t>
  </si>
  <si>
    <t>1110</t>
  </si>
  <si>
    <t>121</t>
  </si>
  <si>
    <t>от операционной аренды</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</si>
  <si>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</si>
  <si>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</si>
  <si>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</si>
  <si>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</si>
  <si>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</si>
  <si>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131</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</si>
  <si>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</si>
  <si>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</si>
  <si>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от оказания услуг по программе обязательного медицинского страхования</t>
  </si>
  <si>
    <t>132</t>
  </si>
  <si>
    <t>от оказания платных услуг (работ)</t>
  </si>
  <si>
    <t>доходы от компенсации затрат</t>
  </si>
  <si>
    <t>134</t>
  </si>
  <si>
    <t>доходы по условным арендным платежам</t>
  </si>
  <si>
    <t>135</t>
  </si>
  <si>
    <t>доходы от штрафов, пеней, иных сумм принудительного изъятия, всего</t>
  </si>
  <si>
    <t>1300</t>
  </si>
  <si>
    <t>140</t>
  </si>
  <si>
    <t>1310</t>
  </si>
  <si>
    <t>141</t>
  </si>
  <si>
    <t>от штрафных санкций за нарушение законодательства о закупках и нарушение условий контрактов (договоров)</t>
  </si>
  <si>
    <t>безвозмездные денежные поступления, всего</t>
  </si>
  <si>
    <t>1400</t>
  </si>
  <si>
    <t>150</t>
  </si>
  <si>
    <t>Поступления текущего характера от иных резидентов</t>
  </si>
  <si>
    <t>155</t>
  </si>
  <si>
    <t>Поступления капитального характера от иных резидентов</t>
  </si>
  <si>
    <t>165</t>
  </si>
  <si>
    <t>прочие доходы, всего</t>
  </si>
  <si>
    <t>1500</t>
  </si>
  <si>
    <t>1510</t>
  </si>
  <si>
    <t>152</t>
  </si>
  <si>
    <t>целевые субсидии всего:</t>
  </si>
  <si>
    <t>ВЦП "Организация временного трудоустройства несовершеннолетних граждан в поселениях Курганинского района"</t>
  </si>
  <si>
    <t>Субсидии на приобретение муниципальными учреждениями движимого имущества</t>
  </si>
  <si>
    <t>Субсидии на осуществление муниципальными учреждениями капитального ремонта</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</si>
  <si>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</si>
  <si>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1520</t>
  </si>
  <si>
    <t>162</t>
  </si>
  <si>
    <t>доходы от операций с активами, всего</t>
  </si>
  <si>
    <t>1900</t>
  </si>
  <si>
    <t>440</t>
  </si>
  <si>
    <t>от реализации готовой продукции</t>
  </si>
  <si>
    <t>от продажи основных средств</t>
  </si>
  <si>
    <t>410</t>
  </si>
  <si>
    <t>от возмещения ущерба, выявленного в связи с недостачей основных средств</t>
  </si>
  <si>
    <r>
      <rPr>
        <sz val="8"/>
        <rFont val="Times New Roman"/>
        <charset val="204"/>
      </rPr>
      <t xml:space="preserve">прочие поступления, всего </t>
    </r>
    <r>
      <rPr>
        <vertAlign val="superscript"/>
        <sz val="8"/>
        <rFont val="Times New Roman"/>
        <charset val="204"/>
      </rPr>
      <t>6</t>
    </r>
  </si>
  <si>
    <t>1980</t>
  </si>
  <si>
    <t>из них:
увеличение остатков денежных средств за счет возврата дебиторской задолженности прошлых лет (возврат ФСС)</t>
  </si>
  <si>
    <t>1981</t>
  </si>
  <si>
    <t>510</t>
  </si>
  <si>
    <t>Увеличение задолженности по внутренним привлеченным заимствованиям (получение кредитов)</t>
  </si>
  <si>
    <t>1982</t>
  </si>
  <si>
    <t>710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</si>
  <si>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</si>
  <si>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</si>
  <si>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</si>
  <si>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</si>
  <si>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</si>
  <si>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</si>
  <si>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</si>
  <si>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</si>
  <si>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</si>
  <si>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</si>
  <si>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</si>
  <si>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</si>
  <si>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</si>
  <si>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</si>
  <si>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</si>
  <si>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</si>
  <si>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</si>
  <si>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</si>
  <si>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</si>
  <si>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</si>
  <si>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</si>
  <si>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</si>
  <si>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</si>
  <si>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иные выплаты военнослужащим и сотрудникам, имеющим специальные звания</t>
  </si>
  <si>
    <t>2160</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</si>
  <si>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</si>
  <si>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</si>
  <si>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</si>
  <si>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</si>
  <si>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</si>
  <si>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</si>
  <si>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</si>
  <si>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</si>
  <si>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</si>
  <si>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</si>
  <si>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</si>
  <si>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</si>
  <si>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</si>
  <si>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</si>
  <si>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</si>
  <si>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</si>
  <si>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</si>
  <si>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</si>
  <si>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</si>
  <si>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</si>
  <si>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</si>
  <si>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</si>
  <si>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</si>
  <si>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</si>
  <si>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</si>
  <si>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</si>
  <si>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</si>
  <si>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</si>
  <si>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</si>
  <si>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</si>
  <si>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</si>
  <si>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291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</si>
  <si>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</si>
  <si>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</si>
  <si>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</si>
  <si>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</si>
  <si>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</si>
  <si>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</si>
  <si>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Оплата других сборов и налогов</t>
  </si>
  <si>
    <t>297</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</si>
  <si>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</si>
  <si>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</si>
  <si>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</si>
  <si>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</si>
  <si>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</si>
  <si>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</si>
  <si>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</si>
  <si>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</si>
  <si>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</si>
  <si>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</si>
  <si>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</si>
  <si>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</si>
  <si>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</si>
  <si>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</si>
  <si>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</si>
  <si>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</si>
  <si>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rPr>
        <sz val="8"/>
        <rFont val="Times New Roman"/>
        <charset val="204"/>
      </rPr>
      <t xml:space="preserve">расходы на закупку товаров, работ, услуг, всего </t>
    </r>
    <r>
      <rPr>
        <vertAlign val="superscript"/>
        <sz val="8"/>
        <rFont val="Times New Roman"/>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</si>
  <si>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</si>
  <si>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</si>
  <si>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</si>
  <si>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</si>
  <si>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</si>
  <si>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</si>
  <si>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</si>
  <si>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</si>
  <si>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</si>
  <si>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</si>
  <si>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Работы, услуги по содержанию имущества</t>
  </si>
  <si>
    <t>225</t>
  </si>
  <si>
    <t>Прочие работы, услуги</t>
  </si>
  <si>
    <t>226</t>
  </si>
  <si>
    <t>прочую закупку товаров, работ и услуг, всего</t>
  </si>
  <si>
    <t>2640</t>
  </si>
  <si>
    <t>244</t>
  </si>
  <si>
    <t>Услуги связи</t>
  </si>
  <si>
    <t>221</t>
  </si>
  <si>
    <t>Транспортные услуги</t>
  </si>
  <si>
    <t>222</t>
  </si>
  <si>
    <t xml:space="preserve">Коммунальные услуги  вода и канализация </t>
  </si>
  <si>
    <t>223</t>
  </si>
  <si>
    <t>Арендная плата за пользование имуществом</t>
  </si>
  <si>
    <t>224</t>
  </si>
  <si>
    <t>228</t>
  </si>
  <si>
    <t>Прчие расходы</t>
  </si>
  <si>
    <t>349</t>
  </si>
  <si>
    <t xml:space="preserve">Поступление нефинансовых активов, всего </t>
  </si>
  <si>
    <t>из них:</t>
  </si>
  <si>
    <t>Увеличение стоимости основных средств</t>
  </si>
  <si>
    <t>310</t>
  </si>
  <si>
    <t>Увеличение стоимости нематериальных активов</t>
  </si>
  <si>
    <t>Увеличение стоимости непроизводственных активов</t>
  </si>
  <si>
    <t>Увеличение стоимости лекарственных препаратов и материалов, применяемых в медицинских целях</t>
  </si>
  <si>
    <t>341</t>
  </si>
  <si>
    <t>Увеличение стоимости строительных материалов</t>
  </si>
  <si>
    <t>344</t>
  </si>
  <si>
    <t>Увеличение стоимости мягкий инвентарь</t>
  </si>
  <si>
    <t>345</t>
  </si>
  <si>
    <t>Увеличение стоимости материальных запасов</t>
  </si>
  <si>
    <t>346</t>
  </si>
  <si>
    <t>закупка энергенических ресурсов</t>
  </si>
  <si>
    <t>2650</t>
  </si>
  <si>
    <t>247</t>
  </si>
  <si>
    <t>Коммунальные услуги кроме воды и канализации</t>
  </si>
  <si>
    <t>капитальные вложения в объекты государственной (муниципальной) собственности, всего</t>
  </si>
  <si>
    <t>2660</t>
  </si>
  <si>
    <t>400</t>
  </si>
  <si>
    <t>в том числе:
приобретение объектов недвижимого имущества государственными (муниципальными) учреждениями</t>
  </si>
  <si>
    <t>2661</t>
  </si>
  <si>
    <t>406</t>
  </si>
  <si>
    <t>строительство (реконструкция) объектов недвижимого имущества государственными (муниципальными) учреждениями</t>
  </si>
  <si>
    <t>2662</t>
  </si>
  <si>
    <t>407</t>
  </si>
  <si>
    <r>
      <rPr>
        <b/>
        <sz val="8"/>
        <rFont val="Times New Roman"/>
        <charset val="204"/>
      </rPr>
      <t xml:space="preserve">Выплаты, уменьшающие доход, всего </t>
    </r>
    <r>
      <rPr>
        <b/>
        <vertAlign val="superscript"/>
        <sz val="8"/>
        <rFont val="Times New Roman"/>
        <charset val="204"/>
      </rPr>
      <t>8</t>
    </r>
  </si>
  <si>
    <t>3000</t>
  </si>
  <si>
    <t>100</t>
  </si>
  <si>
    <r>
      <rPr>
        <sz val="8"/>
        <rFont val="Times New Roman"/>
        <charset val="204"/>
      </rPr>
      <t xml:space="preserve">в том числе:
налог на прибыль </t>
    </r>
    <r>
      <rPr>
        <vertAlign val="superscript"/>
        <sz val="8"/>
        <rFont val="Times New Roman"/>
        <charset val="204"/>
      </rPr>
      <t>8</t>
    </r>
  </si>
  <si>
    <t>3010</t>
  </si>
  <si>
    <t>180</t>
  </si>
  <si>
    <r>
      <rPr>
        <sz val="8"/>
        <rFont val="Times New Roman"/>
        <charset val="204"/>
      </rPr>
      <t xml:space="preserve">налог на добавленную стоимость </t>
    </r>
    <r>
      <rPr>
        <vertAlign val="superscript"/>
        <sz val="8"/>
        <rFont val="Times New Roman"/>
        <charset val="204"/>
      </rPr>
      <t>8</t>
    </r>
  </si>
  <si>
    <t>3020</t>
  </si>
  <si>
    <r>
      <rPr>
        <sz val="8"/>
        <rFont val="Times New Roman"/>
        <charset val="204"/>
      </rPr>
      <t xml:space="preserve">прочие налоги, уменьшающие доход </t>
    </r>
    <r>
      <rPr>
        <vertAlign val="superscript"/>
        <sz val="8"/>
        <rFont val="Times New Roman"/>
        <charset val="204"/>
      </rPr>
      <t>8</t>
    </r>
  </si>
  <si>
    <t>3030</t>
  </si>
  <si>
    <r>
      <rPr>
        <b/>
        <sz val="8"/>
        <rFont val="Times New Roman"/>
        <charset val="204"/>
      </rPr>
      <t xml:space="preserve">Прочие выплаты, всего </t>
    </r>
    <r>
      <rPr>
        <b/>
        <vertAlign val="superscript"/>
        <sz val="8"/>
        <rFont val="Times New Roman"/>
        <charset val="204"/>
      </rPr>
      <t>9</t>
    </r>
  </si>
  <si>
    <t>4000</t>
  </si>
  <si>
    <t>из них:
возврат в бюджет средств субсидии</t>
  </si>
  <si>
    <t>4010</t>
  </si>
  <si>
    <t>610</t>
  </si>
  <si>
    <r>
      <rPr>
        <sz val="7"/>
        <color indexed="9"/>
        <rFont val="Times New Roman"/>
        <charset val="204"/>
      </rPr>
      <t>_____</t>
    </r>
    <r>
      <rPr>
        <vertAlign val="superscript"/>
        <sz val="7"/>
        <rFont val="Times New Roman"/>
        <charset val="204"/>
      </rPr>
      <t>1</t>
    </r>
    <r>
      <rPr>
        <sz val="7"/>
        <color indexed="9"/>
        <rFont val="Times New Roman"/>
        <charset val="204"/>
      </rPr>
      <t>_</t>
    </r>
    <r>
      <rPr>
        <sz val="7"/>
        <rFont val="Times New Roman"/>
        <charset val="204"/>
      </rPr>
      <t>В случае утверждения закона (решения) о бюджете на текущий финансовый год и плановый период.</t>
    </r>
  </si>
  <si>
    <r>
      <rPr>
        <sz val="7"/>
        <color indexed="9"/>
        <rFont val="Times New Roman"/>
        <charset val="204"/>
      </rPr>
      <t>_____</t>
    </r>
    <r>
      <rPr>
        <vertAlign val="superscript"/>
        <sz val="7"/>
        <rFont val="Times New Roman"/>
        <charset val="204"/>
      </rPr>
      <t>2</t>
    </r>
    <r>
      <rPr>
        <sz val="7"/>
        <color indexed="9"/>
        <rFont val="Times New Roman"/>
        <charset val="204"/>
      </rPr>
      <t>_</t>
    </r>
    <r>
      <rPr>
        <sz val="7"/>
        <rFont val="Times New Roman"/>
        <charset val="204"/>
      </rPr>
      <t>Указывается дата подписания Плана, а в случае утверждения Плана уполномоченным лицом учреждения - дата утверждения Плана.</t>
    </r>
  </si>
  <si>
    <r>
      <rPr>
        <sz val="7"/>
        <color indexed="9"/>
        <rFont val="Times New Roman"/>
        <charset val="204"/>
      </rPr>
      <t>_____</t>
    </r>
    <r>
      <rPr>
        <vertAlign val="superscript"/>
        <sz val="7"/>
        <rFont val="Times New Roman"/>
        <charset val="204"/>
      </rPr>
      <t>3</t>
    </r>
    <r>
      <rPr>
        <sz val="7"/>
        <color indexed="9"/>
        <rFont val="Times New Roman"/>
        <charset val="204"/>
      </rPr>
      <t>_</t>
    </r>
    <r>
      <rPr>
        <sz val="7"/>
        <rFont val="Times New Roman"/>
        <charset val="204"/>
      </rPr>
      <t>В графе 3 отражаются:</t>
    </r>
  </si>
  <si>
    <r>
      <rPr>
        <sz val="7"/>
        <color indexed="9"/>
        <rFont val="Times New Roman"/>
        <charset val="204"/>
      </rPr>
      <t>_____</t>
    </r>
    <r>
      <rPr>
        <sz val="7"/>
        <rFont val="Times New Roman"/>
        <charset val="204"/>
      </rPr>
      <t>по строкам 1100 - 1900 - коды аналитической группы подвида доходов бюджетов классификации доходов бюджетов;</t>
    </r>
  </si>
  <si>
    <r>
      <rPr>
        <sz val="7"/>
        <color indexed="9"/>
        <rFont val="Times New Roman"/>
        <charset val="204"/>
      </rPr>
      <t>_____</t>
    </r>
    <r>
      <rPr>
        <sz val="7"/>
        <rFont val="Times New Roman"/>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</si>
  <si>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indexed="9"/>
        <rFont val="Times New Roman"/>
        <charset val="204"/>
      </rPr>
      <t>_____</t>
    </r>
    <r>
      <rPr>
        <sz val="7"/>
        <rFont val="Times New Roman"/>
        <charset val="204"/>
      </rPr>
      <t>по строкам 2000 - 2652 - коды видов расходов бюджетов классификации расходов бюджетов;</t>
    </r>
  </si>
  <si>
    <r>
      <rPr>
        <sz val="7"/>
        <color indexed="9"/>
        <rFont val="Times New Roman"/>
        <charset val="204"/>
      </rPr>
      <t>_____</t>
    </r>
    <r>
      <rPr>
        <sz val="7"/>
        <rFont val="Times New Roman"/>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</si>
  <si>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rPr>
        <sz val="7"/>
        <color indexed="9"/>
        <rFont val="Times New Roman"/>
        <charset val="204"/>
      </rPr>
      <t>_____</t>
    </r>
    <r>
      <rPr>
        <sz val="7"/>
        <rFont val="Times New Roman"/>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</si>
  <si>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indexed="9"/>
        <rFont val="Times New Roman"/>
        <charset val="204"/>
      </rPr>
      <t>_____</t>
    </r>
    <r>
      <rPr>
        <vertAlign val="superscript"/>
        <sz val="7"/>
        <rFont val="Times New Roman"/>
        <charset val="204"/>
      </rPr>
      <t>4</t>
    </r>
    <r>
      <rPr>
        <sz val="7"/>
        <color indexed="9"/>
        <rFont val="Times New Roman"/>
        <charset val="204"/>
      </rPr>
      <t>_</t>
    </r>
    <r>
      <rPr>
        <sz val="7"/>
        <rFont val="Times New Roman"/>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</si>
  <si>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rPr>
        <sz val="7"/>
        <color indexed="9"/>
        <rFont val="Times New Roman"/>
        <charset val="204"/>
      </rPr>
      <t>_____</t>
    </r>
    <r>
      <rPr>
        <vertAlign val="superscript"/>
        <sz val="7"/>
        <rFont val="Times New Roman"/>
        <charset val="204"/>
      </rPr>
      <t>5</t>
    </r>
    <r>
      <rPr>
        <sz val="7"/>
        <color indexed="9"/>
        <rFont val="Times New Roman"/>
        <charset val="204"/>
      </rPr>
      <t>_</t>
    </r>
    <r>
      <rPr>
        <sz val="7"/>
        <rFont val="Times New Roman"/>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</si>
  <si>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sz val="7"/>
        <color indexed="9"/>
        <rFont val="Times New Roman"/>
        <charset val="204"/>
      </rPr>
      <t>_____</t>
    </r>
    <r>
      <rPr>
        <vertAlign val="superscript"/>
        <sz val="7"/>
        <rFont val="Times New Roman"/>
        <charset val="204"/>
      </rPr>
      <t>6</t>
    </r>
    <r>
      <rPr>
        <sz val="7"/>
        <color indexed="9"/>
        <rFont val="Times New Roman"/>
        <charset val="204"/>
      </rPr>
      <t>_</t>
    </r>
    <r>
      <rPr>
        <sz val="7"/>
        <rFont val="Times New Roman"/>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</si>
  <si>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sz val="7"/>
        <color indexed="9"/>
        <rFont val="Times New Roman"/>
        <charset val="204"/>
      </rPr>
      <t>_____</t>
    </r>
    <r>
      <rPr>
        <vertAlign val="superscript"/>
        <sz val="7"/>
        <rFont val="Times New Roman"/>
        <charset val="204"/>
      </rPr>
      <t>7</t>
    </r>
    <r>
      <rPr>
        <sz val="7"/>
        <color indexed="9"/>
        <rFont val="Times New Roman"/>
        <charset val="204"/>
      </rPr>
      <t>_</t>
    </r>
    <r>
      <rPr>
        <sz val="7"/>
        <rFont val="Times New Roman"/>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</si>
  <si>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sz val="7"/>
        <color indexed="9"/>
        <rFont val="Times New Roman"/>
        <charset val="204"/>
      </rPr>
      <t>_____</t>
    </r>
    <r>
      <rPr>
        <vertAlign val="superscript"/>
        <sz val="7"/>
        <rFont val="Times New Roman"/>
        <charset val="204"/>
      </rPr>
      <t>8</t>
    </r>
    <r>
      <rPr>
        <sz val="7"/>
        <color indexed="9"/>
        <rFont val="Times New Roman"/>
        <charset val="204"/>
      </rPr>
      <t>_</t>
    </r>
    <r>
      <rPr>
        <sz val="7"/>
        <rFont val="Times New Roman"/>
        <charset val="204"/>
      </rPr>
      <t>Показатель отражается со знаком "минус".</t>
    </r>
  </si>
  <si>
    <r>
      <rPr>
        <sz val="7"/>
        <color indexed="9"/>
        <rFont val="Times New Roman"/>
        <charset val="204"/>
      </rPr>
      <t>_____</t>
    </r>
    <r>
      <rPr>
        <vertAlign val="superscript"/>
        <sz val="7"/>
        <rFont val="Times New Roman"/>
        <charset val="204"/>
      </rPr>
      <t>9</t>
    </r>
    <r>
      <rPr>
        <sz val="7"/>
        <color indexed="9"/>
        <rFont val="Times New Roman"/>
        <charset val="204"/>
      </rPr>
      <t>_</t>
    </r>
    <r>
      <rPr>
        <sz val="7"/>
        <rFont val="Times New Roman"/>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</si>
  <si>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Раздел 2. Сведения по выплатам на закупки товаров, работ, услуг 10</t>
  </si>
  <si>
    <t>№
п/п</t>
  </si>
  <si>
    <t>Коды
строк</t>
  </si>
  <si>
    <t>Год
начала закупки</t>
  </si>
  <si>
    <t>Всего  на 2022г.</t>
  </si>
  <si>
    <t>Сумма</t>
  </si>
  <si>
    <t>5</t>
  </si>
  <si>
    <r>
      <rPr>
        <b/>
        <sz val="8"/>
        <rFont val="Times New Roman"/>
        <charset val="204"/>
      </rPr>
      <t xml:space="preserve">Выплаты на закупку товаров, работ, услуг, всего </t>
    </r>
    <r>
      <rPr>
        <b/>
        <vertAlign val="superscript"/>
        <sz val="8"/>
        <rFont val="Times New Roman"/>
        <charset val="204"/>
      </rPr>
      <t>11</t>
    </r>
  </si>
  <si>
    <t>26000</t>
  </si>
  <si>
    <t>1.1</t>
  </si>
  <si>
    <r>
      <rPr>
        <sz val="8"/>
        <rFont val="Times New Roman"/>
        <charset val="204"/>
      </rP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charset val="204"/>
      </rPr>
      <t>12</t>
    </r>
  </si>
  <si>
    <t>26100</t>
  </si>
  <si>
    <t>1.2</t>
  </si>
  <si>
    <r>
      <rPr>
        <sz val="8"/>
        <rFont val="Times New Roman"/>
        <charset val="204"/>
      </rP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charset val="204"/>
      </rPr>
      <t>12</t>
    </r>
  </si>
  <si>
    <t>26200</t>
  </si>
  <si>
    <t>1.3</t>
  </si>
  <si>
    <r>
      <rPr>
        <sz val="8"/>
        <rFont val="Times New Roman"/>
        <charset val="204"/>
      </rP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charset val="204"/>
      </rPr>
      <t>13</t>
    </r>
  </si>
  <si>
    <t>26300</t>
  </si>
  <si>
    <t>1.4</t>
  </si>
  <si>
    <r>
      <rPr>
        <sz val="8"/>
        <rFont val="Times New Roman"/>
        <charset val="204"/>
      </rP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</si>
  <si>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</si>
  <si>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</si>
  <si>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</si>
  <si>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</si>
  <si>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</si>
  <si>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</si>
  <si>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</si>
  <si>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</si>
  <si>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r>
      <rPr>
        <sz val="8"/>
        <rFont val="Times New Roman"/>
        <charset val="204"/>
      </rPr>
      <t xml:space="preserve">в соответствии с Федеральным законом № 223-ФЗ </t>
    </r>
    <r>
      <rPr>
        <vertAlign val="superscript"/>
        <sz val="8"/>
        <rFont val="Times New Roman"/>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</si>
  <si>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</si>
  <si>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</si>
  <si>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</si>
  <si>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</si>
  <si>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</si>
  <si>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</si>
  <si>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</si>
  <si>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</si>
  <si>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</si>
  <si>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rPr>
        <sz val="8"/>
        <rFont val="Times New Roman"/>
        <charset val="204"/>
      </rPr>
      <t xml:space="preserve">за счет субсидий, предоставляемых на осуществление капитальных вложений </t>
    </r>
    <r>
      <rPr>
        <vertAlign val="superscript"/>
        <sz val="8"/>
        <rFont val="Times New Roman"/>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</si>
  <si>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</si>
  <si>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</si>
  <si>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</si>
  <si>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</si>
  <si>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</si>
  <si>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</si>
  <si>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</si>
  <si>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</si>
  <si>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</si>
  <si>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</si>
  <si>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</si>
  <si>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</si>
  <si>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</si>
  <si>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</si>
  <si>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</si>
  <si>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</si>
  <si>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rPr>
        <sz val="8"/>
        <rFont val="Times New Roman"/>
        <charset val="204"/>
      </rP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</si>
  <si>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</si>
  <si>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</si>
  <si>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</si>
  <si>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</si>
  <si>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</si>
  <si>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</si>
  <si>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</si>
  <si>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t>
  </si>
  <si>
    <t>Директор</t>
  </si>
  <si>
    <t xml:space="preserve"> (должность)                   (подпись)                            (расшифровка подписи)</t>
  </si>
  <si>
    <t>Исполнитель</t>
  </si>
  <si>
    <t>Начальник   планово-экономического отдела МКУ "ЦБ КГП"</t>
  </si>
  <si>
    <t>О.П.Андрюхина</t>
  </si>
  <si>
    <t xml:space="preserve">                 (должность)                                   (подпись)                                (расшифровка подписи)</t>
  </si>
  <si>
    <t>"30"   декабря     2021г.</t>
  </si>
  <si>
    <r>
      <rPr>
        <sz val="7"/>
        <color indexed="9"/>
        <rFont val="Times New Roman"/>
        <charset val="204"/>
      </rPr>
      <t>_____</t>
    </r>
    <r>
      <rPr>
        <vertAlign val="superscript"/>
        <sz val="7"/>
        <rFont val="Times New Roman"/>
        <charset val="204"/>
      </rPr>
      <t>10</t>
    </r>
    <r>
      <rPr>
        <sz val="7"/>
        <color indexed="9"/>
        <rFont val="Times New Roman"/>
        <charset val="204"/>
      </rPr>
      <t>_</t>
    </r>
    <r>
      <rPr>
        <sz val="7"/>
        <rFont val="Times New Roman"/>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</si>
  <si>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rPr>
        <sz val="7"/>
        <color indexed="9"/>
        <rFont val="Times New Roman"/>
        <charset val="204"/>
      </rPr>
      <t>_____</t>
    </r>
    <r>
      <rPr>
        <vertAlign val="superscript"/>
        <sz val="7"/>
        <rFont val="Times New Roman"/>
        <charset val="204"/>
      </rPr>
      <t>11</t>
    </r>
    <r>
      <rPr>
        <sz val="7"/>
        <color indexed="9"/>
        <rFont val="Times New Roman"/>
        <charset val="204"/>
      </rPr>
      <t>_</t>
    </r>
    <r>
      <rPr>
        <sz val="7"/>
        <rFont val="Times New Roman"/>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</si>
  <si>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sz val="7"/>
        <color indexed="9"/>
        <rFont val="Times New Roman"/>
        <charset val="204"/>
      </rPr>
      <t>_____</t>
    </r>
    <r>
      <rPr>
        <vertAlign val="superscript"/>
        <sz val="7"/>
        <rFont val="Times New Roman"/>
        <charset val="204"/>
      </rPr>
      <t>12</t>
    </r>
    <r>
      <rPr>
        <sz val="7"/>
        <color indexed="9"/>
        <rFont val="Times New Roman"/>
        <charset val="204"/>
      </rPr>
      <t>_</t>
    </r>
    <r>
      <rPr>
        <sz val="7"/>
        <rFont val="Times New Roman"/>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</si>
  <si>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sz val="7"/>
        <color indexed="9"/>
        <rFont val="Times New Roman"/>
        <charset val="204"/>
      </rPr>
      <t>_____</t>
    </r>
    <r>
      <rPr>
        <vertAlign val="superscript"/>
        <sz val="7"/>
        <rFont val="Times New Roman"/>
        <charset val="204"/>
      </rPr>
      <t>13</t>
    </r>
    <r>
      <rPr>
        <sz val="7"/>
        <color indexed="9"/>
        <rFont val="Times New Roman"/>
        <charset val="204"/>
      </rPr>
      <t>_</t>
    </r>
    <r>
      <rPr>
        <sz val="7"/>
        <rFont val="Times New Roman"/>
        <charset val="204"/>
      </rPr>
      <t>Указывается сумма закупок товаров, работ, услуг, осуществляемых в соответствии с Федеральным законом № 44-ФЗ и Федеральным законом № 223-ФЗ.</t>
    </r>
  </si>
  <si>
    <r>
      <rPr>
        <sz val="7"/>
        <color indexed="9"/>
        <rFont val="Times New Roman"/>
        <charset val="204"/>
      </rPr>
      <t>_____</t>
    </r>
    <r>
      <rPr>
        <vertAlign val="superscript"/>
        <sz val="7"/>
        <rFont val="Times New Roman"/>
        <charset val="204"/>
      </rPr>
      <t>14</t>
    </r>
    <r>
      <rPr>
        <sz val="7"/>
        <color indexed="9"/>
        <rFont val="Times New Roman"/>
        <charset val="204"/>
      </rPr>
      <t>_</t>
    </r>
    <r>
      <rPr>
        <sz val="7"/>
        <rFont val="Times New Roman"/>
        <charset val="204"/>
      </rPr>
      <t>Государственным (муниципальным) бюджетным учреждением показатель не формируется.</t>
    </r>
  </si>
  <si>
    <r>
      <rPr>
        <sz val="7"/>
        <color indexed="9"/>
        <rFont val="Times New Roman"/>
        <charset val="204"/>
      </rPr>
      <t>_____</t>
    </r>
    <r>
      <rPr>
        <vertAlign val="superscript"/>
        <sz val="7"/>
        <rFont val="Times New Roman"/>
        <charset val="204"/>
      </rPr>
      <t>15</t>
    </r>
    <r>
      <rPr>
        <sz val="7"/>
        <color indexed="9"/>
        <rFont val="Times New Roman"/>
        <charset val="204"/>
      </rPr>
      <t>_</t>
    </r>
    <r>
      <rPr>
        <sz val="7"/>
        <rFont val="Times New Roman"/>
        <charset val="204"/>
      </rPr>
      <t>Указывается сумма закупок товаров, работ, услуг, осуществляемых в соответствии с Федеральным законом № 44-ФЗ.</t>
    </r>
  </si>
  <si>
    <r>
      <rPr>
        <sz val="7"/>
        <color indexed="9"/>
        <rFont val="Times New Roman"/>
        <charset val="204"/>
      </rPr>
      <t>_____</t>
    </r>
    <r>
      <rPr>
        <vertAlign val="superscript"/>
        <sz val="7"/>
        <rFont val="Times New Roman"/>
        <charset val="204"/>
      </rPr>
      <t>16</t>
    </r>
    <r>
      <rPr>
        <sz val="7"/>
        <color indexed="9"/>
        <rFont val="Times New Roman"/>
        <charset val="204"/>
      </rPr>
      <t>_</t>
    </r>
    <r>
      <rPr>
        <sz val="7"/>
        <rFont val="Times New Roman"/>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</si>
</sst>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0.00\ _₽"/>
    <numFmt numFmtId="167" formatCode="#,##0.00\ &quot;₽&quot;"/>
  </numFmts>
  <fonts count="26" x14ac:knownFonts="1">
    <font>
      <sz val="10"/>
      <name val="Arial Cyr"/>
      <charset val="204"/>
    </font>
    <font>
      <b/>
      <sz val="8"/>
      <name val="Times New Roman"/>
      <charset val="204"/>
    </font>
    <font>
      <sz val="6"/>
      <name val="Times New Roman"/>
      <charset val="204"/>
    </font>
    <font>
      <sz val="7"/>
      <name val="Times New Roman"/>
      <charset val="204"/>
    </font>
    <font>
      <sz val="8"/>
      <name val="Times New Roman"/>
      <charset val="204"/>
    </font>
    <font>
      <b/>
      <sz val="10"/>
      <name val="Times New Roman"/>
      <charset val="204"/>
    </font>
    <font>
      <sz val="9"/>
      <name val="Times New Roman"/>
      <charset val="204"/>
    </font>
    <font>
      <sz val="9"/>
      <color rgb="FF000000"/>
      <name val="Times New Roman"/>
      <charset val="204"/>
    </font>
    <font>
      <b/>
      <i/>
      <sz val="9"/>
      <color rgb="FFFF0000"/>
      <name val="Times New Roman"/>
      <charset val="204"/>
    </font>
    <font>
      <sz val="10"/>
      <name val="Times New Roman"/>
      <charset val="204"/>
    </font>
    <font>
      <u/>
      <sz val="10"/>
      <name val="Times New Roman"/>
      <charset val="204"/>
    </font>
    <font>
      <sz val="7"/>
      <color indexed="9"/>
      <name val="Times New Roman"/>
      <charset val="204"/>
    </font>
    <font>
      <sz val="9"/>
      <name val="Arial Cyr"/>
      <charset val="204"/>
    </font>
    <font>
      <b/>
      <sz val="9"/>
      <name val="Times New Roman"/>
      <charset val="204"/>
    </font>
    <font>
      <sz val="11"/>
      <name val="Times New Roman"/>
      <charset val="204"/>
    </font>
    <font>
      <u/>
      <sz val="11"/>
      <name val="Times New Roman"/>
      <charset val="204"/>
    </font>
    <font>
      <b/>
      <sz val="11"/>
      <name val="Times New Roman"/>
      <charset val="204"/>
    </font>
    <font>
      <b/>
      <u/>
      <sz val="10"/>
      <name val="Times New Roman"/>
      <charset val="204"/>
    </font>
    <font>
      <i/>
      <sz val="8"/>
      <name val="Times New Roman"/>
      <charset val="204"/>
    </font>
    <font>
      <sz val="10"/>
      <color indexed="8"/>
      <name val="Arial"/>
      <charset val="204"/>
    </font>
    <font>
      <sz val="10"/>
      <color indexed="8"/>
      <name val="Arial Cyr"/>
      <charset val="204"/>
    </font>
    <font>
      <sz val="11"/>
      <color indexed="8"/>
      <name val="Calibri"/>
      <charset val="204"/>
    </font>
    <font>
      <b/>
      <vertAlign val="superscript"/>
      <sz val="8"/>
      <name val="Times New Roman"/>
      <charset val="204"/>
    </font>
    <font>
      <vertAlign val="superscript"/>
      <sz val="8"/>
      <name val="Times New Roman"/>
      <charset val="204"/>
    </font>
    <font>
      <vertAlign val="superscript"/>
      <sz val="7"/>
      <name val="Times New Roman"/>
      <charset val="204"/>
    </font>
    <font>
      <vertAlign val="superscript"/>
      <sz val="10"/>
      <name val="Times New Roman"/>
      <charset val="204"/>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thin">
        <color auto="1"/>
      </top>
      <bottom/>
      <diagonal/>
    </border>
    <border>
      <left style="medium">
        <color auto="1"/>
      </left>
      <right/>
      <top style="thin">
        <color auto="1"/>
      </top>
      <bottom/>
      <diagonal/>
    </border>
    <border>
      <left style="medium">
        <color auto="1"/>
      </left>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s>
  <cellStyleXfs count="5">
    <xf numFmtId="0" fontId="0" fillId="0" borderId="0"/>
    <xf numFmtId="0" fontId="19" fillId="0" borderId="0" applyBorder="0" applyProtection="0"/>
    <xf numFmtId="0" fontId="19" fillId="0" borderId="0" applyBorder="0" applyProtection="0"/>
    <xf numFmtId="0" fontId="21" fillId="0" borderId="0" applyBorder="0" applyProtection="0"/>
    <xf numFmtId="0" fontId="20" fillId="0" borderId="0" applyBorder="0" applyProtection="0"/>
  </cellStyleXfs>
  <cellXfs count="232">
    <xf numFmtId="0" fontId="0" fillId="0" borderId="0" xfId="0"/>
    <xf numFmtId="0" fontId="1" fillId="0" borderId="0" xfId="0" applyNumberFormat="1" applyFont="1" applyBorder="1" applyAlignment="1">
      <alignment horizontal="left"/>
    </xf>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2" fontId="4" fillId="0" borderId="0" xfId="0" applyNumberFormat="1" applyFont="1" applyBorder="1" applyAlignment="1">
      <alignment horizontal="left"/>
    </xf>
    <xf numFmtId="2" fontId="1" fillId="0" borderId="0" xfId="0" applyNumberFormat="1" applyFont="1" applyBorder="1" applyAlignment="1">
      <alignment horizontal="center"/>
    </xf>
    <xf numFmtId="2" fontId="6" fillId="0" borderId="11" xfId="0" applyNumberFormat="1" applyFont="1" applyBorder="1" applyAlignment="1">
      <alignment horizontal="center" vertical="top" wrapText="1"/>
    </xf>
    <xf numFmtId="2" fontId="6" fillId="2" borderId="11" xfId="0" applyNumberFormat="1" applyFont="1" applyFill="1" applyBorder="1" applyAlignment="1">
      <alignment horizontal="center" vertical="top" wrapText="1"/>
    </xf>
    <xf numFmtId="49" fontId="4" fillId="0" borderId="5" xfId="0" applyNumberFormat="1" applyFont="1" applyBorder="1" applyAlignment="1">
      <alignment horizontal="center" vertical="top"/>
    </xf>
    <xf numFmtId="49" fontId="4"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4" xfId="0" applyNumberFormat="1" applyFont="1" applyBorder="1" applyAlignment="1">
      <alignment horizontal="center" vertical="top"/>
    </xf>
    <xf numFmtId="49" fontId="1" fillId="0" borderId="5" xfId="0" applyNumberFormat="1" applyFont="1" applyBorder="1" applyAlignment="1">
      <alignment horizontal="center"/>
    </xf>
    <xf numFmtId="49" fontId="1" fillId="0" borderId="13" xfId="0" applyNumberFormat="1" applyFont="1" applyBorder="1" applyAlignment="1">
      <alignment horizontal="center"/>
    </xf>
    <xf numFmtId="2" fontId="4" fillId="0" borderId="14" xfId="0" applyNumberFormat="1" applyFont="1" applyBorder="1" applyAlignment="1">
      <alignment horizontal="center"/>
    </xf>
    <xf numFmtId="49" fontId="4" fillId="0" borderId="5" xfId="0" applyNumberFormat="1" applyFont="1" applyBorder="1" applyAlignment="1">
      <alignment horizontal="center"/>
    </xf>
    <xf numFmtId="49" fontId="4" fillId="0" borderId="15" xfId="0" applyNumberFormat="1" applyFont="1" applyBorder="1" applyAlignment="1">
      <alignment horizontal="center"/>
    </xf>
    <xf numFmtId="2" fontId="4" fillId="0" borderId="5" xfId="0" applyNumberFormat="1" applyFont="1" applyBorder="1" applyAlignment="1">
      <alignment horizontal="center"/>
    </xf>
    <xf numFmtId="2" fontId="7" fillId="0" borderId="11" xfId="0" applyNumberFormat="1" applyFont="1" applyBorder="1" applyAlignment="1">
      <alignment horizontal="center"/>
    </xf>
    <xf numFmtId="49" fontId="4" fillId="0" borderId="16" xfId="0" applyNumberFormat="1" applyFont="1" applyBorder="1" applyAlignment="1">
      <alignment horizontal="center"/>
    </xf>
    <xf numFmtId="2" fontId="4" fillId="0" borderId="17" xfId="0" applyNumberFormat="1" applyFont="1" applyBorder="1" applyAlignment="1">
      <alignment horizontal="center"/>
    </xf>
    <xf numFmtId="2" fontId="7" fillId="0" borderId="18" xfId="0" applyNumberFormat="1" applyFont="1" applyBorder="1" applyAlignment="1">
      <alignment horizontal="center"/>
    </xf>
    <xf numFmtId="49" fontId="4" fillId="0" borderId="13" xfId="0" applyNumberFormat="1" applyFont="1" applyBorder="1" applyAlignment="1">
      <alignment horizontal="center"/>
    </xf>
    <xf numFmtId="2" fontId="7" fillId="0" borderId="19" xfId="0" applyNumberFormat="1" applyFont="1" applyBorder="1" applyAlignment="1">
      <alignment horizontal="center"/>
    </xf>
    <xf numFmtId="49" fontId="4" fillId="0" borderId="1" xfId="0" applyNumberFormat="1" applyFont="1" applyBorder="1" applyAlignment="1">
      <alignment horizontal="center"/>
    </xf>
    <xf numFmtId="49" fontId="4" fillId="0" borderId="21" xfId="0" applyNumberFormat="1" applyFont="1" applyBorder="1" applyAlignment="1">
      <alignment horizontal="center"/>
    </xf>
    <xf numFmtId="2" fontId="4" fillId="0" borderId="1" xfId="0" applyNumberFormat="1" applyFont="1" applyBorder="1" applyAlignment="1">
      <alignment horizontal="center"/>
    </xf>
    <xf numFmtId="2" fontId="8" fillId="0" borderId="18" xfId="0" applyNumberFormat="1" applyFont="1" applyBorder="1" applyAlignment="1">
      <alignment horizontal="center"/>
    </xf>
    <xf numFmtId="0" fontId="9" fillId="0" borderId="0" xfId="0" applyFont="1"/>
    <xf numFmtId="2" fontId="9" fillId="0" borderId="0" xfId="0" applyNumberFormat="1" applyFont="1" applyBorder="1"/>
    <xf numFmtId="2" fontId="9" fillId="0" borderId="0" xfId="0" applyNumberFormat="1" applyFont="1"/>
    <xf numFmtId="2" fontId="9" fillId="2" borderId="0" xfId="0" applyNumberFormat="1" applyFont="1" applyFill="1"/>
    <xf numFmtId="0" fontId="6" fillId="0" borderId="0" xfId="0" applyFont="1"/>
    <xf numFmtId="0" fontId="9" fillId="0" borderId="8" xfId="0" applyFont="1" applyBorder="1"/>
    <xf numFmtId="0" fontId="10" fillId="0" borderId="8" xfId="0" applyFont="1" applyBorder="1"/>
    <xf numFmtId="2" fontId="9" fillId="0" borderId="8" xfId="0" applyNumberFormat="1" applyFont="1" applyBorder="1"/>
    <xf numFmtId="2" fontId="9" fillId="2" borderId="8" xfId="0" applyNumberFormat="1" applyFont="1" applyFill="1" applyBorder="1"/>
    <xf numFmtId="2" fontId="10" fillId="2" borderId="0" xfId="0" applyNumberFormat="1" applyFont="1" applyFill="1" applyBorder="1"/>
    <xf numFmtId="0" fontId="9" fillId="0" borderId="0" xfId="0" applyFont="1" applyBorder="1" applyAlignment="1"/>
    <xf numFmtId="2" fontId="9" fillId="0" borderId="0" xfId="0" applyNumberFormat="1" applyFont="1" applyBorder="1" applyAlignment="1"/>
    <xf numFmtId="2" fontId="9" fillId="2" borderId="0" xfId="0" applyNumberFormat="1" applyFont="1" applyFill="1" applyBorder="1" applyAlignment="1"/>
    <xf numFmtId="2" fontId="9" fillId="2" borderId="2" xfId="0" applyNumberFormat="1" applyFont="1" applyFill="1" applyBorder="1" applyAlignment="1">
      <alignment horizontal="left"/>
    </xf>
    <xf numFmtId="2" fontId="9" fillId="2" borderId="0" xfId="0" applyNumberFormat="1" applyFont="1" applyFill="1" applyBorder="1" applyAlignment="1">
      <alignment horizontal="left"/>
    </xf>
    <xf numFmtId="0" fontId="9" fillId="0" borderId="0" xfId="0" applyFont="1" applyBorder="1"/>
    <xf numFmtId="2" fontId="0" fillId="0" borderId="0" xfId="0" applyNumberFormat="1"/>
    <xf numFmtId="2" fontId="0" fillId="2" borderId="0" xfId="0" applyNumberFormat="1" applyFill="1"/>
    <xf numFmtId="0" fontId="11" fillId="0" borderId="0" xfId="0" applyNumberFormat="1" applyFont="1" applyBorder="1" applyAlignment="1"/>
    <xf numFmtId="0" fontId="3" fillId="0" borderId="0" xfId="0" applyNumberFormat="1" applyFont="1" applyBorder="1" applyAlignment="1">
      <alignment wrapText="1"/>
    </xf>
    <xf numFmtId="0" fontId="11" fillId="0" borderId="0" xfId="0" applyNumberFormat="1" applyFont="1" applyBorder="1" applyAlignment="1">
      <alignment horizontal="left"/>
    </xf>
    <xf numFmtId="2" fontId="3" fillId="0" borderId="0" xfId="0" applyNumberFormat="1" applyFont="1" applyBorder="1" applyAlignment="1">
      <alignment horizontal="left"/>
    </xf>
    <xf numFmtId="2" fontId="1" fillId="0" borderId="0" xfId="0" applyNumberFormat="1" applyFont="1" applyBorder="1" applyAlignment="1">
      <alignment horizontal="left"/>
    </xf>
    <xf numFmtId="2" fontId="8" fillId="0" borderId="11" xfId="0" applyNumberFormat="1" applyFont="1" applyBorder="1" applyAlignment="1">
      <alignment horizontal="center"/>
    </xf>
    <xf numFmtId="2" fontId="8" fillId="0" borderId="19" xfId="0" applyNumberFormat="1" applyFont="1" applyBorder="1" applyAlignment="1">
      <alignment horizontal="center"/>
    </xf>
    <xf numFmtId="2" fontId="6" fillId="2" borderId="0" xfId="0" applyNumberFormat="1" applyFont="1" applyFill="1" applyBorder="1" applyAlignment="1">
      <alignment vertical="top" wrapText="1"/>
    </xf>
    <xf numFmtId="2" fontId="12" fillId="2" borderId="0" xfId="0" applyNumberFormat="1" applyFont="1" applyFill="1"/>
    <xf numFmtId="0" fontId="3" fillId="0" borderId="0" xfId="0" applyNumberFormat="1" applyFont="1" applyBorder="1" applyAlignment="1">
      <alignment horizontal="left" wrapText="1"/>
    </xf>
    <xf numFmtId="0" fontId="2" fillId="0" borderId="0" xfId="0" applyNumberFormat="1" applyFont="1" applyBorder="1" applyAlignment="1">
      <alignment horizontal="left" wrapText="1"/>
    </xf>
    <xf numFmtId="0" fontId="13" fillId="0" borderId="0" xfId="0" applyNumberFormat="1" applyFont="1" applyBorder="1" applyAlignment="1">
      <alignment horizontal="left" wrapText="1"/>
    </xf>
    <xf numFmtId="0" fontId="1" fillId="0" borderId="0" xfId="0" applyNumberFormat="1" applyFont="1" applyBorder="1" applyAlignment="1">
      <alignment horizontal="left" wrapText="1"/>
    </xf>
    <xf numFmtId="0" fontId="4" fillId="3" borderId="0" xfId="0" applyNumberFormat="1" applyFont="1" applyFill="1" applyBorder="1" applyAlignment="1">
      <alignment horizontal="left" wrapText="1"/>
    </xf>
    <xf numFmtId="0" fontId="4" fillId="0" borderId="0" xfId="0" applyNumberFormat="1" applyFont="1" applyBorder="1" applyAlignment="1">
      <alignment horizontal="left" wrapText="1"/>
    </xf>
    <xf numFmtId="0" fontId="14" fillId="0" borderId="8" xfId="0" applyFont="1" applyBorder="1" applyAlignment="1">
      <alignment vertical="top" wrapText="1"/>
    </xf>
    <xf numFmtId="0" fontId="3" fillId="0" borderId="0" xfId="0" applyFont="1" applyAlignment="1">
      <alignment horizontal="center" vertical="top" wrapText="1"/>
    </xf>
    <xf numFmtId="0" fontId="9" fillId="0" borderId="0" xfId="0" applyNumberFormat="1" applyFont="1" applyBorder="1" applyAlignment="1">
      <alignment horizontal="left" wrapText="1"/>
    </xf>
    <xf numFmtId="0" fontId="5" fillId="0" borderId="0" xfId="0" applyNumberFormat="1" applyFont="1" applyBorder="1" applyAlignment="1">
      <alignment horizontal="left" wrapText="1"/>
    </xf>
    <xf numFmtId="49" fontId="5" fillId="0" borderId="0" xfId="0" applyNumberFormat="1" applyFont="1" applyBorder="1" applyAlignment="1">
      <alignment horizontal="left" wrapText="1"/>
    </xf>
    <xf numFmtId="0" fontId="5" fillId="0" borderId="0" xfId="0" applyNumberFormat="1" applyFont="1" applyBorder="1" applyAlignment="1">
      <alignment horizontal="right" wrapText="1"/>
    </xf>
    <xf numFmtId="49" fontId="9" fillId="0" borderId="0" xfId="0" applyNumberFormat="1" applyFont="1" applyBorder="1" applyAlignment="1">
      <alignment horizontal="center" wrapText="1"/>
    </xf>
    <xf numFmtId="0" fontId="9" fillId="0" borderId="0" xfId="0" applyNumberFormat="1" applyFont="1" applyBorder="1" applyAlignment="1">
      <alignment horizontal="right" wrapText="1"/>
    </xf>
    <xf numFmtId="0" fontId="5" fillId="0" borderId="0" xfId="0" applyNumberFormat="1" applyFont="1" applyBorder="1" applyAlignment="1">
      <alignment horizontal="center" wrapText="1"/>
    </xf>
    <xf numFmtId="0" fontId="6" fillId="0" borderId="11" xfId="0" applyFont="1" applyBorder="1" applyAlignment="1">
      <alignment horizontal="center" vertical="top" wrapText="1"/>
    </xf>
    <xf numFmtId="49" fontId="4" fillId="0" borderId="17" xfId="0" applyNumberFormat="1" applyFont="1" applyBorder="1" applyAlignment="1">
      <alignment horizontal="center" vertical="top" wrapText="1"/>
    </xf>
    <xf numFmtId="0" fontId="6" fillId="0" borderId="29" xfId="0" applyFont="1" applyBorder="1" applyAlignment="1">
      <alignment horizontal="center" vertical="top" wrapText="1"/>
    </xf>
    <xf numFmtId="0" fontId="6" fillId="0" borderId="4" xfId="0" applyFont="1" applyBorder="1" applyAlignment="1">
      <alignment horizontal="center" vertical="top" wrapText="1"/>
    </xf>
    <xf numFmtId="49" fontId="4" fillId="0" borderId="31" xfId="0" applyNumberFormat="1" applyFont="1" applyBorder="1" applyAlignment="1">
      <alignment horizontal="center" wrapText="1"/>
    </xf>
    <xf numFmtId="49" fontId="4" fillId="0" borderId="14" xfId="0" applyNumberFormat="1" applyFont="1" applyBorder="1" applyAlignment="1">
      <alignment horizontal="center" wrapText="1"/>
    </xf>
    <xf numFmtId="166" fontId="4" fillId="0" borderId="24" xfId="0" applyNumberFormat="1" applyFont="1" applyBorder="1" applyAlignment="1">
      <alignment horizontal="center" wrapText="1"/>
    </xf>
    <xf numFmtId="166" fontId="4" fillId="0" borderId="19" xfId="0" applyNumberFormat="1" applyFont="1" applyBorder="1" applyAlignment="1">
      <alignment horizontal="center" wrapText="1"/>
    </xf>
    <xf numFmtId="49" fontId="4" fillId="0" borderId="6" xfId="0" applyNumberFormat="1" applyFont="1" applyBorder="1" applyAlignment="1">
      <alignment horizontal="center" wrapText="1"/>
    </xf>
    <xf numFmtId="49" fontId="4" fillId="0" borderId="5" xfId="0" applyNumberFormat="1" applyFont="1" applyBorder="1" applyAlignment="1">
      <alignment horizontal="center" wrapText="1"/>
    </xf>
    <xf numFmtId="166" fontId="4" fillId="0" borderId="28" xfId="0" applyNumberFormat="1" applyFont="1" applyBorder="1" applyAlignment="1">
      <alignment horizontal="center" wrapText="1"/>
    </xf>
    <xf numFmtId="166" fontId="4" fillId="0" borderId="11" xfId="0" applyNumberFormat="1" applyFont="1" applyBorder="1" applyAlignment="1">
      <alignment horizontal="center" wrapText="1"/>
    </xf>
    <xf numFmtId="49" fontId="1" fillId="0" borderId="6" xfId="0" applyNumberFormat="1" applyFont="1" applyBorder="1" applyAlignment="1">
      <alignment horizontal="center" wrapText="1"/>
    </xf>
    <xf numFmtId="49" fontId="1" fillId="0" borderId="5" xfId="0" applyNumberFormat="1" applyFont="1" applyBorder="1" applyAlignment="1">
      <alignment horizontal="center" wrapText="1"/>
    </xf>
    <xf numFmtId="166" fontId="1" fillId="0" borderId="28" xfId="0" applyNumberFormat="1" applyFont="1" applyBorder="1" applyAlignment="1">
      <alignment horizontal="center" wrapText="1"/>
    </xf>
    <xf numFmtId="166" fontId="1" fillId="0" borderId="11" xfId="0" applyNumberFormat="1" applyFont="1" applyBorder="1" applyAlignment="1">
      <alignment horizontal="center" wrapText="1"/>
    </xf>
    <xf numFmtId="49" fontId="4" fillId="0" borderId="2" xfId="0" applyNumberFormat="1" applyFont="1" applyBorder="1" applyAlignment="1">
      <alignment horizontal="center" wrapText="1"/>
    </xf>
    <xf numFmtId="49" fontId="4" fillId="0" borderId="1" xfId="0" applyNumberFormat="1" applyFont="1" applyBorder="1" applyAlignment="1">
      <alignment horizontal="center" wrapText="1"/>
    </xf>
    <xf numFmtId="49" fontId="4" fillId="0" borderId="33" xfId="0" applyNumberFormat="1" applyFont="1" applyBorder="1" applyAlignment="1">
      <alignment horizontal="center" wrapText="1"/>
    </xf>
    <xf numFmtId="49" fontId="4" fillId="0" borderId="23" xfId="0" applyNumberFormat="1" applyFont="1" applyBorder="1" applyAlignment="1">
      <alignment horizontal="center" wrapText="1"/>
    </xf>
    <xf numFmtId="49" fontId="4" fillId="3" borderId="6" xfId="0" applyNumberFormat="1" applyFont="1" applyFill="1" applyBorder="1" applyAlignment="1">
      <alignment horizontal="center" wrapText="1"/>
    </xf>
    <xf numFmtId="49" fontId="4" fillId="3" borderId="5" xfId="0" applyNumberFormat="1" applyFont="1" applyFill="1" applyBorder="1" applyAlignment="1">
      <alignment horizontal="center" wrapText="1"/>
    </xf>
    <xf numFmtId="166" fontId="4" fillId="3" borderId="11" xfId="0" applyNumberFormat="1" applyFont="1" applyFill="1" applyBorder="1" applyAlignment="1">
      <alignment horizontal="center" wrapText="1"/>
    </xf>
    <xf numFmtId="49" fontId="4" fillId="3" borderId="2" xfId="0" applyNumberFormat="1" applyFont="1" applyFill="1" applyBorder="1" applyAlignment="1">
      <alignment horizontal="center" wrapText="1"/>
    </xf>
    <xf numFmtId="49" fontId="4" fillId="3" borderId="1" xfId="0" applyNumberFormat="1" applyFont="1" applyFill="1" applyBorder="1" applyAlignment="1">
      <alignment horizontal="center" wrapText="1"/>
    </xf>
    <xf numFmtId="49" fontId="4" fillId="3" borderId="8" xfId="0" applyNumberFormat="1" applyFont="1" applyFill="1" applyBorder="1" applyAlignment="1">
      <alignment horizontal="center" wrapText="1"/>
    </xf>
    <xf numFmtId="49" fontId="4" fillId="3" borderId="7" xfId="0" applyNumberFormat="1" applyFont="1" applyFill="1" applyBorder="1" applyAlignment="1">
      <alignment horizontal="center" wrapText="1"/>
    </xf>
    <xf numFmtId="49" fontId="4" fillId="0" borderId="8" xfId="0" applyNumberFormat="1" applyFont="1" applyBorder="1" applyAlignment="1">
      <alignment horizontal="center" wrapText="1"/>
    </xf>
    <xf numFmtId="49" fontId="4" fillId="0" borderId="7" xfId="0" applyNumberFormat="1" applyFont="1" applyBorder="1" applyAlignment="1">
      <alignment horizontal="center" wrapText="1"/>
    </xf>
    <xf numFmtId="0" fontId="13" fillId="0" borderId="0" xfId="0" applyNumberFormat="1" applyFont="1" applyBorder="1" applyAlignment="1">
      <alignment horizontal="right" wrapText="1"/>
    </xf>
    <xf numFmtId="0" fontId="4" fillId="0" borderId="35" xfId="0" applyNumberFormat="1" applyFont="1" applyBorder="1" applyAlignment="1">
      <alignment horizontal="center" vertical="center" wrapText="1"/>
    </xf>
    <xf numFmtId="0" fontId="4" fillId="0" borderId="0" xfId="0" applyNumberFormat="1" applyFont="1" applyBorder="1" applyAlignment="1">
      <alignment horizontal="right" wrapText="1"/>
    </xf>
    <xf numFmtId="49" fontId="4" fillId="0" borderId="36" xfId="0" applyNumberFormat="1" applyFont="1" applyBorder="1" applyAlignment="1">
      <alignment horizontal="center" wrapText="1"/>
    </xf>
    <xf numFmtId="49" fontId="4" fillId="0" borderId="37" xfId="0" applyNumberFormat="1" applyFont="1" applyBorder="1" applyAlignment="1">
      <alignment horizontal="center" wrapText="1"/>
    </xf>
    <xf numFmtId="49" fontId="4" fillId="0" borderId="38" xfId="0" applyNumberFormat="1" applyFont="1" applyBorder="1" applyAlignment="1">
      <alignment horizontal="center" wrapText="1"/>
    </xf>
    <xf numFmtId="0" fontId="1" fillId="0" borderId="0" xfId="0" applyNumberFormat="1" applyFont="1" applyBorder="1" applyAlignment="1">
      <alignment horizontal="center" wrapText="1"/>
    </xf>
    <xf numFmtId="0" fontId="6" fillId="2" borderId="11" xfId="0" applyFont="1" applyFill="1" applyBorder="1" applyAlignment="1">
      <alignment horizontal="center" vertical="top" wrapText="1"/>
    </xf>
    <xf numFmtId="0" fontId="6" fillId="2" borderId="3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39" xfId="0" applyFont="1" applyFill="1" applyBorder="1" applyAlignment="1">
      <alignment horizontal="center" vertical="top" wrapText="1"/>
    </xf>
    <xf numFmtId="166" fontId="4" fillId="0" borderId="30" xfId="0" applyNumberFormat="1" applyFont="1" applyBorder="1" applyAlignment="1">
      <alignment horizontal="center" wrapText="1"/>
    </xf>
    <xf numFmtId="166" fontId="4" fillId="0" borderId="32" xfId="0" applyNumberFormat="1" applyFont="1" applyBorder="1" applyAlignment="1">
      <alignment horizontal="center" wrapText="1"/>
    </xf>
    <xf numFmtId="4" fontId="4" fillId="0" borderId="0" xfId="0" applyNumberFormat="1" applyFont="1" applyBorder="1" applyAlignment="1">
      <alignment horizontal="left" wrapText="1"/>
    </xf>
    <xf numFmtId="166" fontId="4" fillId="0" borderId="0" xfId="0" applyNumberFormat="1" applyFont="1" applyBorder="1" applyAlignment="1">
      <alignment horizontal="left" wrapText="1"/>
    </xf>
    <xf numFmtId="166" fontId="4" fillId="3" borderId="32" xfId="0" applyNumberFormat="1" applyFont="1" applyFill="1" applyBorder="1" applyAlignment="1">
      <alignment horizontal="center" wrapText="1"/>
    </xf>
    <xf numFmtId="49" fontId="4" fillId="0" borderId="40" xfId="0" applyNumberFormat="1" applyFont="1" applyBorder="1" applyAlignment="1">
      <alignment horizontal="center" wrapText="1"/>
    </xf>
    <xf numFmtId="49" fontId="4" fillId="0" borderId="17" xfId="0" applyNumberFormat="1" applyFont="1" applyBorder="1" applyAlignment="1">
      <alignment horizontal="center" wrapText="1"/>
    </xf>
    <xf numFmtId="166" fontId="4" fillId="2" borderId="11" xfId="0" applyNumberFormat="1" applyFont="1" applyFill="1" applyBorder="1" applyAlignment="1">
      <alignment horizontal="center" wrapText="1"/>
    </xf>
    <xf numFmtId="167" fontId="4" fillId="0" borderId="5" xfId="0" applyNumberFormat="1" applyFont="1" applyBorder="1" applyAlignment="1">
      <alignment horizontal="center" wrapText="1"/>
    </xf>
    <xf numFmtId="166" fontId="4" fillId="0" borderId="43" xfId="0" applyNumberFormat="1" applyFont="1" applyBorder="1" applyAlignment="1">
      <alignment horizontal="center" wrapText="1"/>
    </xf>
    <xf numFmtId="166" fontId="4" fillId="0" borderId="18" xfId="0" applyNumberFormat="1" applyFont="1" applyBorder="1" applyAlignment="1">
      <alignment horizontal="center" wrapText="1"/>
    </xf>
    <xf numFmtId="49" fontId="4" fillId="0" borderId="16" xfId="0" applyNumberFormat="1" applyFont="1" applyBorder="1" applyAlignment="1">
      <alignment horizontal="center" wrapText="1"/>
    </xf>
    <xf numFmtId="167" fontId="4" fillId="0" borderId="17" xfId="0" applyNumberFormat="1" applyFont="1" applyBorder="1" applyAlignment="1">
      <alignment horizontal="center" wrapText="1"/>
    </xf>
    <xf numFmtId="166" fontId="4" fillId="0" borderId="45" xfId="0" applyNumberFormat="1" applyFont="1" applyBorder="1" applyAlignment="1">
      <alignment horizontal="center" wrapText="1"/>
    </xf>
    <xf numFmtId="166" fontId="4" fillId="0" borderId="46" xfId="0" applyNumberFormat="1" applyFont="1" applyBorder="1" applyAlignment="1">
      <alignment horizontal="center" wrapText="1"/>
    </xf>
    <xf numFmtId="166" fontId="4" fillId="0" borderId="47" xfId="0" applyNumberFormat="1" applyFont="1" applyBorder="1" applyAlignment="1">
      <alignment horizontal="center" wrapText="1"/>
    </xf>
    <xf numFmtId="166" fontId="4" fillId="0" borderId="48" xfId="0" applyNumberFormat="1" applyFont="1" applyBorder="1" applyAlignment="1">
      <alignment horizontal="center" wrapText="1"/>
    </xf>
    <xf numFmtId="0" fontId="14" fillId="0" borderId="0" xfId="0" applyFont="1" applyAlignment="1">
      <alignment horizontal="center" vertical="top" wrapText="1"/>
    </xf>
    <xf numFmtId="0" fontId="14" fillId="0" borderId="0" xfId="0" applyFont="1" applyBorder="1" applyAlignment="1">
      <alignment horizontal="right" vertical="top" wrapText="1"/>
    </xf>
    <xf numFmtId="0" fontId="3" fillId="0" borderId="0" xfId="0" applyFont="1" applyBorder="1" applyAlignment="1">
      <alignment horizontal="right" vertical="top" wrapText="1"/>
    </xf>
    <xf numFmtId="0" fontId="14" fillId="0" borderId="8" xfId="0" applyFont="1" applyBorder="1" applyAlignment="1">
      <alignment horizontal="center" vertical="top" wrapText="1"/>
    </xf>
    <xf numFmtId="0" fontId="3" fillId="0" borderId="2" xfId="0" applyFont="1" applyBorder="1" applyAlignment="1">
      <alignment horizontal="center" vertical="top" wrapText="1"/>
    </xf>
    <xf numFmtId="0" fontId="15" fillId="0" borderId="0" xfId="0" applyFont="1" applyAlignment="1">
      <alignment horizontal="center" vertical="top" wrapText="1"/>
    </xf>
    <xf numFmtId="0" fontId="16" fillId="0" borderId="0" xfId="0" applyNumberFormat="1" applyFont="1" applyBorder="1" applyAlignment="1">
      <alignment horizontal="center" wrapText="1"/>
    </xf>
    <xf numFmtId="0" fontId="17" fillId="0" borderId="0" xfId="0" applyNumberFormat="1" applyFont="1" applyBorder="1" applyAlignment="1">
      <alignment horizontal="left" wrapText="1"/>
    </xf>
    <xf numFmtId="0" fontId="15" fillId="0" borderId="0" xfId="0" applyNumberFormat="1" applyFont="1" applyBorder="1" applyAlignment="1">
      <alignment horizontal="center" wrapText="1"/>
    </xf>
    <xf numFmtId="0" fontId="6" fillId="0" borderId="19" xfId="0" applyFont="1" applyBorder="1" applyAlignment="1">
      <alignment horizontal="center" vertical="top" wrapText="1"/>
    </xf>
    <xf numFmtId="0" fontId="6" fillId="0" borderId="30" xfId="0" applyFont="1" applyBorder="1" applyAlignment="1">
      <alignment horizontal="center" vertical="top" wrapText="1"/>
    </xf>
    <xf numFmtId="0" fontId="6" fillId="0" borderId="11" xfId="0" applyFont="1" applyBorder="1" applyAlignment="1">
      <alignment horizontal="center" vertical="top" wrapText="1"/>
    </xf>
    <xf numFmtId="0" fontId="6" fillId="0" borderId="32"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4" xfId="0" applyNumberFormat="1" applyFont="1" applyBorder="1" applyAlignment="1">
      <alignment horizontal="left" wrapText="1"/>
    </xf>
    <xf numFmtId="0" fontId="4" fillId="0" borderId="30" xfId="0" applyNumberFormat="1" applyFont="1" applyBorder="1" applyAlignment="1">
      <alignment horizontal="left" wrapText="1"/>
    </xf>
    <xf numFmtId="0" fontId="4" fillId="0" borderId="28" xfId="0" applyNumberFormat="1" applyFont="1" applyBorder="1" applyAlignment="1">
      <alignment horizontal="left" wrapText="1"/>
    </xf>
    <xf numFmtId="0" fontId="4" fillId="0" borderId="32" xfId="0" applyNumberFormat="1" applyFont="1" applyBorder="1" applyAlignment="1">
      <alignment horizontal="left" wrapText="1"/>
    </xf>
    <xf numFmtId="0" fontId="1" fillId="0" borderId="28" xfId="0" applyNumberFormat="1" applyFont="1" applyBorder="1" applyAlignment="1">
      <alignment horizontal="left" wrapText="1"/>
    </xf>
    <xf numFmtId="0" fontId="1" fillId="0" borderId="32" xfId="0" applyNumberFormat="1" applyFont="1" applyBorder="1" applyAlignment="1">
      <alignment horizontal="left" wrapText="1"/>
    </xf>
    <xf numFmtId="0" fontId="18" fillId="3" borderId="28" xfId="0" applyNumberFormat="1" applyFont="1" applyFill="1" applyBorder="1" applyAlignment="1">
      <alignment horizontal="left" wrapText="1"/>
    </xf>
    <xf numFmtId="0" fontId="18" fillId="3" borderId="32" xfId="0" applyNumberFormat="1" applyFont="1" applyFill="1" applyBorder="1" applyAlignment="1">
      <alignment horizontal="left" wrapText="1"/>
    </xf>
    <xf numFmtId="0" fontId="4" fillId="3" borderId="28" xfId="0" applyNumberFormat="1" applyFont="1" applyFill="1" applyBorder="1" applyAlignment="1">
      <alignment horizontal="left" wrapText="1"/>
    </xf>
    <xf numFmtId="0" fontId="4" fillId="3" borderId="32" xfId="0" applyNumberFormat="1" applyFont="1" applyFill="1" applyBorder="1" applyAlignment="1">
      <alignment horizontal="left" wrapText="1"/>
    </xf>
    <xf numFmtId="0" fontId="4" fillId="0" borderId="28" xfId="0" applyFont="1" applyBorder="1" applyAlignment="1">
      <alignment horizontal="left" vertical="top" wrapText="1"/>
    </xf>
    <xf numFmtId="0" fontId="4" fillId="0" borderId="32" xfId="0" applyFont="1" applyBorder="1" applyAlignment="1">
      <alignment horizontal="left" vertical="top" wrapText="1"/>
    </xf>
    <xf numFmtId="0" fontId="4" fillId="0" borderId="15" xfId="0" applyFont="1" applyBorder="1" applyAlignment="1">
      <alignment horizontal="left" vertical="top" wrapText="1"/>
    </xf>
    <xf numFmtId="0" fontId="4" fillId="0" borderId="34" xfId="0" applyFont="1" applyBorder="1" applyAlignment="1">
      <alignment horizontal="left" vertical="top" wrapText="1"/>
    </xf>
    <xf numFmtId="0" fontId="4" fillId="0" borderId="15" xfId="0" applyNumberFormat="1" applyFont="1" applyBorder="1" applyAlignment="1">
      <alignment horizontal="left" wrapText="1"/>
    </xf>
    <xf numFmtId="0" fontId="4" fillId="0" borderId="34" xfId="0" applyNumberFormat="1" applyFont="1" applyBorder="1" applyAlignment="1">
      <alignment horizontal="left" wrapText="1"/>
    </xf>
    <xf numFmtId="0" fontId="4" fillId="0" borderId="28" xfId="0" applyFont="1" applyBorder="1" applyAlignment="1">
      <alignment vertical="top" wrapText="1"/>
    </xf>
    <xf numFmtId="0" fontId="4" fillId="0" borderId="32" xfId="0" applyFont="1" applyBorder="1" applyAlignment="1">
      <alignment vertical="top" wrapText="1"/>
    </xf>
    <xf numFmtId="0" fontId="4" fillId="0" borderId="15" xfId="0" applyFont="1" applyBorder="1" applyAlignment="1">
      <alignment vertical="top" wrapText="1"/>
    </xf>
    <xf numFmtId="0" fontId="4" fillId="0" borderId="34" xfId="0" applyFont="1" applyBorder="1" applyAlignment="1">
      <alignment vertical="top" wrapText="1"/>
    </xf>
    <xf numFmtId="0" fontId="1" fillId="0" borderId="29" xfId="0" applyNumberFormat="1" applyFont="1" applyBorder="1" applyAlignment="1">
      <alignment horizontal="left" wrapText="1"/>
    </xf>
    <xf numFmtId="0" fontId="1" fillId="0" borderId="39" xfId="0" applyNumberFormat="1" applyFont="1" applyBorder="1" applyAlignment="1">
      <alignment horizontal="left" wrapText="1"/>
    </xf>
    <xf numFmtId="0" fontId="4" fillId="0" borderId="41" xfId="0" applyNumberFormat="1" applyFont="1" applyBorder="1" applyAlignment="1">
      <alignment horizontal="left" wrapText="1"/>
    </xf>
    <xf numFmtId="0" fontId="4" fillId="0" borderId="42" xfId="0" applyNumberFormat="1" applyFont="1" applyBorder="1" applyAlignment="1">
      <alignment horizontal="left" wrapText="1"/>
    </xf>
    <xf numFmtId="0" fontId="4" fillId="0" borderId="22" xfId="0" applyNumberFormat="1" applyFont="1" applyBorder="1" applyAlignment="1">
      <alignment horizontal="left" wrapText="1"/>
    </xf>
    <xf numFmtId="0" fontId="4" fillId="0" borderId="44" xfId="0" applyNumberFormat="1" applyFont="1" applyBorder="1" applyAlignment="1">
      <alignment horizontal="left" wrapText="1"/>
    </xf>
    <xf numFmtId="0" fontId="11" fillId="0" borderId="0" xfId="0" applyNumberFormat="1" applyFont="1" applyBorder="1" applyAlignment="1">
      <alignment horizontal="left" wrapText="1"/>
    </xf>
    <xf numFmtId="0" fontId="11" fillId="0" borderId="0" xfId="0" applyNumberFormat="1" applyFont="1" applyBorder="1" applyAlignment="1">
      <alignment horizontal="justify" wrapText="1"/>
    </xf>
    <xf numFmtId="0" fontId="9" fillId="0" borderId="4" xfId="0" applyNumberFormat="1" applyFont="1" applyBorder="1" applyAlignment="1">
      <alignment horizontal="center" vertical="center" wrapText="1"/>
    </xf>
    <xf numFmtId="0" fontId="9" fillId="0" borderId="26" xfId="0" applyNumberFormat="1" applyFont="1" applyBorder="1" applyAlignment="1">
      <alignment horizontal="center" vertical="center" wrapText="1"/>
    </xf>
    <xf numFmtId="0" fontId="9" fillId="0" borderId="10"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27"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15" fillId="0" borderId="0" xfId="0" applyNumberFormat="1" applyFont="1" applyBorder="1" applyAlignment="1">
      <alignment horizontal="left" vertical="center" wrapText="1"/>
    </xf>
    <xf numFmtId="0" fontId="9" fillId="0" borderId="2"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25" xfId="0" applyNumberFormat="1" applyFont="1" applyBorder="1" applyAlignment="1">
      <alignment horizontal="center" vertical="center" wrapText="1"/>
    </xf>
    <xf numFmtId="0" fontId="9" fillId="0" borderId="8"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5" fillId="0" borderId="0" xfId="0" applyNumberFormat="1" applyFont="1" applyBorder="1" applyAlignment="1">
      <alignment horizontal="center"/>
    </xf>
    <xf numFmtId="2" fontId="5" fillId="0" borderId="0" xfId="0" applyNumberFormat="1" applyFont="1" applyBorder="1" applyAlignment="1">
      <alignment horizontal="center"/>
    </xf>
    <xf numFmtId="2" fontId="4" fillId="0" borderId="5" xfId="0" applyNumberFormat="1" applyFont="1" applyBorder="1" applyAlignment="1">
      <alignment horizontal="center" vertical="center"/>
    </xf>
    <xf numFmtId="2" fontId="4" fillId="0" borderId="6" xfId="0" applyNumberFormat="1" applyFont="1" applyBorder="1" applyAlignment="1">
      <alignment horizontal="center" vertical="center"/>
    </xf>
    <xf numFmtId="49" fontId="4" fillId="0" borderId="6" xfId="0" applyNumberFormat="1" applyFont="1" applyBorder="1" applyAlignment="1">
      <alignment horizontal="center" vertical="top"/>
    </xf>
    <xf numFmtId="49" fontId="4" fillId="0" borderId="12" xfId="0" applyNumberFormat="1" applyFont="1" applyBorder="1" applyAlignment="1">
      <alignment horizontal="center" vertical="top"/>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4" fillId="0" borderId="5" xfId="0" applyNumberFormat="1" applyFont="1" applyBorder="1" applyAlignment="1">
      <alignment horizontal="left" wrapText="1" indent="1"/>
    </xf>
    <xf numFmtId="0" fontId="4" fillId="0" borderId="6" xfId="0" applyNumberFormat="1" applyFont="1" applyBorder="1" applyAlignment="1">
      <alignment horizontal="left" indent="1"/>
    </xf>
    <xf numFmtId="0" fontId="4" fillId="0" borderId="5" xfId="0" applyNumberFormat="1" applyFont="1" applyBorder="1" applyAlignment="1">
      <alignment horizontal="left" wrapText="1" indent="2"/>
    </xf>
    <xf numFmtId="0" fontId="4" fillId="0" borderId="6" xfId="0" applyNumberFormat="1" applyFont="1" applyBorder="1" applyAlignment="1">
      <alignment horizontal="left" indent="2"/>
    </xf>
    <xf numFmtId="0" fontId="4" fillId="0" borderId="5" xfId="0" applyNumberFormat="1" applyFont="1" applyBorder="1" applyAlignment="1">
      <alignment horizontal="left" wrapText="1" indent="3"/>
    </xf>
    <xf numFmtId="0" fontId="4" fillId="0" borderId="6" xfId="0" applyNumberFormat="1" applyFont="1" applyBorder="1" applyAlignment="1">
      <alignment horizontal="left" indent="3"/>
    </xf>
    <xf numFmtId="0" fontId="4" fillId="0" borderId="5" xfId="0" applyNumberFormat="1" applyFont="1" applyBorder="1" applyAlignment="1">
      <alignment horizontal="left" wrapText="1"/>
    </xf>
    <xf numFmtId="0" fontId="4" fillId="0" borderId="6" xfId="0" applyNumberFormat="1" applyFont="1" applyBorder="1" applyAlignment="1">
      <alignment horizontal="left"/>
    </xf>
    <xf numFmtId="0" fontId="4" fillId="0" borderId="1" xfId="0" applyNumberFormat="1" applyFont="1" applyBorder="1" applyAlignment="1">
      <alignment horizontal="left" wrapText="1" indent="4"/>
    </xf>
    <xf numFmtId="0" fontId="4" fillId="0" borderId="20" xfId="0" applyNumberFormat="1" applyFont="1" applyBorder="1" applyAlignment="1">
      <alignment horizontal="left" indent="4"/>
    </xf>
    <xf numFmtId="0" fontId="4" fillId="0" borderId="7" xfId="0" applyNumberFormat="1" applyFont="1" applyBorder="1" applyAlignment="1">
      <alignment horizontal="left" wrapText="1" indent="4"/>
    </xf>
    <xf numFmtId="0" fontId="4" fillId="0" borderId="8" xfId="0" applyNumberFormat="1" applyFont="1" applyBorder="1" applyAlignment="1">
      <alignment horizontal="left" indent="4"/>
    </xf>
    <xf numFmtId="0" fontId="11"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2" fontId="3" fillId="0" borderId="0" xfId="0" applyNumberFormat="1" applyFont="1" applyBorder="1" applyAlignment="1">
      <alignment horizontal="justify" vertical="top"/>
    </xf>
    <xf numFmtId="2" fontId="11" fillId="0" borderId="0" xfId="0" applyNumberFormat="1" applyFont="1" applyBorder="1" applyAlignment="1">
      <alignment horizontal="justify" wrapText="1"/>
    </xf>
    <xf numFmtId="0" fontId="11" fillId="0" borderId="0" xfId="0" applyNumberFormat="1" applyFont="1" applyBorder="1" applyAlignment="1">
      <alignment horizontal="justify"/>
    </xf>
    <xf numFmtId="0" fontId="3" fillId="0" borderId="0" xfId="0" applyNumberFormat="1" applyFont="1" applyBorder="1" applyAlignment="1">
      <alignment horizontal="justify"/>
    </xf>
    <xf numFmtId="2" fontId="3" fillId="0" borderId="0" xfId="0" applyNumberFormat="1" applyFont="1" applyBorder="1" applyAlignment="1">
      <alignment horizontal="justify"/>
    </xf>
    <xf numFmtId="0" fontId="4" fillId="0" borderId="1"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49" fontId="4" fillId="0" borderId="1" xfId="0" applyNumberFormat="1" applyFont="1" applyBorder="1" applyAlignment="1">
      <alignment horizontal="center"/>
    </xf>
    <xf numFmtId="49" fontId="4" fillId="0" borderId="7" xfId="0" applyNumberFormat="1" applyFont="1" applyBorder="1" applyAlignment="1">
      <alignment horizontal="center"/>
    </xf>
    <xf numFmtId="49" fontId="4" fillId="0" borderId="21" xfId="0" applyNumberFormat="1" applyFont="1" applyBorder="1" applyAlignment="1">
      <alignment horizontal="center"/>
    </xf>
    <xf numFmtId="49" fontId="4" fillId="0" borderId="22" xfId="0" applyNumberFormat="1" applyFont="1" applyBorder="1" applyAlignment="1">
      <alignment horizontal="center"/>
    </xf>
    <xf numFmtId="2" fontId="4" fillId="0" borderId="1"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2" fontId="4" fillId="0" borderId="1" xfId="0" applyNumberFormat="1" applyFont="1" applyBorder="1" applyAlignment="1">
      <alignment horizontal="center"/>
    </xf>
    <xf numFmtId="2" fontId="4" fillId="0" borderId="23" xfId="0" applyNumberFormat="1" applyFont="1" applyBorder="1" applyAlignment="1">
      <alignment horizontal="center"/>
    </xf>
    <xf numFmtId="2" fontId="4" fillId="0" borderId="4" xfId="0" applyNumberFormat="1" applyFont="1" applyBorder="1" applyAlignment="1">
      <alignment horizontal="center" vertical="center" wrapText="1"/>
    </xf>
    <xf numFmtId="2" fontId="4" fillId="0" borderId="10" xfId="0" applyNumberFormat="1" applyFont="1" applyBorder="1" applyAlignment="1">
      <alignment horizontal="center" vertical="center" wrapText="1"/>
    </xf>
    <xf numFmtId="2" fontId="7" fillId="0" borderId="11" xfId="0" applyNumberFormat="1" applyFont="1" applyBorder="1" applyAlignment="1">
      <alignment horizontal="center"/>
    </xf>
    <xf numFmtId="2" fontId="8" fillId="0" borderId="18" xfId="0" applyNumberFormat="1" applyFont="1" applyBorder="1" applyAlignment="1">
      <alignment horizontal="center"/>
    </xf>
    <xf numFmtId="2" fontId="8" fillId="0" borderId="11" xfId="0" applyNumberFormat="1" applyFont="1" applyBorder="1" applyAlignment="1">
      <alignment horizontal="center"/>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9" xfId="0" applyNumberFormat="1" applyFont="1" applyBorder="1" applyAlignment="1">
      <alignment horizontal="center" vertical="center"/>
    </xf>
  </cellXfs>
  <cellStyles count="5">
    <cellStyle name="Обычный" xfId="0" builtinId="0"/>
    <cellStyle name="Обычный 2 2 2" xfId="4" xr:uid="{00000000-0005-0000-0000-000034000000}"/>
    <cellStyle name="Обычный 3" xfId="1" xr:uid="{00000000-0005-0000-0000-00000E000000}"/>
    <cellStyle name="Обычный 3 2" xfId="2" xr:uid="{00000000-0005-0000-0000-000013000000}"/>
    <cellStyle name="Обычный 7" xfId="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5"/>
  <sheetViews>
    <sheetView topLeftCell="A79" zoomScaleSheetLayoutView="110" workbookViewId="0">
      <selection activeCell="J66" sqref="J66"/>
    </sheetView>
  </sheetViews>
  <sheetFormatPr defaultColWidth="6.453125" defaultRowHeight="19.5" customHeight="1" x14ac:dyDescent="0.25"/>
  <cols>
    <col min="1" max="1" width="28.453125" style="61" customWidth="1"/>
    <col min="2" max="2" width="29.54296875" style="61" customWidth="1"/>
    <col min="3" max="3" width="6.453125" style="61"/>
    <col min="4" max="4" width="6.26953125" style="61" customWidth="1"/>
    <col min="5" max="5" width="6.453125" style="61"/>
    <col min="6" max="6" width="14.54296875" style="61" customWidth="1"/>
    <col min="7" max="7" width="14.453125" style="61" customWidth="1"/>
    <col min="8" max="8" width="11" style="61" customWidth="1"/>
    <col min="9" max="9" width="12.7265625" style="61" customWidth="1"/>
    <col min="10" max="10" width="12.81640625" style="61" customWidth="1"/>
    <col min="11" max="11" width="3" style="61" customWidth="1"/>
    <col min="12" max="12" width="14" style="61" customWidth="1"/>
    <col min="13" max="13" width="15.7265625" style="61" customWidth="1"/>
    <col min="14" max="14" width="14.453125" style="61" customWidth="1"/>
    <col min="15" max="15" width="14.7265625" style="61" customWidth="1"/>
    <col min="16" max="16384" width="6.453125" style="61"/>
  </cols>
  <sheetData>
    <row r="1" spans="1:10" s="56" customFormat="1" ht="22.5" customHeight="1" x14ac:dyDescent="0.2">
      <c r="H1" s="128" t="s">
        <v>0</v>
      </c>
      <c r="I1" s="128"/>
      <c r="J1" s="128"/>
    </row>
    <row r="2" spans="1:10" s="57" customFormat="1" ht="19.5" customHeight="1" x14ac:dyDescent="0.2">
      <c r="G2" s="129" t="s">
        <v>1</v>
      </c>
      <c r="H2" s="129"/>
      <c r="I2" s="129"/>
      <c r="J2" s="129"/>
    </row>
    <row r="3" spans="1:10" s="56" customFormat="1" ht="15" customHeight="1" x14ac:dyDescent="0.2">
      <c r="A3" s="56" t="s">
        <v>2</v>
      </c>
      <c r="G3" s="130" t="s">
        <v>3</v>
      </c>
      <c r="H3" s="130"/>
      <c r="I3" s="130"/>
      <c r="J3" s="130"/>
    </row>
    <row r="4" spans="1:10" s="57" customFormat="1" ht="22.5" customHeight="1" x14ac:dyDescent="0.2">
      <c r="H4" s="62"/>
      <c r="I4" s="131" t="s">
        <v>4</v>
      </c>
      <c r="J4" s="131"/>
    </row>
    <row r="5" spans="1:10" s="56" customFormat="1" ht="19.5" customHeight="1" x14ac:dyDescent="0.2">
      <c r="H5" s="63" t="s">
        <v>5</v>
      </c>
      <c r="I5" s="132" t="s">
        <v>6</v>
      </c>
      <c r="J5" s="132"/>
    </row>
    <row r="6" spans="1:10" s="57" customFormat="1" ht="19.5" customHeight="1" x14ac:dyDescent="0.3">
      <c r="A6" s="64"/>
      <c r="B6" s="64"/>
      <c r="C6" s="64"/>
      <c r="D6" s="64"/>
      <c r="E6" s="64"/>
      <c r="F6" s="64"/>
      <c r="G6" s="64"/>
      <c r="H6" s="133" t="s">
        <v>7</v>
      </c>
      <c r="I6" s="133"/>
      <c r="J6" s="133"/>
    </row>
    <row r="7" spans="1:10" s="56" customFormat="1" ht="19.5" customHeight="1" x14ac:dyDescent="0.3">
      <c r="A7" s="64"/>
      <c r="B7" s="134" t="s">
        <v>8</v>
      </c>
      <c r="C7" s="134"/>
      <c r="D7" s="134"/>
      <c r="E7" s="134"/>
      <c r="F7" s="134"/>
      <c r="G7" s="134"/>
      <c r="H7" s="134"/>
    </row>
    <row r="8" spans="1:10" ht="15" customHeight="1" x14ac:dyDescent="0.3">
      <c r="A8" s="64"/>
      <c r="B8" s="64"/>
      <c r="C8" s="64"/>
      <c r="D8" s="64"/>
      <c r="E8" s="64"/>
      <c r="F8" s="64"/>
      <c r="G8" s="64"/>
      <c r="H8" s="64"/>
    </row>
    <row r="9" spans="1:10" s="58" customFormat="1" ht="15" customHeight="1" x14ac:dyDescent="0.3">
      <c r="A9" s="65"/>
      <c r="B9" s="65"/>
      <c r="C9" s="135" t="s">
        <v>9</v>
      </c>
      <c r="D9" s="135"/>
      <c r="E9" s="135"/>
      <c r="F9" s="135"/>
      <c r="G9" s="135"/>
      <c r="H9" s="65"/>
      <c r="I9" s="100"/>
    </row>
    <row r="10" spans="1:10" s="58" customFormat="1" ht="12.75" customHeight="1" x14ac:dyDescent="0.3">
      <c r="A10" s="65"/>
      <c r="B10" s="65"/>
      <c r="C10" s="65"/>
      <c r="D10" s="66"/>
      <c r="E10" s="67"/>
      <c r="F10" s="67"/>
      <c r="G10" s="67"/>
      <c r="H10" s="66"/>
      <c r="J10" s="101" t="s">
        <v>10</v>
      </c>
    </row>
    <row r="11" spans="1:10" ht="15" customHeight="1" x14ac:dyDescent="0.3">
      <c r="A11" s="64"/>
      <c r="B11" s="64"/>
      <c r="C11" s="64"/>
      <c r="D11" s="64"/>
      <c r="E11" s="68"/>
      <c r="F11" s="64"/>
      <c r="G11" s="68"/>
      <c r="H11" s="69"/>
      <c r="I11" s="102" t="s">
        <v>11</v>
      </c>
      <c r="J11" s="103" t="s">
        <v>12</v>
      </c>
    </row>
    <row r="12" spans="1:10" ht="21.75" customHeight="1" x14ac:dyDescent="0.3">
      <c r="A12" s="64" t="s">
        <v>13</v>
      </c>
      <c r="B12" s="179" t="s">
        <v>14</v>
      </c>
      <c r="C12" s="179"/>
      <c r="D12" s="179"/>
      <c r="E12" s="179"/>
      <c r="F12" s="179"/>
      <c r="G12" s="179"/>
      <c r="H12" s="179"/>
      <c r="I12" s="102" t="s">
        <v>15</v>
      </c>
      <c r="J12" s="104"/>
    </row>
    <row r="13" spans="1:10" ht="26.25" customHeight="1" x14ac:dyDescent="0.3">
      <c r="A13" s="64" t="s">
        <v>16</v>
      </c>
      <c r="B13" s="179"/>
      <c r="C13" s="179"/>
      <c r="D13" s="179"/>
      <c r="E13" s="179"/>
      <c r="F13" s="179"/>
      <c r="G13" s="179"/>
      <c r="H13" s="179"/>
      <c r="I13" s="102" t="s">
        <v>17</v>
      </c>
      <c r="J13" s="104" t="s">
        <v>18</v>
      </c>
    </row>
    <row r="14" spans="1:10" ht="20.25" customHeight="1" x14ac:dyDescent="0.3">
      <c r="A14" s="64"/>
      <c r="B14" s="64"/>
      <c r="C14" s="64"/>
      <c r="D14" s="64"/>
      <c r="E14" s="64"/>
      <c r="F14" s="64"/>
      <c r="G14" s="64"/>
      <c r="H14" s="64"/>
      <c r="I14" s="102" t="s">
        <v>15</v>
      </c>
      <c r="J14" s="104"/>
    </row>
    <row r="15" spans="1:10" ht="15" customHeight="1" x14ac:dyDescent="0.3">
      <c r="A15" s="64"/>
      <c r="B15" s="64"/>
      <c r="C15" s="64"/>
      <c r="D15" s="64"/>
      <c r="E15" s="64"/>
      <c r="F15" s="64"/>
      <c r="G15" s="64"/>
      <c r="H15" s="64"/>
      <c r="I15" s="102" t="s">
        <v>19</v>
      </c>
      <c r="J15" s="104" t="s">
        <v>20</v>
      </c>
    </row>
    <row r="16" spans="1:10" ht="33" customHeight="1" x14ac:dyDescent="0.3">
      <c r="A16" s="64" t="s">
        <v>21</v>
      </c>
      <c r="B16" s="136" t="s">
        <v>22</v>
      </c>
      <c r="C16" s="136"/>
      <c r="D16" s="136"/>
      <c r="E16" s="136"/>
      <c r="F16" s="136"/>
      <c r="G16" s="136"/>
      <c r="H16" s="136"/>
      <c r="I16" s="102" t="s">
        <v>23</v>
      </c>
      <c r="J16" s="104" t="s">
        <v>24</v>
      </c>
    </row>
    <row r="17" spans="1:13" ht="15" customHeight="1" x14ac:dyDescent="0.3">
      <c r="A17" s="64" t="s">
        <v>25</v>
      </c>
      <c r="B17" s="64"/>
      <c r="C17" s="64"/>
      <c r="D17" s="64"/>
      <c r="E17" s="64"/>
      <c r="F17" s="64"/>
      <c r="G17" s="64"/>
      <c r="H17" s="64"/>
      <c r="I17" s="102" t="s">
        <v>26</v>
      </c>
      <c r="J17" s="105" t="s">
        <v>27</v>
      </c>
    </row>
    <row r="18" spans="1:13" s="59" customFormat="1" ht="19.5" customHeight="1" x14ac:dyDescent="0.3">
      <c r="A18" s="70"/>
      <c r="B18" s="70"/>
      <c r="C18" s="134" t="s">
        <v>28</v>
      </c>
      <c r="D18" s="134"/>
      <c r="E18" s="134"/>
      <c r="F18" s="134"/>
      <c r="G18" s="134"/>
      <c r="H18" s="70"/>
      <c r="I18" s="106"/>
      <c r="J18" s="106"/>
    </row>
    <row r="19" spans="1:13" ht="15" customHeight="1" x14ac:dyDescent="0.25"/>
    <row r="20" spans="1:13" ht="32" customHeight="1" x14ac:dyDescent="0.25">
      <c r="A20" s="180" t="s">
        <v>29</v>
      </c>
      <c r="B20" s="181"/>
      <c r="C20" s="171" t="s">
        <v>30</v>
      </c>
      <c r="D20" s="171" t="s">
        <v>31</v>
      </c>
      <c r="E20" s="174" t="s">
        <v>32</v>
      </c>
      <c r="F20" s="177" t="s">
        <v>33</v>
      </c>
      <c r="G20" s="137" t="s">
        <v>34</v>
      </c>
      <c r="H20" s="137"/>
      <c r="I20" s="137"/>
      <c r="J20" s="138"/>
    </row>
    <row r="21" spans="1:13" ht="16" customHeight="1" x14ac:dyDescent="0.25">
      <c r="A21" s="182"/>
      <c r="B21" s="183"/>
      <c r="C21" s="172"/>
      <c r="D21" s="172"/>
      <c r="E21" s="175"/>
      <c r="F21" s="178"/>
      <c r="G21" s="139" t="s">
        <v>35</v>
      </c>
      <c r="H21" s="139"/>
      <c r="I21" s="139"/>
      <c r="J21" s="140"/>
    </row>
    <row r="22" spans="1:13" ht="32" customHeight="1" x14ac:dyDescent="0.25">
      <c r="A22" s="182"/>
      <c r="B22" s="183"/>
      <c r="C22" s="172"/>
      <c r="D22" s="172"/>
      <c r="E22" s="175"/>
      <c r="F22" s="178"/>
      <c r="G22" s="139" t="s">
        <v>36</v>
      </c>
      <c r="H22" s="139"/>
      <c r="I22" s="139"/>
      <c r="J22" s="140"/>
    </row>
    <row r="23" spans="1:13" ht="101.25" customHeight="1" x14ac:dyDescent="0.25">
      <c r="A23" s="184"/>
      <c r="B23" s="185"/>
      <c r="C23" s="173"/>
      <c r="D23" s="173"/>
      <c r="E23" s="176"/>
      <c r="F23" s="178"/>
      <c r="G23" s="71" t="s">
        <v>37</v>
      </c>
      <c r="H23" s="71" t="s">
        <v>38</v>
      </c>
      <c r="I23" s="107" t="s">
        <v>39</v>
      </c>
      <c r="J23" s="108" t="s">
        <v>40</v>
      </c>
    </row>
    <row r="24" spans="1:13" ht="19.5" customHeight="1" x14ac:dyDescent="0.25">
      <c r="A24" s="141" t="s">
        <v>41</v>
      </c>
      <c r="B24" s="142"/>
      <c r="C24" s="72" t="s">
        <v>42</v>
      </c>
      <c r="D24" s="72" t="s">
        <v>43</v>
      </c>
      <c r="E24" s="72" t="s">
        <v>44</v>
      </c>
      <c r="F24" s="73">
        <v>5</v>
      </c>
      <c r="G24" s="74">
        <v>6</v>
      </c>
      <c r="H24" s="74">
        <v>7</v>
      </c>
      <c r="I24" s="109">
        <v>8</v>
      </c>
      <c r="J24" s="110">
        <v>10</v>
      </c>
    </row>
    <row r="25" spans="1:13" ht="19.5" customHeight="1" x14ac:dyDescent="0.25">
      <c r="A25" s="143" t="s">
        <v>45</v>
      </c>
      <c r="B25" s="144"/>
      <c r="C25" s="75" t="s">
        <v>46</v>
      </c>
      <c r="D25" s="76" t="s">
        <v>47</v>
      </c>
      <c r="E25" s="76" t="s">
        <v>47</v>
      </c>
      <c r="F25" s="77">
        <f t="shared" ref="F25:F86" si="0">SUM(G25+H25+I25+J25)</f>
        <v>148582.31</v>
      </c>
      <c r="G25" s="78">
        <v>148582.31</v>
      </c>
      <c r="H25" s="78"/>
      <c r="I25" s="78"/>
      <c r="J25" s="111"/>
    </row>
    <row r="26" spans="1:13" ht="17.25" customHeight="1" x14ac:dyDescent="0.25">
      <c r="A26" s="145" t="s">
        <v>48</v>
      </c>
      <c r="B26" s="146"/>
      <c r="C26" s="79" t="s">
        <v>49</v>
      </c>
      <c r="D26" s="80" t="s">
        <v>47</v>
      </c>
      <c r="E26" s="80" t="s">
        <v>47</v>
      </c>
      <c r="F26" s="81">
        <f t="shared" si="0"/>
        <v>0</v>
      </c>
      <c r="G26" s="82"/>
      <c r="H26" s="82"/>
      <c r="I26" s="82"/>
      <c r="J26" s="112"/>
    </row>
    <row r="27" spans="1:13" ht="15.75" customHeight="1" x14ac:dyDescent="0.25">
      <c r="A27" s="147" t="s">
        <v>50</v>
      </c>
      <c r="B27" s="148"/>
      <c r="C27" s="83" t="s">
        <v>51</v>
      </c>
      <c r="D27" s="84"/>
      <c r="E27" s="80"/>
      <c r="F27" s="85">
        <f t="shared" si="0"/>
        <v>28912777.41</v>
      </c>
      <c r="G27" s="86">
        <f t="shared" ref="G27:J27" si="1">SUM(G25+G28+G29+G31+G38+G41+G45+G54+G59)</f>
        <v>26928777.41</v>
      </c>
      <c r="H27" s="86">
        <f t="shared" si="1"/>
        <v>0</v>
      </c>
      <c r="I27" s="86">
        <f t="shared" si="1"/>
        <v>816000</v>
      </c>
      <c r="J27" s="86">
        <f t="shared" si="1"/>
        <v>1168000</v>
      </c>
      <c r="L27" s="113">
        <f>SUM(G27)</f>
        <v>26928777.41</v>
      </c>
      <c r="M27" s="113">
        <f>SUM(L27-L28)</f>
        <v>3.7252902984619141E-9</v>
      </c>
    </row>
    <row r="28" spans="1:13" ht="19.5" customHeight="1" x14ac:dyDescent="0.25">
      <c r="A28" s="145" t="s">
        <v>52</v>
      </c>
      <c r="B28" s="146"/>
      <c r="C28" s="79" t="s">
        <v>53</v>
      </c>
      <c r="D28" s="80" t="s">
        <v>54</v>
      </c>
      <c r="E28" s="80"/>
      <c r="F28" s="81">
        <f t="shared" si="0"/>
        <v>0</v>
      </c>
      <c r="G28" s="82"/>
      <c r="H28" s="82"/>
      <c r="I28" s="82"/>
      <c r="J28" s="112"/>
      <c r="L28" s="114">
        <f>SUM(G63)</f>
        <v>26928777.409999996</v>
      </c>
    </row>
    <row r="29" spans="1:13" ht="13.5" customHeight="1" x14ac:dyDescent="0.25">
      <c r="A29" s="145" t="s">
        <v>55</v>
      </c>
      <c r="B29" s="146"/>
      <c r="C29" s="87" t="s">
        <v>56</v>
      </c>
      <c r="D29" s="88" t="s">
        <v>54</v>
      </c>
      <c r="E29" s="88" t="s">
        <v>57</v>
      </c>
      <c r="F29" s="81">
        <f t="shared" si="0"/>
        <v>0</v>
      </c>
      <c r="G29" s="82"/>
      <c r="H29" s="82"/>
      <c r="I29" s="82"/>
      <c r="J29" s="112"/>
    </row>
    <row r="30" spans="1:13" ht="13.5" customHeight="1" x14ac:dyDescent="0.25">
      <c r="A30" s="145" t="s">
        <v>58</v>
      </c>
      <c r="B30" s="146"/>
      <c r="C30" s="89"/>
      <c r="D30" s="90"/>
      <c r="E30" s="90"/>
      <c r="F30" s="81">
        <f t="shared" si="0"/>
        <v>0</v>
      </c>
      <c r="G30" s="82"/>
      <c r="H30" s="82"/>
      <c r="I30" s="82"/>
      <c r="J30" s="112"/>
      <c r="L30" s="114">
        <f>SUM(F27)</f>
        <v>28912777.41</v>
      </c>
    </row>
    <row r="31" spans="1:13" ht="24" customHeight="1" x14ac:dyDescent="0.25">
      <c r="A31" s="145" t="s">
        <v>59</v>
      </c>
      <c r="B31" s="146"/>
      <c r="C31" s="75" t="s">
        <v>60</v>
      </c>
      <c r="D31" s="76" t="s">
        <v>61</v>
      </c>
      <c r="E31" s="76"/>
      <c r="F31" s="81">
        <f t="shared" si="0"/>
        <v>27481195.100000001</v>
      </c>
      <c r="G31" s="82">
        <f t="shared" ref="G31:J31" si="2">SUM(G32:G37)</f>
        <v>26780195.100000001</v>
      </c>
      <c r="H31" s="82">
        <f t="shared" si="2"/>
        <v>0</v>
      </c>
      <c r="I31" s="82">
        <f t="shared" si="2"/>
        <v>701000</v>
      </c>
      <c r="J31" s="112">
        <f t="shared" si="2"/>
        <v>0</v>
      </c>
      <c r="L31" s="114">
        <f>SUM(F63)</f>
        <v>28912777.409999996</v>
      </c>
      <c r="M31" s="113">
        <f>SUM(L30-L31)</f>
        <v>3.7252902984619141E-9</v>
      </c>
    </row>
    <row r="32" spans="1:13" ht="45.75" customHeight="1" x14ac:dyDescent="0.25">
      <c r="A32" s="145" t="s">
        <v>62</v>
      </c>
      <c r="B32" s="146"/>
      <c r="C32" s="79" t="s">
        <v>63</v>
      </c>
      <c r="D32" s="80" t="s">
        <v>61</v>
      </c>
      <c r="E32" s="80" t="s">
        <v>64</v>
      </c>
      <c r="F32" s="81">
        <f t="shared" si="0"/>
        <v>26780195.100000001</v>
      </c>
      <c r="G32" s="82">
        <f>26780195.1</f>
        <v>26780195.100000001</v>
      </c>
      <c r="H32" s="82"/>
      <c r="I32" s="82"/>
      <c r="J32" s="112"/>
    </row>
    <row r="33" spans="1:10" ht="34.5" customHeight="1" x14ac:dyDescent="0.25">
      <c r="A33" s="145" t="s">
        <v>65</v>
      </c>
      <c r="B33" s="146"/>
      <c r="C33" s="79" t="s">
        <v>66</v>
      </c>
      <c r="D33" s="80" t="s">
        <v>61</v>
      </c>
      <c r="E33" s="80"/>
      <c r="F33" s="81">
        <f t="shared" si="0"/>
        <v>0</v>
      </c>
      <c r="G33" s="82"/>
      <c r="H33" s="82"/>
      <c r="I33" s="82"/>
      <c r="J33" s="112"/>
    </row>
    <row r="34" spans="1:10" ht="28" customHeight="1" x14ac:dyDescent="0.25">
      <c r="A34" s="149" t="s">
        <v>67</v>
      </c>
      <c r="B34" s="150"/>
      <c r="C34" s="91"/>
      <c r="D34" s="92" t="s">
        <v>61</v>
      </c>
      <c r="E34" s="92" t="s">
        <v>68</v>
      </c>
      <c r="F34" s="81">
        <f t="shared" si="0"/>
        <v>0</v>
      </c>
      <c r="G34" s="93"/>
      <c r="H34" s="93"/>
      <c r="I34" s="93"/>
      <c r="J34" s="115"/>
    </row>
    <row r="35" spans="1:10" ht="13.5" customHeight="1" x14ac:dyDescent="0.25">
      <c r="A35" s="149" t="s">
        <v>69</v>
      </c>
      <c r="B35" s="150"/>
      <c r="C35" s="91"/>
      <c r="D35" s="92" t="s">
        <v>61</v>
      </c>
      <c r="E35" s="92" t="s">
        <v>64</v>
      </c>
      <c r="F35" s="81">
        <f t="shared" si="0"/>
        <v>701000</v>
      </c>
      <c r="G35" s="93"/>
      <c r="H35" s="93"/>
      <c r="I35" s="93">
        <f>701000</f>
        <v>701000</v>
      </c>
      <c r="J35" s="115"/>
    </row>
    <row r="36" spans="1:10" ht="13.5" customHeight="1" x14ac:dyDescent="0.25">
      <c r="A36" s="149" t="s">
        <v>70</v>
      </c>
      <c r="B36" s="150"/>
      <c r="C36" s="91"/>
      <c r="D36" s="92" t="s">
        <v>61</v>
      </c>
      <c r="E36" s="92" t="s">
        <v>71</v>
      </c>
      <c r="F36" s="81">
        <f t="shared" si="0"/>
        <v>0</v>
      </c>
      <c r="G36" s="93"/>
      <c r="H36" s="93"/>
      <c r="I36" s="93"/>
      <c r="J36" s="115"/>
    </row>
    <row r="37" spans="1:10" ht="13.5" customHeight="1" x14ac:dyDescent="0.25">
      <c r="A37" s="149" t="s">
        <v>72</v>
      </c>
      <c r="B37" s="150"/>
      <c r="C37" s="91"/>
      <c r="D37" s="92" t="s">
        <v>61</v>
      </c>
      <c r="E37" s="92" t="s">
        <v>73</v>
      </c>
      <c r="F37" s="81">
        <f t="shared" si="0"/>
        <v>0</v>
      </c>
      <c r="G37" s="93"/>
      <c r="H37" s="93"/>
      <c r="I37" s="93"/>
      <c r="J37" s="115"/>
    </row>
    <row r="38" spans="1:10" ht="28" customHeight="1" x14ac:dyDescent="0.25">
      <c r="A38" s="145" t="s">
        <v>74</v>
      </c>
      <c r="B38" s="146"/>
      <c r="C38" s="79" t="s">
        <v>75</v>
      </c>
      <c r="D38" s="80" t="s">
        <v>76</v>
      </c>
      <c r="E38" s="80"/>
      <c r="F38" s="81">
        <f t="shared" si="0"/>
        <v>0</v>
      </c>
      <c r="G38" s="82"/>
      <c r="H38" s="82"/>
      <c r="I38" s="82"/>
      <c r="J38" s="112"/>
    </row>
    <row r="39" spans="1:10" ht="17.25" customHeight="1" x14ac:dyDescent="0.25">
      <c r="A39" s="151" t="s">
        <v>55</v>
      </c>
      <c r="B39" s="152"/>
      <c r="C39" s="94" t="s">
        <v>77</v>
      </c>
      <c r="D39" s="95" t="s">
        <v>76</v>
      </c>
      <c r="E39" s="95" t="s">
        <v>78</v>
      </c>
      <c r="F39" s="81">
        <f t="shared" si="0"/>
        <v>0</v>
      </c>
      <c r="G39" s="93"/>
      <c r="H39" s="93"/>
      <c r="I39" s="93"/>
      <c r="J39" s="115"/>
    </row>
    <row r="40" spans="1:10" ht="24.75" customHeight="1" x14ac:dyDescent="0.25">
      <c r="A40" s="151" t="s">
        <v>79</v>
      </c>
      <c r="B40" s="152"/>
      <c r="C40" s="96"/>
      <c r="D40" s="97"/>
      <c r="E40" s="97"/>
      <c r="F40" s="81">
        <f t="shared" si="0"/>
        <v>0</v>
      </c>
      <c r="G40" s="93"/>
      <c r="H40" s="93"/>
      <c r="I40" s="93"/>
      <c r="J40" s="115"/>
    </row>
    <row r="41" spans="1:10" ht="18.75" customHeight="1" x14ac:dyDescent="0.25">
      <c r="A41" s="145" t="s">
        <v>80</v>
      </c>
      <c r="B41" s="146"/>
      <c r="C41" s="79" t="s">
        <v>81</v>
      </c>
      <c r="D41" s="80" t="s">
        <v>82</v>
      </c>
      <c r="E41" s="80"/>
      <c r="F41" s="81">
        <f t="shared" si="0"/>
        <v>115000</v>
      </c>
      <c r="G41" s="82">
        <f t="shared" ref="G41:J41" si="3">SUM(G42:G44)</f>
        <v>0</v>
      </c>
      <c r="H41" s="82">
        <f t="shared" si="3"/>
        <v>0</v>
      </c>
      <c r="I41" s="82">
        <f t="shared" si="3"/>
        <v>115000</v>
      </c>
      <c r="J41" s="112">
        <f t="shared" si="3"/>
        <v>0</v>
      </c>
    </row>
    <row r="42" spans="1:10" ht="13.5" customHeight="1" x14ac:dyDescent="0.25">
      <c r="A42" s="151" t="s">
        <v>55</v>
      </c>
      <c r="B42" s="152"/>
      <c r="C42" s="94"/>
      <c r="D42" s="95" t="s">
        <v>82</v>
      </c>
      <c r="E42" s="95"/>
      <c r="F42" s="81">
        <f t="shared" si="0"/>
        <v>0</v>
      </c>
      <c r="G42" s="93"/>
      <c r="H42" s="93"/>
      <c r="I42" s="93"/>
      <c r="J42" s="115"/>
    </row>
    <row r="43" spans="1:10" ht="13.5" customHeight="1" x14ac:dyDescent="0.25">
      <c r="A43" s="151" t="s">
        <v>83</v>
      </c>
      <c r="B43" s="152"/>
      <c r="C43" s="96"/>
      <c r="D43" s="97" t="s">
        <v>82</v>
      </c>
      <c r="E43" s="97" t="s">
        <v>84</v>
      </c>
      <c r="F43" s="81">
        <f t="shared" si="0"/>
        <v>115000</v>
      </c>
      <c r="G43" s="93"/>
      <c r="H43" s="93"/>
      <c r="I43" s="93">
        <f>80000+15000+20000</f>
        <v>115000</v>
      </c>
      <c r="J43" s="115"/>
    </row>
    <row r="44" spans="1:10" ht="13.5" customHeight="1" x14ac:dyDescent="0.25">
      <c r="A44" s="151" t="s">
        <v>85</v>
      </c>
      <c r="B44" s="152"/>
      <c r="C44" s="91"/>
      <c r="D44" s="92" t="s">
        <v>82</v>
      </c>
      <c r="E44" s="92" t="s">
        <v>86</v>
      </c>
      <c r="F44" s="81">
        <f t="shared" si="0"/>
        <v>0</v>
      </c>
      <c r="G44" s="93"/>
      <c r="H44" s="93"/>
      <c r="I44" s="93"/>
      <c r="J44" s="115"/>
    </row>
    <row r="45" spans="1:10" ht="13.5" customHeight="1" x14ac:dyDescent="0.25">
      <c r="A45" s="145" t="s">
        <v>87</v>
      </c>
      <c r="B45" s="146"/>
      <c r="C45" s="79" t="s">
        <v>88</v>
      </c>
      <c r="D45" s="80" t="s">
        <v>82</v>
      </c>
      <c r="E45" s="80"/>
      <c r="F45" s="81">
        <f t="shared" si="0"/>
        <v>1168000</v>
      </c>
      <c r="G45" s="82">
        <f t="shared" ref="G45:J45" si="4">SUM(G47+G52)</f>
        <v>0</v>
      </c>
      <c r="H45" s="82">
        <f t="shared" si="4"/>
        <v>0</v>
      </c>
      <c r="I45" s="82">
        <f t="shared" si="4"/>
        <v>0</v>
      </c>
      <c r="J45" s="82">
        <f t="shared" si="4"/>
        <v>1168000</v>
      </c>
    </row>
    <row r="46" spans="1:10" ht="13.5" customHeight="1" x14ac:dyDescent="0.25">
      <c r="A46" s="145" t="s">
        <v>55</v>
      </c>
      <c r="B46" s="146"/>
      <c r="C46" s="87" t="s">
        <v>89</v>
      </c>
      <c r="D46" s="88" t="s">
        <v>82</v>
      </c>
      <c r="E46" s="88" t="s">
        <v>90</v>
      </c>
      <c r="F46" s="81">
        <f t="shared" si="0"/>
        <v>0</v>
      </c>
      <c r="G46" s="82"/>
      <c r="H46" s="82"/>
      <c r="I46" s="82"/>
      <c r="J46" s="112"/>
    </row>
    <row r="47" spans="1:10" ht="13.5" customHeight="1" x14ac:dyDescent="0.25">
      <c r="A47" s="145" t="s">
        <v>91</v>
      </c>
      <c r="B47" s="146"/>
      <c r="C47" s="98"/>
      <c r="D47" s="99"/>
      <c r="E47" s="99"/>
      <c r="F47" s="81">
        <f t="shared" si="0"/>
        <v>1168000</v>
      </c>
      <c r="G47" s="82">
        <f t="shared" ref="G47:I47" si="5">SUM(G48:G50)</f>
        <v>0</v>
      </c>
      <c r="H47" s="82">
        <f t="shared" si="5"/>
        <v>0</v>
      </c>
      <c r="I47" s="82">
        <f t="shared" si="5"/>
        <v>0</v>
      </c>
      <c r="J47" s="82">
        <f>SUM(J48:J51)</f>
        <v>1168000</v>
      </c>
    </row>
    <row r="48" spans="1:10" ht="24.75" customHeight="1" x14ac:dyDescent="0.25">
      <c r="A48" s="153" t="s">
        <v>92</v>
      </c>
      <c r="B48" s="154"/>
      <c r="C48" s="98"/>
      <c r="D48" s="99" t="s">
        <v>82</v>
      </c>
      <c r="E48" s="99" t="s">
        <v>90</v>
      </c>
      <c r="F48" s="81">
        <f t="shared" si="0"/>
        <v>168000</v>
      </c>
      <c r="G48" s="82"/>
      <c r="H48" s="82"/>
      <c r="I48" s="82"/>
      <c r="J48" s="112">
        <f>168000</f>
        <v>168000</v>
      </c>
    </row>
    <row r="49" spans="1:14" ht="25" customHeight="1" x14ac:dyDescent="0.25">
      <c r="A49" s="155" t="s">
        <v>93</v>
      </c>
      <c r="B49" s="156"/>
      <c r="C49" s="98"/>
      <c r="D49" s="99" t="s">
        <v>82</v>
      </c>
      <c r="E49" s="99" t="s">
        <v>90</v>
      </c>
      <c r="F49" s="81">
        <f t="shared" si="0"/>
        <v>0</v>
      </c>
      <c r="G49" s="82"/>
      <c r="H49" s="82"/>
      <c r="I49" s="82"/>
      <c r="J49" s="112"/>
    </row>
    <row r="50" spans="1:14" ht="23.25" customHeight="1" x14ac:dyDescent="0.25">
      <c r="A50" s="155" t="s">
        <v>94</v>
      </c>
      <c r="B50" s="156"/>
      <c r="C50" s="98"/>
      <c r="D50" s="99" t="s">
        <v>82</v>
      </c>
      <c r="E50" s="99" t="s">
        <v>90</v>
      </c>
      <c r="F50" s="81">
        <f t="shared" si="0"/>
        <v>0</v>
      </c>
      <c r="G50" s="82"/>
      <c r="H50" s="82"/>
      <c r="I50" s="82"/>
      <c r="J50" s="112"/>
      <c r="N50" s="61" t="s">
        <v>95</v>
      </c>
    </row>
    <row r="51" spans="1:14" ht="36" customHeight="1" x14ac:dyDescent="0.25">
      <c r="A51" s="155" t="s">
        <v>95</v>
      </c>
      <c r="B51" s="156"/>
      <c r="C51" s="98"/>
      <c r="D51" s="99" t="s">
        <v>82</v>
      </c>
      <c r="E51" s="99" t="s">
        <v>90</v>
      </c>
      <c r="F51" s="81">
        <f t="shared" si="0"/>
        <v>1000000</v>
      </c>
      <c r="G51" s="82"/>
      <c r="H51" s="82"/>
      <c r="I51" s="82"/>
      <c r="J51" s="112">
        <f>1000000</f>
        <v>1000000</v>
      </c>
    </row>
    <row r="52" spans="1:14" ht="13.5" customHeight="1" x14ac:dyDescent="0.25">
      <c r="A52" s="145" t="s">
        <v>38</v>
      </c>
      <c r="B52" s="146"/>
      <c r="C52" s="79" t="s">
        <v>96</v>
      </c>
      <c r="D52" s="80" t="s">
        <v>82</v>
      </c>
      <c r="E52" s="80" t="s">
        <v>97</v>
      </c>
      <c r="F52" s="81">
        <f t="shared" si="0"/>
        <v>0</v>
      </c>
      <c r="G52" s="82"/>
      <c r="H52" s="82"/>
      <c r="I52" s="82"/>
      <c r="J52" s="112"/>
    </row>
    <row r="53" spans="1:14" ht="11.25" customHeight="1" x14ac:dyDescent="0.25">
      <c r="A53" s="145"/>
      <c r="B53" s="146"/>
      <c r="C53" s="79"/>
      <c r="D53" s="80"/>
      <c r="E53" s="80"/>
      <c r="F53" s="81">
        <f t="shared" si="0"/>
        <v>0</v>
      </c>
      <c r="G53" s="82"/>
      <c r="H53" s="82"/>
      <c r="I53" s="82"/>
      <c r="J53" s="112"/>
    </row>
    <row r="54" spans="1:14" ht="12" customHeight="1" x14ac:dyDescent="0.25">
      <c r="A54" s="145" t="s">
        <v>98</v>
      </c>
      <c r="B54" s="146"/>
      <c r="C54" s="79" t="s">
        <v>99</v>
      </c>
      <c r="D54" s="80"/>
      <c r="E54" s="80"/>
      <c r="F54" s="81">
        <f t="shared" si="0"/>
        <v>0</v>
      </c>
      <c r="G54" s="82">
        <f t="shared" ref="G54:J54" si="6">SUM(G55:G58)</f>
        <v>0</v>
      </c>
      <c r="H54" s="82">
        <f t="shared" si="6"/>
        <v>0</v>
      </c>
      <c r="I54" s="82">
        <f t="shared" si="6"/>
        <v>0</v>
      </c>
      <c r="J54" s="112">
        <f t="shared" si="6"/>
        <v>0</v>
      </c>
    </row>
    <row r="55" spans="1:14" ht="13.5" customHeight="1" x14ac:dyDescent="0.25">
      <c r="A55" s="151" t="s">
        <v>55</v>
      </c>
      <c r="B55" s="152"/>
      <c r="C55" s="94"/>
      <c r="D55" s="95" t="s">
        <v>100</v>
      </c>
      <c r="E55" s="95"/>
      <c r="F55" s="81">
        <f t="shared" si="0"/>
        <v>0</v>
      </c>
      <c r="G55" s="93"/>
      <c r="H55" s="93"/>
      <c r="I55" s="93"/>
      <c r="J55" s="115"/>
    </row>
    <row r="56" spans="1:14" ht="11.25" customHeight="1" x14ac:dyDescent="0.25">
      <c r="A56" s="151" t="s">
        <v>101</v>
      </c>
      <c r="B56" s="152"/>
      <c r="C56" s="96"/>
      <c r="D56" s="97"/>
      <c r="E56" s="97"/>
      <c r="F56" s="81">
        <f t="shared" si="0"/>
        <v>0</v>
      </c>
      <c r="G56" s="93"/>
      <c r="H56" s="93"/>
      <c r="I56" s="93"/>
      <c r="J56" s="115"/>
    </row>
    <row r="57" spans="1:14" ht="13.5" customHeight="1" x14ac:dyDescent="0.25">
      <c r="A57" s="151" t="s">
        <v>102</v>
      </c>
      <c r="B57" s="152"/>
      <c r="C57" s="91"/>
      <c r="D57" s="92" t="s">
        <v>103</v>
      </c>
      <c r="E57" s="92"/>
      <c r="F57" s="81">
        <f t="shared" si="0"/>
        <v>0</v>
      </c>
      <c r="G57" s="93"/>
      <c r="H57" s="93"/>
      <c r="I57" s="93"/>
      <c r="J57" s="115"/>
    </row>
    <row r="58" spans="1:14" ht="26" customHeight="1" x14ac:dyDescent="0.25">
      <c r="A58" s="151" t="s">
        <v>104</v>
      </c>
      <c r="B58" s="152"/>
      <c r="C58" s="91"/>
      <c r="D58" s="92" t="s">
        <v>103</v>
      </c>
      <c r="E58" s="92"/>
      <c r="F58" s="81">
        <f t="shared" si="0"/>
        <v>0</v>
      </c>
      <c r="G58" s="93"/>
      <c r="H58" s="93"/>
      <c r="I58" s="93"/>
      <c r="J58" s="115"/>
    </row>
    <row r="59" spans="1:14" ht="13.5" customHeight="1" x14ac:dyDescent="0.25">
      <c r="A59" s="145" t="s">
        <v>105</v>
      </c>
      <c r="B59" s="146"/>
      <c r="C59" s="79" t="s">
        <v>106</v>
      </c>
      <c r="D59" s="80" t="s">
        <v>47</v>
      </c>
      <c r="E59" s="80"/>
      <c r="F59" s="81">
        <f t="shared" si="0"/>
        <v>0</v>
      </c>
      <c r="G59" s="82">
        <f t="shared" ref="G59:J59" si="7">SUM(G60:G62)</f>
        <v>0</v>
      </c>
      <c r="H59" s="82">
        <f t="shared" si="7"/>
        <v>0</v>
      </c>
      <c r="I59" s="82">
        <f t="shared" si="7"/>
        <v>0</v>
      </c>
      <c r="J59" s="112">
        <f t="shared" si="7"/>
        <v>0</v>
      </c>
    </row>
    <row r="60" spans="1:14" ht="13.5" customHeight="1" x14ac:dyDescent="0.25">
      <c r="A60" s="145" t="s">
        <v>107</v>
      </c>
      <c r="B60" s="146"/>
      <c r="C60" s="79" t="s">
        <v>108</v>
      </c>
      <c r="D60" s="80" t="s">
        <v>109</v>
      </c>
      <c r="E60" s="80"/>
      <c r="F60" s="81">
        <f t="shared" si="0"/>
        <v>0</v>
      </c>
      <c r="G60" s="82"/>
      <c r="H60" s="82"/>
      <c r="I60" s="82"/>
      <c r="J60" s="112"/>
    </row>
    <row r="61" spans="1:14" ht="23.25" customHeight="1" x14ac:dyDescent="0.25">
      <c r="A61" s="157" t="s">
        <v>110</v>
      </c>
      <c r="B61" s="158"/>
      <c r="C61" s="79" t="s">
        <v>111</v>
      </c>
      <c r="D61" s="80" t="s">
        <v>112</v>
      </c>
      <c r="E61" s="80"/>
      <c r="F61" s="81">
        <f t="shared" si="0"/>
        <v>0</v>
      </c>
      <c r="G61" s="82">
        <v>0</v>
      </c>
      <c r="H61" s="82"/>
      <c r="I61" s="82"/>
      <c r="J61" s="112"/>
    </row>
    <row r="62" spans="1:14" ht="12" customHeight="1" x14ac:dyDescent="0.25">
      <c r="A62" s="145"/>
      <c r="B62" s="146"/>
      <c r="C62" s="79"/>
      <c r="D62" s="80"/>
      <c r="E62" s="80"/>
      <c r="F62" s="81">
        <f t="shared" si="0"/>
        <v>0</v>
      </c>
      <c r="G62" s="82"/>
      <c r="H62" s="82"/>
      <c r="I62" s="82"/>
      <c r="J62" s="112"/>
    </row>
    <row r="63" spans="1:14" ht="13.5" customHeight="1" x14ac:dyDescent="0.25">
      <c r="A63" s="147" t="s">
        <v>113</v>
      </c>
      <c r="B63" s="148"/>
      <c r="C63" s="83" t="s">
        <v>114</v>
      </c>
      <c r="D63" s="84" t="s">
        <v>47</v>
      </c>
      <c r="E63" s="80"/>
      <c r="F63" s="85">
        <f t="shared" si="0"/>
        <v>28912777.409999996</v>
      </c>
      <c r="G63" s="86">
        <f t="shared" ref="G63:J63" si="8">SUM(G64+G76+G83+G88+G92+G94+G124+G128)</f>
        <v>26928777.409999996</v>
      </c>
      <c r="H63" s="86">
        <f t="shared" si="8"/>
        <v>0</v>
      </c>
      <c r="I63" s="86">
        <f t="shared" si="8"/>
        <v>816000</v>
      </c>
      <c r="J63" s="86">
        <f t="shared" si="8"/>
        <v>1168000</v>
      </c>
    </row>
    <row r="64" spans="1:14" ht="21.75" customHeight="1" x14ac:dyDescent="0.25">
      <c r="A64" s="145" t="s">
        <v>115</v>
      </c>
      <c r="B64" s="146"/>
      <c r="C64" s="79" t="s">
        <v>116</v>
      </c>
      <c r="D64" s="80" t="s">
        <v>47</v>
      </c>
      <c r="E64" s="80"/>
      <c r="F64" s="81">
        <f t="shared" si="0"/>
        <v>21567154.219999999</v>
      </c>
      <c r="G64" s="82">
        <f t="shared" ref="G64:I64" si="9">SUM(G65+G66+G68+G69+G70+G71+G72+G73+G74+G75)</f>
        <v>21361054.219999999</v>
      </c>
      <c r="H64" s="82">
        <f t="shared" si="9"/>
        <v>0</v>
      </c>
      <c r="I64" s="82">
        <f t="shared" si="9"/>
        <v>38100</v>
      </c>
      <c r="J64" s="82">
        <f>SUM(J65+J66+J68+J69+J70+J71+J72+J73+J74+J75)</f>
        <v>168000</v>
      </c>
    </row>
    <row r="65" spans="1:12" ht="20.25" customHeight="1" x14ac:dyDescent="0.25">
      <c r="A65" s="145" t="s">
        <v>117</v>
      </c>
      <c r="B65" s="146"/>
      <c r="C65" s="79" t="s">
        <v>118</v>
      </c>
      <c r="D65" s="80" t="s">
        <v>119</v>
      </c>
      <c r="E65" s="80">
        <v>211</v>
      </c>
      <c r="F65" s="81">
        <f t="shared" si="0"/>
        <v>16542039.029999999</v>
      </c>
      <c r="G65" s="82">
        <f>15759000+654007.03</f>
        <v>16413007.029999999</v>
      </c>
      <c r="H65" s="82"/>
      <c r="I65" s="82"/>
      <c r="J65" s="112">
        <f>129032</f>
        <v>129032</v>
      </c>
    </row>
    <row r="66" spans="1:12" ht="19" customHeight="1" x14ac:dyDescent="0.25">
      <c r="A66" s="145" t="s">
        <v>120</v>
      </c>
      <c r="B66" s="146"/>
      <c r="C66" s="79" t="s">
        <v>121</v>
      </c>
      <c r="D66" s="80" t="s">
        <v>122</v>
      </c>
      <c r="E66" s="80"/>
      <c r="F66" s="81">
        <f t="shared" si="0"/>
        <v>38100</v>
      </c>
      <c r="G66" s="82"/>
      <c r="H66" s="82"/>
      <c r="I66" s="82">
        <f>38100</f>
        <v>38100</v>
      </c>
      <c r="J66" s="112"/>
      <c r="L66" s="113">
        <f>SUM(G101+G102+G103+G105+G106+G111+G117)</f>
        <v>3939988.09</v>
      </c>
    </row>
    <row r="67" spans="1:12" ht="27" customHeight="1" x14ac:dyDescent="0.25">
      <c r="A67" s="145" t="s">
        <v>123</v>
      </c>
      <c r="B67" s="146"/>
      <c r="C67" s="79" t="s">
        <v>124</v>
      </c>
      <c r="D67" s="80" t="s">
        <v>125</v>
      </c>
      <c r="E67" s="80"/>
      <c r="F67" s="81">
        <f t="shared" si="0"/>
        <v>0</v>
      </c>
      <c r="G67" s="82"/>
      <c r="H67" s="82"/>
      <c r="I67" s="82"/>
      <c r="J67" s="112"/>
    </row>
    <row r="68" spans="1:12" ht="39" customHeight="1" x14ac:dyDescent="0.25">
      <c r="A68" s="145" t="s">
        <v>126</v>
      </c>
      <c r="B68" s="146"/>
      <c r="C68" s="79" t="s">
        <v>127</v>
      </c>
      <c r="D68" s="80" t="s">
        <v>128</v>
      </c>
      <c r="E68" s="80" t="s">
        <v>129</v>
      </c>
      <c r="F68" s="81">
        <f t="shared" si="0"/>
        <v>4987015.1900000004</v>
      </c>
      <c r="G68" s="82">
        <f>4759220+216441.73+45000+983.53+259300.72-332898.79</f>
        <v>4948047.1900000004</v>
      </c>
      <c r="H68" s="82"/>
      <c r="I68" s="82"/>
      <c r="J68" s="112">
        <f>38968</f>
        <v>38968</v>
      </c>
    </row>
    <row r="69" spans="1:12" ht="27.75" customHeight="1" x14ac:dyDescent="0.25">
      <c r="A69" s="145" t="s">
        <v>130</v>
      </c>
      <c r="B69" s="146"/>
      <c r="C69" s="79" t="s">
        <v>131</v>
      </c>
      <c r="D69" s="80" t="s">
        <v>128</v>
      </c>
      <c r="E69" s="80"/>
      <c r="F69" s="81">
        <f t="shared" si="0"/>
        <v>0</v>
      </c>
      <c r="G69" s="82"/>
      <c r="H69" s="82"/>
      <c r="I69" s="82"/>
      <c r="J69" s="112"/>
    </row>
    <row r="70" spans="1:12" ht="16.5" customHeight="1" x14ac:dyDescent="0.25">
      <c r="A70" s="145" t="s">
        <v>132</v>
      </c>
      <c r="B70" s="146"/>
      <c r="C70" s="116" t="s">
        <v>133</v>
      </c>
      <c r="D70" s="117" t="s">
        <v>128</v>
      </c>
      <c r="E70" s="117"/>
      <c r="F70" s="81">
        <f t="shared" si="0"/>
        <v>0</v>
      </c>
      <c r="G70" s="82"/>
      <c r="H70" s="82"/>
      <c r="I70" s="82"/>
      <c r="J70" s="112"/>
    </row>
    <row r="71" spans="1:12" ht="28.5" customHeight="1" x14ac:dyDescent="0.25">
      <c r="A71" s="145" t="s">
        <v>134</v>
      </c>
      <c r="B71" s="146"/>
      <c r="C71" s="75" t="s">
        <v>135</v>
      </c>
      <c r="D71" s="76" t="s">
        <v>64</v>
      </c>
      <c r="E71" s="76"/>
      <c r="F71" s="81">
        <f t="shared" si="0"/>
        <v>0</v>
      </c>
      <c r="G71" s="82"/>
      <c r="H71" s="82"/>
      <c r="I71" s="82"/>
      <c r="J71" s="112"/>
    </row>
    <row r="72" spans="1:12" ht="26" customHeight="1" x14ac:dyDescent="0.25">
      <c r="A72" s="145" t="s">
        <v>136</v>
      </c>
      <c r="B72" s="146"/>
      <c r="C72" s="79" t="s">
        <v>137</v>
      </c>
      <c r="D72" s="80" t="s">
        <v>71</v>
      </c>
      <c r="E72" s="80"/>
      <c r="F72" s="81">
        <f t="shared" si="0"/>
        <v>0</v>
      </c>
      <c r="G72" s="82"/>
      <c r="H72" s="82"/>
      <c r="I72" s="82"/>
      <c r="J72" s="112"/>
    </row>
    <row r="73" spans="1:12" ht="29.25" customHeight="1" x14ac:dyDescent="0.25">
      <c r="A73" s="145" t="s">
        <v>138</v>
      </c>
      <c r="B73" s="146"/>
      <c r="C73" s="79" t="s">
        <v>139</v>
      </c>
      <c r="D73" s="80" t="s">
        <v>140</v>
      </c>
      <c r="E73" s="80"/>
      <c r="F73" s="81">
        <f t="shared" si="0"/>
        <v>0</v>
      </c>
      <c r="G73" s="82"/>
      <c r="H73" s="82"/>
      <c r="I73" s="82"/>
      <c r="J73" s="112"/>
    </row>
    <row r="74" spans="1:12" ht="27" customHeight="1" x14ac:dyDescent="0.25">
      <c r="A74" s="145" t="s">
        <v>141</v>
      </c>
      <c r="B74" s="146"/>
      <c r="C74" s="79" t="s">
        <v>142</v>
      </c>
      <c r="D74" s="80" t="s">
        <v>140</v>
      </c>
      <c r="E74" s="80"/>
      <c r="F74" s="81">
        <f t="shared" si="0"/>
        <v>0</v>
      </c>
      <c r="G74" s="82"/>
      <c r="H74" s="82"/>
      <c r="I74" s="82"/>
      <c r="J74" s="112"/>
    </row>
    <row r="75" spans="1:12" ht="17.25" customHeight="1" x14ac:dyDescent="0.25">
      <c r="A75" s="145" t="s">
        <v>143</v>
      </c>
      <c r="B75" s="146"/>
      <c r="C75" s="79" t="s">
        <v>144</v>
      </c>
      <c r="D75" s="80" t="s">
        <v>140</v>
      </c>
      <c r="E75" s="80"/>
      <c r="F75" s="81">
        <f t="shared" si="0"/>
        <v>0</v>
      </c>
      <c r="G75" s="82"/>
      <c r="H75" s="82"/>
      <c r="I75" s="82"/>
      <c r="J75" s="112"/>
    </row>
    <row r="76" spans="1:12" ht="18" customHeight="1" x14ac:dyDescent="0.25">
      <c r="A76" s="145" t="s">
        <v>145</v>
      </c>
      <c r="B76" s="146"/>
      <c r="C76" s="79" t="s">
        <v>146</v>
      </c>
      <c r="D76" s="80" t="s">
        <v>147</v>
      </c>
      <c r="E76" s="80"/>
      <c r="F76" s="81">
        <f t="shared" si="0"/>
        <v>0</v>
      </c>
      <c r="G76" s="82"/>
      <c r="H76" s="82"/>
      <c r="I76" s="82"/>
      <c r="J76" s="112"/>
    </row>
    <row r="77" spans="1:12" ht="33.75" customHeight="1" x14ac:dyDescent="0.25">
      <c r="A77" s="145" t="s">
        <v>148</v>
      </c>
      <c r="B77" s="146"/>
      <c r="C77" s="79" t="s">
        <v>149</v>
      </c>
      <c r="D77" s="80" t="s">
        <v>150</v>
      </c>
      <c r="E77" s="80"/>
      <c r="F77" s="81">
        <f t="shared" si="0"/>
        <v>0</v>
      </c>
      <c r="G77" s="82"/>
      <c r="H77" s="82"/>
      <c r="I77" s="82"/>
      <c r="J77" s="112"/>
    </row>
    <row r="78" spans="1:12" ht="34.5" customHeight="1" x14ac:dyDescent="0.25">
      <c r="A78" s="145" t="s">
        <v>151</v>
      </c>
      <c r="B78" s="146"/>
      <c r="C78" s="79" t="s">
        <v>152</v>
      </c>
      <c r="D78" s="80" t="s">
        <v>153</v>
      </c>
      <c r="E78" s="80"/>
      <c r="F78" s="81">
        <f t="shared" si="0"/>
        <v>0</v>
      </c>
      <c r="G78" s="82"/>
      <c r="H78" s="82"/>
      <c r="I78" s="82"/>
      <c r="J78" s="112"/>
    </row>
    <row r="79" spans="1:12" ht="13.5" customHeight="1" x14ac:dyDescent="0.25">
      <c r="A79" s="145"/>
      <c r="B79" s="146"/>
      <c r="C79" s="79"/>
      <c r="D79" s="80"/>
      <c r="E79" s="80"/>
      <c r="F79" s="81">
        <f t="shared" si="0"/>
        <v>0</v>
      </c>
      <c r="G79" s="82"/>
      <c r="H79" s="82"/>
      <c r="I79" s="82"/>
      <c r="J79" s="112"/>
    </row>
    <row r="80" spans="1:12" ht="27.75" customHeight="1" x14ac:dyDescent="0.25">
      <c r="A80" s="145" t="s">
        <v>154</v>
      </c>
      <c r="B80" s="146"/>
      <c r="C80" s="79" t="s">
        <v>155</v>
      </c>
      <c r="D80" s="80" t="s">
        <v>156</v>
      </c>
      <c r="E80" s="80"/>
      <c r="F80" s="81">
        <f t="shared" si="0"/>
        <v>0</v>
      </c>
      <c r="G80" s="82"/>
      <c r="H80" s="82"/>
      <c r="I80" s="82"/>
      <c r="J80" s="112"/>
    </row>
    <row r="81" spans="1:12" ht="33.75" customHeight="1" x14ac:dyDescent="0.25">
      <c r="A81" s="145" t="s">
        <v>157</v>
      </c>
      <c r="B81" s="146"/>
      <c r="C81" s="79" t="s">
        <v>158</v>
      </c>
      <c r="D81" s="80" t="s">
        <v>159</v>
      </c>
      <c r="E81" s="80"/>
      <c r="F81" s="81">
        <f t="shared" si="0"/>
        <v>0</v>
      </c>
      <c r="G81" s="82"/>
      <c r="H81" s="82"/>
      <c r="I81" s="82"/>
      <c r="J81" s="112"/>
    </row>
    <row r="82" spans="1:12" ht="27" customHeight="1" x14ac:dyDescent="0.25">
      <c r="A82" s="145" t="s">
        <v>160</v>
      </c>
      <c r="B82" s="146"/>
      <c r="C82" s="79" t="s">
        <v>161</v>
      </c>
      <c r="D82" s="80" t="s">
        <v>162</v>
      </c>
      <c r="E82" s="80"/>
      <c r="F82" s="81">
        <f t="shared" si="0"/>
        <v>0</v>
      </c>
      <c r="G82" s="82"/>
      <c r="H82" s="82"/>
      <c r="I82" s="82"/>
      <c r="J82" s="112"/>
    </row>
    <row r="83" spans="1:12" ht="19.5" customHeight="1" x14ac:dyDescent="0.25">
      <c r="A83" s="145" t="s">
        <v>163</v>
      </c>
      <c r="B83" s="146"/>
      <c r="C83" s="79" t="s">
        <v>164</v>
      </c>
      <c r="D83" s="80" t="s">
        <v>165</v>
      </c>
      <c r="E83" s="80"/>
      <c r="F83" s="81">
        <f t="shared" si="0"/>
        <v>156976</v>
      </c>
      <c r="G83" s="82">
        <f t="shared" ref="G83:J83" si="10">SUM(G84:G87)</f>
        <v>156976</v>
      </c>
      <c r="H83" s="82">
        <f t="shared" si="10"/>
        <v>0</v>
      </c>
      <c r="I83" s="82">
        <f t="shared" si="10"/>
        <v>0</v>
      </c>
      <c r="J83" s="112">
        <f t="shared" si="10"/>
        <v>0</v>
      </c>
    </row>
    <row r="84" spans="1:12" ht="27" customHeight="1" x14ac:dyDescent="0.25">
      <c r="A84" s="145" t="s">
        <v>166</v>
      </c>
      <c r="B84" s="146"/>
      <c r="C84" s="79" t="s">
        <v>167</v>
      </c>
      <c r="D84" s="80" t="s">
        <v>168</v>
      </c>
      <c r="E84" s="80" t="s">
        <v>169</v>
      </c>
      <c r="F84" s="81">
        <f t="shared" si="0"/>
        <v>151006</v>
      </c>
      <c r="G84" s="82">
        <f>115000+36006</f>
        <v>151006</v>
      </c>
      <c r="H84" s="82"/>
      <c r="I84" s="82"/>
      <c r="J84" s="112"/>
    </row>
    <row r="85" spans="1:12" ht="25.5" customHeight="1" x14ac:dyDescent="0.25">
      <c r="A85" s="145" t="s">
        <v>170</v>
      </c>
      <c r="B85" s="146"/>
      <c r="C85" s="79" t="s">
        <v>171</v>
      </c>
      <c r="D85" s="80" t="s">
        <v>172</v>
      </c>
      <c r="E85" s="80" t="s">
        <v>169</v>
      </c>
      <c r="F85" s="81">
        <f t="shared" si="0"/>
        <v>0</v>
      </c>
      <c r="G85" s="82"/>
      <c r="H85" s="82"/>
      <c r="I85" s="82"/>
      <c r="J85" s="112"/>
    </row>
    <row r="86" spans="1:12" ht="22" customHeight="1" x14ac:dyDescent="0.25">
      <c r="A86" s="145" t="s">
        <v>173</v>
      </c>
      <c r="B86" s="146"/>
      <c r="C86" s="79" t="s">
        <v>174</v>
      </c>
      <c r="D86" s="80" t="s">
        <v>175</v>
      </c>
      <c r="E86" s="80" t="s">
        <v>169</v>
      </c>
      <c r="F86" s="81">
        <f t="shared" si="0"/>
        <v>5970</v>
      </c>
      <c r="G86" s="82">
        <f>5000+970</f>
        <v>5970</v>
      </c>
      <c r="H86" s="82"/>
      <c r="I86" s="82"/>
      <c r="J86" s="112"/>
    </row>
    <row r="87" spans="1:12" ht="15" customHeight="1" x14ac:dyDescent="0.25">
      <c r="A87" s="145" t="s">
        <v>176</v>
      </c>
      <c r="B87" s="146"/>
      <c r="C87" s="79" t="s">
        <v>174</v>
      </c>
      <c r="D87" s="80" t="s">
        <v>175</v>
      </c>
      <c r="E87" s="80" t="s">
        <v>177</v>
      </c>
      <c r="F87" s="81"/>
      <c r="G87" s="82"/>
      <c r="H87" s="82"/>
      <c r="I87" s="82"/>
      <c r="J87" s="112"/>
    </row>
    <row r="88" spans="1:12" ht="19.5" customHeight="1" x14ac:dyDescent="0.25">
      <c r="A88" s="145" t="s">
        <v>178</v>
      </c>
      <c r="B88" s="146"/>
      <c r="C88" s="79" t="s">
        <v>179</v>
      </c>
      <c r="D88" s="80" t="s">
        <v>47</v>
      </c>
      <c r="E88" s="80"/>
      <c r="F88" s="81">
        <f t="shared" ref="F88:F130" si="11">SUM(G88+H88+I88+J88)</f>
        <v>0</v>
      </c>
      <c r="G88" s="82"/>
      <c r="H88" s="82"/>
      <c r="I88" s="82"/>
      <c r="J88" s="112"/>
    </row>
    <row r="89" spans="1:12" ht="24.75" customHeight="1" x14ac:dyDescent="0.25">
      <c r="A89" s="145" t="s">
        <v>180</v>
      </c>
      <c r="B89" s="146"/>
      <c r="C89" s="79" t="s">
        <v>181</v>
      </c>
      <c r="D89" s="80" t="s">
        <v>182</v>
      </c>
      <c r="E89" s="80"/>
      <c r="F89" s="81">
        <f t="shared" si="11"/>
        <v>0</v>
      </c>
      <c r="G89" s="82"/>
      <c r="H89" s="82"/>
      <c r="I89" s="82"/>
      <c r="J89" s="112"/>
      <c r="L89" s="114"/>
    </row>
    <row r="90" spans="1:12" ht="16.5" customHeight="1" x14ac:dyDescent="0.25">
      <c r="A90" s="145" t="s">
        <v>183</v>
      </c>
      <c r="B90" s="146"/>
      <c r="C90" s="79" t="s">
        <v>184</v>
      </c>
      <c r="D90" s="80" t="s">
        <v>185</v>
      </c>
      <c r="E90" s="80"/>
      <c r="F90" s="81">
        <f t="shared" si="11"/>
        <v>0</v>
      </c>
      <c r="G90" s="82"/>
      <c r="H90" s="82"/>
      <c r="I90" s="82"/>
      <c r="J90" s="112"/>
      <c r="L90" s="114"/>
    </row>
    <row r="91" spans="1:12" ht="31.5" customHeight="1" x14ac:dyDescent="0.25">
      <c r="A91" s="145" t="s">
        <v>186</v>
      </c>
      <c r="B91" s="146"/>
      <c r="C91" s="79" t="s">
        <v>187</v>
      </c>
      <c r="D91" s="80" t="s">
        <v>188</v>
      </c>
      <c r="E91" s="80"/>
      <c r="F91" s="81">
        <f t="shared" si="11"/>
        <v>0</v>
      </c>
      <c r="G91" s="82"/>
      <c r="H91" s="82"/>
      <c r="I91" s="82"/>
      <c r="J91" s="112"/>
    </row>
    <row r="92" spans="1:12" ht="16.5" customHeight="1" x14ac:dyDescent="0.25">
      <c r="A92" s="145" t="s">
        <v>189</v>
      </c>
      <c r="B92" s="146"/>
      <c r="C92" s="79" t="s">
        <v>190</v>
      </c>
      <c r="D92" s="80" t="s">
        <v>47</v>
      </c>
      <c r="E92" s="80"/>
      <c r="F92" s="81">
        <f t="shared" si="11"/>
        <v>0</v>
      </c>
      <c r="G92" s="82"/>
      <c r="H92" s="82"/>
      <c r="I92" s="82"/>
      <c r="J92" s="112"/>
    </row>
    <row r="93" spans="1:12" s="60" customFormat="1" ht="39" customHeight="1" x14ac:dyDescent="0.25">
      <c r="A93" s="145" t="s">
        <v>191</v>
      </c>
      <c r="B93" s="146"/>
      <c r="C93" s="79" t="s">
        <v>192</v>
      </c>
      <c r="D93" s="80" t="s">
        <v>193</v>
      </c>
      <c r="E93" s="80"/>
      <c r="F93" s="81">
        <f t="shared" si="11"/>
        <v>0</v>
      </c>
      <c r="G93" s="82"/>
      <c r="H93" s="82"/>
      <c r="I93" s="82"/>
      <c r="J93" s="112"/>
    </row>
    <row r="94" spans="1:12" s="60" customFormat="1" ht="19.5" customHeight="1" x14ac:dyDescent="0.25">
      <c r="A94" s="145" t="s">
        <v>194</v>
      </c>
      <c r="B94" s="146"/>
      <c r="C94" s="79" t="s">
        <v>195</v>
      </c>
      <c r="D94" s="80" t="s">
        <v>47</v>
      </c>
      <c r="E94" s="80"/>
      <c r="F94" s="81">
        <f t="shared" si="11"/>
        <v>7188647.1899999995</v>
      </c>
      <c r="G94" s="82">
        <f>SUM(G95+G96+G97+G100+G118)</f>
        <v>5410747.1899999995</v>
      </c>
      <c r="H94" s="82">
        <f t="shared" ref="H94:J94" si="12">SUM(H95+H96+H97+H100)</f>
        <v>0</v>
      </c>
      <c r="I94" s="82">
        <f t="shared" si="12"/>
        <v>777900</v>
      </c>
      <c r="J94" s="82">
        <f t="shared" si="12"/>
        <v>1000000</v>
      </c>
    </row>
    <row r="95" spans="1:12" s="60" customFormat="1" ht="27" customHeight="1" x14ac:dyDescent="0.25">
      <c r="A95" s="145" t="s">
        <v>196</v>
      </c>
      <c r="B95" s="146"/>
      <c r="C95" s="79" t="s">
        <v>197</v>
      </c>
      <c r="D95" s="80" t="s">
        <v>198</v>
      </c>
      <c r="E95" s="80"/>
      <c r="F95" s="81">
        <f t="shared" si="11"/>
        <v>0</v>
      </c>
      <c r="G95" s="82"/>
      <c r="H95" s="82"/>
      <c r="I95" s="82"/>
      <c r="J95" s="112"/>
    </row>
    <row r="96" spans="1:12" s="60" customFormat="1" ht="30.75" customHeight="1" x14ac:dyDescent="0.25">
      <c r="A96" s="145" t="s">
        <v>199</v>
      </c>
      <c r="B96" s="146"/>
      <c r="C96" s="116" t="s">
        <v>200</v>
      </c>
      <c r="D96" s="117" t="s">
        <v>201</v>
      </c>
      <c r="E96" s="117"/>
      <c r="F96" s="81">
        <f t="shared" si="11"/>
        <v>0</v>
      </c>
      <c r="G96" s="82"/>
      <c r="H96" s="82"/>
      <c r="I96" s="82"/>
      <c r="J96" s="112"/>
    </row>
    <row r="97" spans="1:10" ht="22.5" customHeight="1" x14ac:dyDescent="0.25">
      <c r="A97" s="145" t="s">
        <v>202</v>
      </c>
      <c r="B97" s="146"/>
      <c r="C97" s="75" t="s">
        <v>203</v>
      </c>
      <c r="D97" s="76" t="s">
        <v>204</v>
      </c>
      <c r="E97" s="76"/>
      <c r="F97" s="81">
        <f t="shared" si="11"/>
        <v>0</v>
      </c>
      <c r="G97" s="82">
        <f t="shared" ref="G97:J97" si="13">SUM(G98:G99)</f>
        <v>0</v>
      </c>
      <c r="H97" s="82">
        <f t="shared" si="13"/>
        <v>0</v>
      </c>
      <c r="I97" s="82">
        <f t="shared" si="13"/>
        <v>0</v>
      </c>
      <c r="J97" s="112">
        <f t="shared" si="13"/>
        <v>0</v>
      </c>
    </row>
    <row r="98" spans="1:10" ht="14.25" customHeight="1" x14ac:dyDescent="0.25">
      <c r="A98" s="159" t="s">
        <v>205</v>
      </c>
      <c r="B98" s="160"/>
      <c r="C98" s="87"/>
      <c r="D98" s="80" t="s">
        <v>204</v>
      </c>
      <c r="E98" s="88" t="s">
        <v>206</v>
      </c>
      <c r="F98" s="81">
        <f t="shared" si="11"/>
        <v>0</v>
      </c>
      <c r="G98" s="82"/>
      <c r="H98" s="82"/>
      <c r="I98" s="82"/>
      <c r="J98" s="112"/>
    </row>
    <row r="99" spans="1:10" ht="15" customHeight="1" x14ac:dyDescent="0.25">
      <c r="A99" s="161" t="s">
        <v>207</v>
      </c>
      <c r="B99" s="162"/>
      <c r="C99" s="87"/>
      <c r="D99" s="80" t="s">
        <v>204</v>
      </c>
      <c r="E99" s="88" t="s">
        <v>208</v>
      </c>
      <c r="F99" s="81">
        <f t="shared" si="11"/>
        <v>0</v>
      </c>
      <c r="G99" s="82"/>
      <c r="H99" s="82"/>
      <c r="I99" s="82"/>
      <c r="J99" s="112"/>
    </row>
    <row r="100" spans="1:10" ht="15.75" customHeight="1" x14ac:dyDescent="0.25">
      <c r="A100" s="145" t="s">
        <v>209</v>
      </c>
      <c r="B100" s="146"/>
      <c r="C100" s="79" t="s">
        <v>210</v>
      </c>
      <c r="D100" s="80" t="s">
        <v>211</v>
      </c>
      <c r="E100" s="80"/>
      <c r="F100" s="81">
        <f t="shared" si="11"/>
        <v>5717888.0899999999</v>
      </c>
      <c r="G100" s="82">
        <f t="shared" ref="G100:J100" si="14">SUM(G101+G102+G103+G104+G105+G106+G107+G108+G109)</f>
        <v>3939988.09</v>
      </c>
      <c r="H100" s="82">
        <f t="shared" si="14"/>
        <v>0</v>
      </c>
      <c r="I100" s="82">
        <f t="shared" si="14"/>
        <v>777900</v>
      </c>
      <c r="J100" s="112">
        <f t="shared" si="14"/>
        <v>1000000</v>
      </c>
    </row>
    <row r="101" spans="1:10" s="60" customFormat="1" ht="19.5" customHeight="1" x14ac:dyDescent="0.25">
      <c r="A101" s="159" t="s">
        <v>212</v>
      </c>
      <c r="B101" s="160"/>
      <c r="C101" s="87"/>
      <c r="D101" s="80" t="s">
        <v>211</v>
      </c>
      <c r="E101" s="88" t="s">
        <v>213</v>
      </c>
      <c r="F101" s="81">
        <f t="shared" si="11"/>
        <v>149909.21</v>
      </c>
      <c r="G101" s="82">
        <f>148429+1480.21</f>
        <v>149909.21</v>
      </c>
      <c r="H101" s="82"/>
      <c r="I101" s="82"/>
      <c r="J101" s="112"/>
    </row>
    <row r="102" spans="1:10" ht="15" customHeight="1" x14ac:dyDescent="0.25">
      <c r="A102" s="159" t="s">
        <v>214</v>
      </c>
      <c r="B102" s="160"/>
      <c r="C102" s="87"/>
      <c r="D102" s="80" t="s">
        <v>211</v>
      </c>
      <c r="E102" s="88" t="s">
        <v>215</v>
      </c>
      <c r="F102" s="81">
        <f t="shared" si="11"/>
        <v>150000</v>
      </c>
      <c r="G102" s="82">
        <f>100000</f>
        <v>100000</v>
      </c>
      <c r="H102" s="82"/>
      <c r="I102" s="82">
        <f>50000</f>
        <v>50000</v>
      </c>
      <c r="J102" s="112"/>
    </row>
    <row r="103" spans="1:10" ht="12.75" customHeight="1" x14ac:dyDescent="0.25">
      <c r="A103" s="159" t="s">
        <v>216</v>
      </c>
      <c r="B103" s="160"/>
      <c r="C103" s="87"/>
      <c r="D103" s="80" t="s">
        <v>211</v>
      </c>
      <c r="E103" s="88" t="s">
        <v>217</v>
      </c>
      <c r="F103" s="81">
        <f t="shared" si="11"/>
        <v>67124</v>
      </c>
      <c r="G103" s="82">
        <f>67124</f>
        <v>67124</v>
      </c>
      <c r="H103" s="82"/>
      <c r="I103" s="82"/>
      <c r="J103" s="112"/>
    </row>
    <row r="104" spans="1:10" s="60" customFormat="1" ht="16.5" customHeight="1" x14ac:dyDescent="0.25">
      <c r="A104" s="159" t="s">
        <v>218</v>
      </c>
      <c r="B104" s="160"/>
      <c r="C104" s="87"/>
      <c r="D104" s="80" t="s">
        <v>211</v>
      </c>
      <c r="E104" s="88" t="s">
        <v>219</v>
      </c>
      <c r="F104" s="81">
        <f t="shared" si="11"/>
        <v>0</v>
      </c>
      <c r="G104" s="82"/>
      <c r="H104" s="82"/>
      <c r="I104" s="82"/>
      <c r="J104" s="112"/>
    </row>
    <row r="105" spans="1:10" s="60" customFormat="1" ht="19.5" customHeight="1" x14ac:dyDescent="0.25">
      <c r="A105" s="159" t="s">
        <v>205</v>
      </c>
      <c r="B105" s="160"/>
      <c r="C105" s="87"/>
      <c r="D105" s="80" t="s">
        <v>211</v>
      </c>
      <c r="E105" s="88" t="s">
        <v>206</v>
      </c>
      <c r="F105" s="81">
        <f t="shared" si="11"/>
        <v>2374270</v>
      </c>
      <c r="G105" s="82">
        <f>1354270</f>
        <v>1354270</v>
      </c>
      <c r="H105" s="82"/>
      <c r="I105" s="82">
        <f>20000</f>
        <v>20000</v>
      </c>
      <c r="J105" s="112">
        <f>1000000</f>
        <v>1000000</v>
      </c>
    </row>
    <row r="106" spans="1:10" ht="19.5" customHeight="1" x14ac:dyDescent="0.25">
      <c r="A106" s="159" t="s">
        <v>207</v>
      </c>
      <c r="B106" s="160"/>
      <c r="C106" s="87"/>
      <c r="D106" s="80" t="s">
        <v>211</v>
      </c>
      <c r="E106" s="88" t="s">
        <v>208</v>
      </c>
      <c r="F106" s="81">
        <f t="shared" si="11"/>
        <v>1213524</v>
      </c>
      <c r="G106" s="82">
        <f>1205924</f>
        <v>1205924</v>
      </c>
      <c r="H106" s="82"/>
      <c r="I106" s="82">
        <f>7600</f>
        <v>7600</v>
      </c>
      <c r="J106" s="112"/>
    </row>
    <row r="107" spans="1:10" ht="15" customHeight="1" x14ac:dyDescent="0.25">
      <c r="A107" s="159" t="s">
        <v>207</v>
      </c>
      <c r="B107" s="160"/>
      <c r="C107" s="87"/>
      <c r="D107" s="80" t="s">
        <v>211</v>
      </c>
      <c r="E107" s="88" t="s">
        <v>220</v>
      </c>
      <c r="F107" s="81">
        <f t="shared" si="11"/>
        <v>0</v>
      </c>
      <c r="G107" s="82"/>
      <c r="H107" s="82"/>
      <c r="I107" s="82"/>
      <c r="J107" s="112"/>
    </row>
    <row r="108" spans="1:10" ht="16.5" customHeight="1" x14ac:dyDescent="0.25">
      <c r="A108" s="159" t="s">
        <v>221</v>
      </c>
      <c r="B108" s="160"/>
      <c r="C108" s="87"/>
      <c r="D108" s="80" t="s">
        <v>211</v>
      </c>
      <c r="E108" s="88" t="s">
        <v>222</v>
      </c>
      <c r="F108" s="81">
        <f t="shared" si="11"/>
        <v>50000</v>
      </c>
      <c r="G108" s="118"/>
      <c r="H108" s="82"/>
      <c r="I108" s="82">
        <f>50000</f>
        <v>50000</v>
      </c>
      <c r="J108" s="112"/>
    </row>
    <row r="109" spans="1:10" ht="15.75" customHeight="1" x14ac:dyDescent="0.25">
      <c r="A109" s="159" t="s">
        <v>223</v>
      </c>
      <c r="B109" s="160"/>
      <c r="C109" s="87"/>
      <c r="D109" s="80" t="s">
        <v>211</v>
      </c>
      <c r="E109" s="88" t="s">
        <v>147</v>
      </c>
      <c r="F109" s="81">
        <f t="shared" si="11"/>
        <v>1713060.88</v>
      </c>
      <c r="G109" s="82">
        <f>SUM(G110:G117)</f>
        <v>1062760.8799999999</v>
      </c>
      <c r="H109" s="82">
        <f>SUM(H110:H117)</f>
        <v>0</v>
      </c>
      <c r="I109" s="82">
        <f>SUM(I110:I117)</f>
        <v>650300</v>
      </c>
      <c r="J109" s="112">
        <f>SUM(J110:J117)</f>
        <v>0</v>
      </c>
    </row>
    <row r="110" spans="1:10" ht="16.5" customHeight="1" x14ac:dyDescent="0.25">
      <c r="A110" s="153" t="s">
        <v>224</v>
      </c>
      <c r="B110" s="154"/>
      <c r="C110" s="87"/>
      <c r="D110" s="80" t="s">
        <v>211</v>
      </c>
      <c r="E110" s="88"/>
      <c r="F110" s="81">
        <f t="shared" si="11"/>
        <v>0</v>
      </c>
      <c r="G110" s="82"/>
      <c r="H110" s="82"/>
      <c r="I110" s="82"/>
      <c r="J110" s="112"/>
    </row>
    <row r="111" spans="1:10" ht="17.25" customHeight="1" x14ac:dyDescent="0.25">
      <c r="A111" s="159" t="s">
        <v>225</v>
      </c>
      <c r="B111" s="160"/>
      <c r="C111" s="87"/>
      <c r="D111" s="80" t="s">
        <v>211</v>
      </c>
      <c r="E111" s="88" t="s">
        <v>226</v>
      </c>
      <c r="F111" s="81">
        <f t="shared" si="11"/>
        <v>1205400</v>
      </c>
      <c r="G111" s="82">
        <f>899000</f>
        <v>899000</v>
      </c>
      <c r="H111" s="82"/>
      <c r="I111" s="82">
        <f>306400</f>
        <v>306400</v>
      </c>
      <c r="J111" s="112"/>
    </row>
    <row r="112" spans="1:10" ht="15.75" customHeight="1" x14ac:dyDescent="0.25">
      <c r="A112" s="159" t="s">
        <v>227</v>
      </c>
      <c r="B112" s="160"/>
      <c r="C112" s="87"/>
      <c r="D112" s="80" t="s">
        <v>211</v>
      </c>
      <c r="E112" s="88"/>
      <c r="F112" s="81">
        <f t="shared" si="11"/>
        <v>0</v>
      </c>
      <c r="G112" s="82"/>
      <c r="H112" s="82"/>
      <c r="I112" s="82"/>
      <c r="J112" s="112"/>
    </row>
    <row r="113" spans="1:10" ht="18" customHeight="1" x14ac:dyDescent="0.25">
      <c r="A113" s="159" t="s">
        <v>228</v>
      </c>
      <c r="B113" s="160"/>
      <c r="C113" s="87"/>
      <c r="D113" s="80" t="s">
        <v>211</v>
      </c>
      <c r="E113" s="88"/>
      <c r="F113" s="81">
        <f t="shared" si="11"/>
        <v>0</v>
      </c>
      <c r="G113" s="82"/>
      <c r="H113" s="82"/>
      <c r="I113" s="82"/>
      <c r="J113" s="112"/>
    </row>
    <row r="114" spans="1:10" customFormat="1" ht="24" customHeight="1" x14ac:dyDescent="0.25">
      <c r="A114" s="159" t="s">
        <v>229</v>
      </c>
      <c r="B114" s="160"/>
      <c r="C114" s="87"/>
      <c r="D114" s="80" t="s">
        <v>211</v>
      </c>
      <c r="E114" s="88" t="s">
        <v>230</v>
      </c>
      <c r="F114" s="81">
        <f t="shared" si="11"/>
        <v>0</v>
      </c>
      <c r="G114" s="82"/>
      <c r="H114" s="82"/>
      <c r="I114" s="82"/>
      <c r="J114" s="112"/>
    </row>
    <row r="115" spans="1:10" s="60" customFormat="1" ht="20.25" customHeight="1" x14ac:dyDescent="0.25">
      <c r="A115" s="159" t="s">
        <v>231</v>
      </c>
      <c r="B115" s="160"/>
      <c r="C115" s="87"/>
      <c r="D115" s="80" t="s">
        <v>211</v>
      </c>
      <c r="E115" s="88" t="s">
        <v>232</v>
      </c>
      <c r="F115" s="81">
        <f t="shared" si="11"/>
        <v>50000</v>
      </c>
      <c r="G115" s="82"/>
      <c r="H115" s="82"/>
      <c r="I115" s="82">
        <f>50000</f>
        <v>50000</v>
      </c>
      <c r="J115" s="112"/>
    </row>
    <row r="116" spans="1:10" ht="19.5" customHeight="1" x14ac:dyDescent="0.25">
      <c r="A116" s="159" t="s">
        <v>233</v>
      </c>
      <c r="B116" s="160"/>
      <c r="C116" s="87"/>
      <c r="D116" s="80" t="s">
        <v>211</v>
      </c>
      <c r="E116" s="88" t="s">
        <v>234</v>
      </c>
      <c r="F116" s="81">
        <f t="shared" si="11"/>
        <v>50000</v>
      </c>
      <c r="G116" s="82"/>
      <c r="H116" s="82"/>
      <c r="I116" s="82">
        <f>50000</f>
        <v>50000</v>
      </c>
      <c r="J116" s="112"/>
    </row>
    <row r="117" spans="1:10" ht="14.25" customHeight="1" x14ac:dyDescent="0.25">
      <c r="A117" s="159" t="s">
        <v>235</v>
      </c>
      <c r="B117" s="160"/>
      <c r="C117" s="87"/>
      <c r="D117" s="80" t="s">
        <v>211</v>
      </c>
      <c r="E117" s="88" t="s">
        <v>236</v>
      </c>
      <c r="F117" s="81">
        <f t="shared" si="11"/>
        <v>407660.88</v>
      </c>
      <c r="G117" s="82">
        <f>163760.88</f>
        <v>163760.88</v>
      </c>
      <c r="H117" s="82"/>
      <c r="I117" s="82">
        <f>243900</f>
        <v>243900</v>
      </c>
      <c r="J117" s="112"/>
    </row>
    <row r="118" spans="1:10" ht="14.25" customHeight="1" x14ac:dyDescent="0.25">
      <c r="A118" s="145" t="s">
        <v>237</v>
      </c>
      <c r="B118" s="146"/>
      <c r="C118" s="79" t="s">
        <v>238</v>
      </c>
      <c r="D118" s="80" t="s">
        <v>239</v>
      </c>
      <c r="E118" s="80"/>
      <c r="F118" s="85">
        <f t="shared" si="11"/>
        <v>1470759.1</v>
      </c>
      <c r="G118" s="82">
        <f t="shared" ref="G118:J118" si="15">SUM(G119+G120+G121+G122+G123+G124+G125+G126+G127)</f>
        <v>1470759.1</v>
      </c>
      <c r="H118" s="82">
        <f t="shared" si="15"/>
        <v>0</v>
      </c>
      <c r="I118" s="82">
        <f t="shared" si="15"/>
        <v>0</v>
      </c>
      <c r="J118" s="82">
        <f t="shared" si="15"/>
        <v>0</v>
      </c>
    </row>
    <row r="119" spans="1:10" ht="14.25" customHeight="1" x14ac:dyDescent="0.25">
      <c r="A119" s="159" t="s">
        <v>240</v>
      </c>
      <c r="B119" s="160"/>
      <c r="C119" s="87"/>
      <c r="D119" s="80" t="s">
        <v>239</v>
      </c>
      <c r="E119" s="88" t="s">
        <v>217</v>
      </c>
      <c r="F119" s="85">
        <f t="shared" si="11"/>
        <v>1470759.1</v>
      </c>
      <c r="G119" s="82">
        <f>1360633+110126.1</f>
        <v>1470759.1</v>
      </c>
      <c r="H119" s="82"/>
      <c r="I119" s="82"/>
      <c r="J119" s="112"/>
    </row>
    <row r="120" spans="1:10" ht="15.75" customHeight="1" x14ac:dyDescent="0.25">
      <c r="A120" s="145" t="s">
        <v>224</v>
      </c>
      <c r="B120" s="146"/>
      <c r="C120" s="87"/>
      <c r="D120" s="88"/>
      <c r="E120" s="88"/>
      <c r="F120" s="81">
        <f t="shared" si="11"/>
        <v>0</v>
      </c>
      <c r="G120" s="82"/>
      <c r="H120" s="82"/>
      <c r="I120" s="82"/>
      <c r="J120" s="112"/>
    </row>
    <row r="121" spans="1:10" ht="21" customHeight="1" x14ac:dyDescent="0.25">
      <c r="A121" s="145" t="s">
        <v>241</v>
      </c>
      <c r="B121" s="146"/>
      <c r="C121" s="79" t="s">
        <v>242</v>
      </c>
      <c r="D121" s="80" t="s">
        <v>243</v>
      </c>
      <c r="E121" s="80"/>
      <c r="F121" s="81">
        <f t="shared" si="11"/>
        <v>0</v>
      </c>
      <c r="G121" s="82"/>
      <c r="H121" s="82"/>
      <c r="I121" s="82"/>
      <c r="J121" s="112"/>
    </row>
    <row r="122" spans="1:10" ht="14.25" customHeight="1" x14ac:dyDescent="0.25">
      <c r="A122" s="145" t="s">
        <v>244</v>
      </c>
      <c r="B122" s="146"/>
      <c r="C122" s="79" t="s">
        <v>245</v>
      </c>
      <c r="D122" s="80" t="s">
        <v>246</v>
      </c>
      <c r="E122" s="80"/>
      <c r="F122" s="81">
        <f t="shared" si="11"/>
        <v>0</v>
      </c>
      <c r="G122" s="82"/>
      <c r="H122" s="82"/>
      <c r="I122" s="82"/>
      <c r="J122" s="112"/>
    </row>
    <row r="123" spans="1:10" ht="29.25" customHeight="1" x14ac:dyDescent="0.25">
      <c r="A123" s="145" t="s">
        <v>247</v>
      </c>
      <c r="B123" s="146"/>
      <c r="C123" s="79" t="s">
        <v>248</v>
      </c>
      <c r="D123" s="80" t="s">
        <v>249</v>
      </c>
      <c r="E123" s="80"/>
      <c r="F123" s="81">
        <f t="shared" si="11"/>
        <v>0</v>
      </c>
      <c r="G123" s="82"/>
      <c r="H123" s="82"/>
      <c r="I123" s="82"/>
      <c r="J123" s="112"/>
    </row>
    <row r="124" spans="1:10" ht="17.25" customHeight="1" x14ac:dyDescent="0.25">
      <c r="A124" s="147" t="s">
        <v>250</v>
      </c>
      <c r="B124" s="148"/>
      <c r="C124" s="83" t="s">
        <v>251</v>
      </c>
      <c r="D124" s="84" t="s">
        <v>252</v>
      </c>
      <c r="E124" s="80"/>
      <c r="F124" s="81">
        <f t="shared" si="11"/>
        <v>0</v>
      </c>
      <c r="G124" s="82"/>
      <c r="H124" s="82"/>
      <c r="I124" s="82"/>
      <c r="J124" s="112"/>
    </row>
    <row r="125" spans="1:10" ht="23.25" customHeight="1" x14ac:dyDescent="0.25">
      <c r="A125" s="145" t="s">
        <v>253</v>
      </c>
      <c r="B125" s="146"/>
      <c r="C125" s="79" t="s">
        <v>254</v>
      </c>
      <c r="D125" s="80" t="s">
        <v>255</v>
      </c>
      <c r="E125" s="119"/>
      <c r="F125" s="81">
        <f t="shared" si="11"/>
        <v>0</v>
      </c>
      <c r="G125" s="82"/>
      <c r="H125" s="82"/>
      <c r="I125" s="82"/>
      <c r="J125" s="112"/>
    </row>
    <row r="126" spans="1:10" ht="13.5" customHeight="1" x14ac:dyDescent="0.25">
      <c r="A126" s="145" t="s">
        <v>256</v>
      </c>
      <c r="B126" s="146"/>
      <c r="C126" s="79" t="s">
        <v>257</v>
      </c>
      <c r="D126" s="80" t="s">
        <v>255</v>
      </c>
      <c r="E126" s="119"/>
      <c r="F126" s="81">
        <f t="shared" si="11"/>
        <v>0</v>
      </c>
      <c r="G126" s="82"/>
      <c r="H126" s="82"/>
      <c r="I126" s="82"/>
      <c r="J126" s="112"/>
    </row>
    <row r="127" spans="1:10" ht="16.5" customHeight="1" x14ac:dyDescent="0.25">
      <c r="A127" s="145" t="s">
        <v>258</v>
      </c>
      <c r="B127" s="146"/>
      <c r="C127" s="79" t="s">
        <v>259</v>
      </c>
      <c r="D127" s="80" t="s">
        <v>255</v>
      </c>
      <c r="E127" s="119"/>
      <c r="F127" s="81">
        <f t="shared" si="11"/>
        <v>0</v>
      </c>
      <c r="G127" s="82"/>
      <c r="H127" s="82"/>
      <c r="I127" s="82"/>
      <c r="J127" s="112"/>
    </row>
    <row r="128" spans="1:10" ht="17.25" customHeight="1" x14ac:dyDescent="0.25">
      <c r="A128" s="163" t="s">
        <v>260</v>
      </c>
      <c r="B128" s="164"/>
      <c r="C128" s="83" t="s">
        <v>261</v>
      </c>
      <c r="D128" s="84" t="s">
        <v>47</v>
      </c>
      <c r="E128" s="119"/>
      <c r="F128" s="81">
        <f t="shared" si="11"/>
        <v>0</v>
      </c>
      <c r="G128" s="82"/>
      <c r="H128" s="82"/>
      <c r="I128" s="82"/>
      <c r="J128" s="112"/>
    </row>
    <row r="129" spans="1:10" ht="24" customHeight="1" x14ac:dyDescent="0.25">
      <c r="A129" s="165" t="s">
        <v>262</v>
      </c>
      <c r="B129" s="166"/>
      <c r="C129" s="79" t="s">
        <v>263</v>
      </c>
      <c r="D129" s="80" t="s">
        <v>264</v>
      </c>
      <c r="E129" s="119"/>
      <c r="F129" s="120">
        <f t="shared" si="11"/>
        <v>0</v>
      </c>
      <c r="G129" s="121"/>
      <c r="H129" s="121"/>
      <c r="I129" s="121"/>
      <c r="J129" s="126"/>
    </row>
    <row r="130" spans="1:10" ht="17.25" customHeight="1" x14ac:dyDescent="0.25">
      <c r="A130" s="167"/>
      <c r="B130" s="168"/>
      <c r="C130" s="122"/>
      <c r="D130" s="117"/>
      <c r="E130" s="123"/>
      <c r="F130" s="124">
        <f t="shared" si="11"/>
        <v>0</v>
      </c>
      <c r="G130" s="125"/>
      <c r="H130" s="125"/>
      <c r="I130" s="125"/>
      <c r="J130" s="127"/>
    </row>
    <row r="131" spans="1:10" ht="9.75" customHeight="1" x14ac:dyDescent="0.25">
      <c r="A131" s="169"/>
      <c r="B131" s="169"/>
      <c r="C131" s="169"/>
      <c r="D131" s="169"/>
      <c r="E131" s="169"/>
      <c r="F131" s="169"/>
      <c r="G131" s="169"/>
      <c r="H131" s="169"/>
      <c r="I131" s="169"/>
      <c r="J131" s="169"/>
    </row>
    <row r="132" spans="1:10" ht="13.5" customHeight="1" x14ac:dyDescent="0.25">
      <c r="A132" s="169" t="s">
        <v>265</v>
      </c>
      <c r="B132" s="169"/>
      <c r="C132" s="169"/>
      <c r="D132" s="169"/>
      <c r="E132" s="169"/>
      <c r="F132" s="169"/>
      <c r="G132" s="169"/>
      <c r="H132" s="169"/>
      <c r="I132" s="169"/>
      <c r="J132" s="169"/>
    </row>
    <row r="133" spans="1:10" ht="12" customHeight="1" x14ac:dyDescent="0.25">
      <c r="A133" s="169" t="s">
        <v>266</v>
      </c>
      <c r="B133" s="169"/>
      <c r="C133" s="169"/>
      <c r="D133" s="169"/>
      <c r="E133" s="169"/>
      <c r="F133" s="169"/>
      <c r="G133" s="169"/>
      <c r="H133" s="169"/>
      <c r="I133" s="169"/>
      <c r="J133" s="169"/>
    </row>
    <row r="134" spans="1:10" ht="13.5" customHeight="1" x14ac:dyDescent="0.25">
      <c r="A134" s="169" t="s">
        <v>267</v>
      </c>
      <c r="B134" s="169"/>
      <c r="C134" s="169"/>
      <c r="D134" s="169"/>
      <c r="E134" s="169"/>
      <c r="F134" s="169"/>
      <c r="G134" s="169"/>
      <c r="H134" s="169"/>
      <c r="I134" s="169"/>
      <c r="J134" s="169"/>
    </row>
    <row r="135" spans="1:10" ht="13.5" customHeight="1" x14ac:dyDescent="0.25">
      <c r="A135" s="169" t="s">
        <v>268</v>
      </c>
      <c r="B135" s="169"/>
      <c r="C135" s="169"/>
      <c r="D135" s="169"/>
      <c r="E135" s="169"/>
      <c r="F135" s="169"/>
      <c r="G135" s="169"/>
      <c r="H135" s="169"/>
      <c r="I135" s="169"/>
      <c r="J135" s="169"/>
    </row>
    <row r="136" spans="1:10" ht="13.5" customHeight="1" x14ac:dyDescent="0.25">
      <c r="A136" s="169" t="s">
        <v>269</v>
      </c>
      <c r="B136" s="169"/>
      <c r="C136" s="169"/>
      <c r="D136" s="169"/>
      <c r="E136" s="169"/>
      <c r="F136" s="169"/>
      <c r="G136" s="169"/>
      <c r="H136" s="169"/>
      <c r="I136" s="169"/>
      <c r="J136" s="169"/>
    </row>
    <row r="137" spans="1:10" ht="14.25" customHeight="1" x14ac:dyDescent="0.25">
      <c r="A137" s="169" t="s">
        <v>270</v>
      </c>
      <c r="B137" s="169"/>
      <c r="C137" s="169"/>
      <c r="D137" s="169"/>
      <c r="E137" s="169"/>
      <c r="F137" s="169"/>
      <c r="G137" s="169"/>
      <c r="H137" s="169"/>
      <c r="I137" s="169"/>
      <c r="J137" s="169"/>
    </row>
    <row r="138" spans="1:10" ht="23.25" customHeight="1" x14ac:dyDescent="0.25">
      <c r="A138" s="170" t="s">
        <v>271</v>
      </c>
      <c r="B138" s="170"/>
      <c r="C138" s="170"/>
      <c r="D138" s="170"/>
      <c r="E138" s="170"/>
      <c r="F138" s="170"/>
      <c r="G138" s="170"/>
      <c r="H138" s="170"/>
      <c r="I138" s="170"/>
      <c r="J138" s="170"/>
    </row>
    <row r="139" spans="1:10" ht="14.25" customHeight="1" x14ac:dyDescent="0.25">
      <c r="A139" s="169" t="s">
        <v>272</v>
      </c>
      <c r="B139" s="169"/>
      <c r="C139" s="169"/>
      <c r="D139" s="169"/>
      <c r="E139" s="169"/>
      <c r="F139" s="169"/>
      <c r="G139" s="169"/>
      <c r="H139" s="169"/>
      <c r="I139" s="169"/>
      <c r="J139" s="169"/>
    </row>
    <row r="140" spans="1:10" ht="36" customHeight="1" x14ac:dyDescent="0.25">
      <c r="A140" s="170" t="s">
        <v>273</v>
      </c>
      <c r="B140" s="170"/>
      <c r="C140" s="170"/>
      <c r="D140" s="170"/>
      <c r="E140" s="170"/>
      <c r="F140" s="170"/>
      <c r="G140" s="170"/>
      <c r="H140" s="170"/>
      <c r="I140" s="170"/>
      <c r="J140" s="170"/>
    </row>
    <row r="141" spans="1:10" ht="34" customHeight="1" x14ac:dyDescent="0.25">
      <c r="A141" s="170" t="s">
        <v>274</v>
      </c>
      <c r="B141" s="170"/>
      <c r="C141" s="170"/>
      <c r="D141" s="170"/>
      <c r="E141" s="170"/>
      <c r="F141" s="170"/>
      <c r="G141" s="170"/>
      <c r="H141" s="170"/>
      <c r="I141" s="170"/>
      <c r="J141" s="170"/>
    </row>
    <row r="142" spans="1:10" ht="33.75" customHeight="1" x14ac:dyDescent="0.25">
      <c r="A142" s="170" t="s">
        <v>275</v>
      </c>
      <c r="B142" s="170"/>
      <c r="C142" s="170"/>
      <c r="D142" s="170"/>
      <c r="E142" s="170"/>
      <c r="F142" s="170"/>
      <c r="G142" s="170"/>
      <c r="H142" s="170"/>
      <c r="I142" s="170"/>
      <c r="J142" s="170"/>
    </row>
    <row r="143" spans="1:10" ht="24" customHeight="1" x14ac:dyDescent="0.25">
      <c r="A143" s="169" t="s">
        <v>276</v>
      </c>
      <c r="B143" s="169"/>
      <c r="C143" s="169"/>
      <c r="D143" s="169"/>
      <c r="E143" s="169"/>
      <c r="F143" s="169"/>
      <c r="G143" s="169"/>
      <c r="H143" s="169"/>
      <c r="I143" s="169"/>
      <c r="J143" s="169"/>
    </row>
    <row r="144" spans="1:10" ht="15" customHeight="1" x14ac:dyDescent="0.25">
      <c r="A144" s="169" t="s">
        <v>277</v>
      </c>
      <c r="B144" s="169"/>
      <c r="C144" s="169"/>
      <c r="D144" s="169"/>
      <c r="E144" s="169"/>
      <c r="F144" s="169"/>
      <c r="G144" s="169"/>
      <c r="H144" s="169"/>
      <c r="I144" s="169"/>
      <c r="J144" s="169"/>
    </row>
    <row r="145" spans="1:10" ht="36" customHeight="1" x14ac:dyDescent="0.25">
      <c r="A145" s="170" t="s">
        <v>278</v>
      </c>
      <c r="B145" s="170"/>
      <c r="C145" s="170"/>
      <c r="D145" s="170"/>
      <c r="E145" s="170"/>
      <c r="F145" s="170"/>
      <c r="G145" s="170"/>
      <c r="H145" s="170"/>
      <c r="I145" s="170"/>
      <c r="J145" s="170"/>
    </row>
  </sheetData>
  <mergeCells count="141">
    <mergeCell ref="A137:J137"/>
    <mergeCell ref="A138:J138"/>
    <mergeCell ref="A139:J139"/>
    <mergeCell ref="A140:J140"/>
    <mergeCell ref="A141:J141"/>
    <mergeCell ref="A142:J142"/>
    <mergeCell ref="A143:J143"/>
    <mergeCell ref="A144:J144"/>
    <mergeCell ref="A145:J145"/>
    <mergeCell ref="A128:B128"/>
    <mergeCell ref="A129:B129"/>
    <mergeCell ref="A130:B130"/>
    <mergeCell ref="A131:J131"/>
    <mergeCell ref="A132:J132"/>
    <mergeCell ref="A133:J133"/>
    <mergeCell ref="A134:J134"/>
    <mergeCell ref="A135:J135"/>
    <mergeCell ref="A136:J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C18:G18"/>
    <mergeCell ref="G20:J20"/>
    <mergeCell ref="G21:J21"/>
    <mergeCell ref="G22:J22"/>
    <mergeCell ref="A24:B24"/>
    <mergeCell ref="A25:B25"/>
    <mergeCell ref="A26:B26"/>
    <mergeCell ref="A27:B27"/>
    <mergeCell ref="A28:B28"/>
    <mergeCell ref="C20:C23"/>
    <mergeCell ref="D20:D23"/>
    <mergeCell ref="E20:E23"/>
    <mergeCell ref="F20:F23"/>
    <mergeCell ref="A20:B23"/>
    <mergeCell ref="H1:J1"/>
    <mergeCell ref="G2:J2"/>
    <mergeCell ref="G3:J3"/>
    <mergeCell ref="I4:J4"/>
    <mergeCell ref="I5:J5"/>
    <mergeCell ref="H6:J6"/>
    <mergeCell ref="B7:H7"/>
    <mergeCell ref="C9:G9"/>
    <mergeCell ref="B16:H16"/>
    <mergeCell ref="B12:H13"/>
  </mergeCells>
  <pageMargins left="0" right="0" top="0" bottom="0" header="0" footer="0"/>
  <pageSetup paperSize="9" fitToHeight="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tabSelected="1" topLeftCell="A31" workbookViewId="0">
      <selection activeCell="I14" sqref="I14"/>
    </sheetView>
  </sheetViews>
  <sheetFormatPr defaultColWidth="8.7265625" defaultRowHeight="10.5" x14ac:dyDescent="0.25"/>
  <cols>
    <col min="1" max="1" width="5.453125" style="4" customWidth="1"/>
    <col min="2" max="2" width="15.1796875" style="4" customWidth="1"/>
    <col min="3" max="3" width="56.81640625" style="4" customWidth="1"/>
    <col min="4" max="4" width="7.7265625" style="4" customWidth="1"/>
    <col min="5" max="5" width="6.453125" style="5" customWidth="1"/>
    <col min="6" max="6" width="11.26953125" style="5" customWidth="1"/>
    <col min="7" max="7" width="12" style="5" customWidth="1"/>
    <col min="8" max="8" width="14" style="5" customWidth="1"/>
    <col min="9" max="9" width="12.26953125" style="5" customWidth="1"/>
    <col min="10" max="16384" width="8.7265625" style="4"/>
  </cols>
  <sheetData>
    <row r="1" spans="1:9" s="1" customFormat="1" ht="13.5" customHeight="1" x14ac:dyDescent="0.3">
      <c r="B1" s="186" t="s">
        <v>279</v>
      </c>
      <c r="C1" s="186"/>
      <c r="D1" s="186"/>
      <c r="E1" s="187"/>
      <c r="F1" s="187"/>
      <c r="G1" s="187"/>
      <c r="H1" s="6"/>
      <c r="I1" s="51"/>
    </row>
    <row r="3" spans="1:9" ht="11.25" customHeight="1" x14ac:dyDescent="0.25">
      <c r="A3" s="213" t="s">
        <v>280</v>
      </c>
      <c r="B3" s="228" t="s">
        <v>29</v>
      </c>
      <c r="C3" s="229"/>
      <c r="D3" s="213" t="s">
        <v>281</v>
      </c>
      <c r="E3" s="219" t="s">
        <v>282</v>
      </c>
      <c r="F3" s="223" t="s">
        <v>283</v>
      </c>
      <c r="G3" s="188" t="s">
        <v>284</v>
      </c>
      <c r="H3" s="189"/>
      <c r="I3" s="189"/>
    </row>
    <row r="4" spans="1:9" ht="81" customHeight="1" x14ac:dyDescent="0.25">
      <c r="A4" s="214"/>
      <c r="B4" s="230"/>
      <c r="C4" s="231"/>
      <c r="D4" s="214"/>
      <c r="E4" s="220"/>
      <c r="F4" s="224"/>
      <c r="G4" s="7" t="s">
        <v>37</v>
      </c>
      <c r="H4" s="8" t="s">
        <v>39</v>
      </c>
      <c r="I4" s="8" t="s">
        <v>40</v>
      </c>
    </row>
    <row r="5" spans="1:9" ht="12" customHeight="1" x14ac:dyDescent="0.25">
      <c r="A5" s="9" t="s">
        <v>41</v>
      </c>
      <c r="B5" s="190" t="s">
        <v>42</v>
      </c>
      <c r="C5" s="191"/>
      <c r="D5" s="10" t="s">
        <v>43</v>
      </c>
      <c r="E5" s="11" t="s">
        <v>44</v>
      </c>
      <c r="F5" s="11"/>
      <c r="G5" s="12" t="s">
        <v>285</v>
      </c>
      <c r="H5" s="12"/>
      <c r="I5" s="12"/>
    </row>
    <row r="6" spans="1:9" ht="12.75" customHeight="1" x14ac:dyDescent="0.25">
      <c r="A6" s="13">
        <v>1</v>
      </c>
      <c r="B6" s="192" t="s">
        <v>286</v>
      </c>
      <c r="C6" s="193"/>
      <c r="D6" s="14" t="s">
        <v>287</v>
      </c>
      <c r="E6" s="15" t="s">
        <v>47</v>
      </c>
      <c r="F6" s="15">
        <f t="shared" ref="F6:I6" si="0">SUM(F7+F8+F9+F10+F24+F26)</f>
        <v>7188647.1899999995</v>
      </c>
      <c r="G6" s="15">
        <f t="shared" si="0"/>
        <v>5410747.1899999995</v>
      </c>
      <c r="H6" s="15">
        <f t="shared" si="0"/>
        <v>777900</v>
      </c>
      <c r="I6" s="15">
        <f t="shared" si="0"/>
        <v>1000000</v>
      </c>
    </row>
    <row r="7" spans="1:9" ht="91" customHeight="1" x14ac:dyDescent="0.3">
      <c r="A7" s="16" t="s">
        <v>288</v>
      </c>
      <c r="B7" s="194" t="s">
        <v>289</v>
      </c>
      <c r="C7" s="195"/>
      <c r="D7" s="17" t="s">
        <v>290</v>
      </c>
      <c r="E7" s="18" t="s">
        <v>47</v>
      </c>
      <c r="F7" s="18"/>
      <c r="G7" s="19"/>
      <c r="H7" s="19"/>
      <c r="I7" s="52"/>
    </row>
    <row r="8" spans="1:9" ht="24" customHeight="1" x14ac:dyDescent="0.3">
      <c r="A8" s="16" t="s">
        <v>291</v>
      </c>
      <c r="B8" s="194" t="s">
        <v>292</v>
      </c>
      <c r="C8" s="195"/>
      <c r="D8" s="17" t="s">
        <v>293</v>
      </c>
      <c r="E8" s="18" t="s">
        <v>47</v>
      </c>
      <c r="F8" s="18"/>
      <c r="G8" s="19"/>
      <c r="H8" s="19"/>
      <c r="I8" s="52"/>
    </row>
    <row r="9" spans="1:9" ht="24" customHeight="1" x14ac:dyDescent="0.3">
      <c r="A9" s="16" t="s">
        <v>294</v>
      </c>
      <c r="B9" s="194" t="s">
        <v>295</v>
      </c>
      <c r="C9" s="195"/>
      <c r="D9" s="17" t="s">
        <v>296</v>
      </c>
      <c r="E9" s="18" t="s">
        <v>47</v>
      </c>
      <c r="F9" s="18">
        <f t="shared" ref="F9:F28" si="1">SUM(G9+H9+I9)</f>
        <v>0</v>
      </c>
      <c r="G9" s="19"/>
      <c r="H9" s="19"/>
      <c r="I9" s="52"/>
    </row>
    <row r="10" spans="1:9" ht="24" customHeight="1" x14ac:dyDescent="0.25">
      <c r="A10" s="16" t="s">
        <v>297</v>
      </c>
      <c r="B10" s="194" t="s">
        <v>298</v>
      </c>
      <c r="C10" s="195"/>
      <c r="D10" s="17" t="s">
        <v>299</v>
      </c>
      <c r="E10" s="18" t="s">
        <v>47</v>
      </c>
      <c r="F10" s="18">
        <f t="shared" si="1"/>
        <v>7188647.1899999995</v>
      </c>
      <c r="G10" s="19">
        <f t="shared" ref="G10:I10" si="2">SUM(G11+G14+G17+G18+G21)</f>
        <v>5410747.1899999995</v>
      </c>
      <c r="H10" s="19">
        <f t="shared" si="2"/>
        <v>777900</v>
      </c>
      <c r="I10" s="19">
        <f t="shared" si="2"/>
        <v>1000000</v>
      </c>
    </row>
    <row r="11" spans="1:9" ht="34.5" customHeight="1" x14ac:dyDescent="0.25">
      <c r="A11" s="16" t="s">
        <v>300</v>
      </c>
      <c r="B11" s="196" t="s">
        <v>301</v>
      </c>
      <c r="C11" s="197"/>
      <c r="D11" s="17" t="s">
        <v>302</v>
      </c>
      <c r="E11" s="18" t="s">
        <v>47</v>
      </c>
      <c r="F11" s="18">
        <f t="shared" si="1"/>
        <v>7188647.1899999995</v>
      </c>
      <c r="G11" s="19">
        <f t="shared" ref="G11:I11" si="3">SUM(G12+G13)</f>
        <v>5410747.1899999995</v>
      </c>
      <c r="H11" s="19">
        <f t="shared" si="3"/>
        <v>777900</v>
      </c>
      <c r="I11" s="19">
        <f t="shared" si="3"/>
        <v>1000000</v>
      </c>
    </row>
    <row r="12" spans="1:9" ht="24" customHeight="1" x14ac:dyDescent="0.3">
      <c r="A12" s="16" t="s">
        <v>303</v>
      </c>
      <c r="B12" s="198" t="s">
        <v>304</v>
      </c>
      <c r="C12" s="199"/>
      <c r="D12" s="17" t="s">
        <v>305</v>
      </c>
      <c r="E12" s="18" t="s">
        <v>47</v>
      </c>
      <c r="F12" s="18">
        <f t="shared" si="1"/>
        <v>0</v>
      </c>
      <c r="G12" s="19"/>
      <c r="H12" s="19"/>
      <c r="I12" s="52"/>
    </row>
    <row r="13" spans="1:9" ht="15" customHeight="1" x14ac:dyDescent="0.25">
      <c r="A13" s="16" t="s">
        <v>306</v>
      </c>
      <c r="B13" s="198" t="s">
        <v>307</v>
      </c>
      <c r="C13" s="199"/>
      <c r="D13" s="17" t="s">
        <v>308</v>
      </c>
      <c r="E13" s="18" t="s">
        <v>47</v>
      </c>
      <c r="F13" s="18">
        <f t="shared" si="1"/>
        <v>7188647.1899999995</v>
      </c>
      <c r="G13" s="18">
        <f>SUM('стр.1_4 30.12'!G94)</f>
        <v>5410747.1899999995</v>
      </c>
      <c r="H13" s="18">
        <f>SUM('стр.1_4 30.12'!I94)</f>
        <v>777900</v>
      </c>
      <c r="I13" s="18">
        <f>SUM('стр.1_4 30.12'!J94)</f>
        <v>1000000</v>
      </c>
    </row>
    <row r="14" spans="1:9" ht="25" customHeight="1" x14ac:dyDescent="0.25">
      <c r="A14" s="16" t="s">
        <v>309</v>
      </c>
      <c r="B14" s="196" t="s">
        <v>310</v>
      </c>
      <c r="C14" s="197"/>
      <c r="D14" s="17" t="s">
        <v>311</v>
      </c>
      <c r="E14" s="18" t="s">
        <v>47</v>
      </c>
      <c r="F14" s="18">
        <f t="shared" si="1"/>
        <v>0</v>
      </c>
      <c r="G14" s="19">
        <f t="shared" ref="G14:I14" si="4">SUM(G15+G16)</f>
        <v>0</v>
      </c>
      <c r="H14" s="19">
        <f t="shared" si="4"/>
        <v>0</v>
      </c>
      <c r="I14" s="19">
        <f t="shared" si="4"/>
        <v>0</v>
      </c>
    </row>
    <row r="15" spans="1:9" ht="24" customHeight="1" x14ac:dyDescent="0.3">
      <c r="A15" s="16" t="s">
        <v>312</v>
      </c>
      <c r="B15" s="198" t="s">
        <v>304</v>
      </c>
      <c r="C15" s="199"/>
      <c r="D15" s="17" t="s">
        <v>313</v>
      </c>
      <c r="E15" s="18" t="s">
        <v>47</v>
      </c>
      <c r="F15" s="18">
        <f t="shared" si="1"/>
        <v>0</v>
      </c>
      <c r="G15" s="19"/>
      <c r="H15" s="19"/>
      <c r="I15" s="52"/>
    </row>
    <row r="16" spans="1:9" ht="12.75" customHeight="1" x14ac:dyDescent="0.3">
      <c r="A16" s="16" t="s">
        <v>314</v>
      </c>
      <c r="B16" s="198" t="s">
        <v>307</v>
      </c>
      <c r="C16" s="199"/>
      <c r="D16" s="17" t="s">
        <v>315</v>
      </c>
      <c r="E16" s="18" t="s">
        <v>47</v>
      </c>
      <c r="F16" s="18">
        <f t="shared" si="1"/>
        <v>0</v>
      </c>
      <c r="G16" s="19"/>
      <c r="H16" s="19"/>
      <c r="I16" s="52"/>
    </row>
    <row r="17" spans="1:9" ht="12.75" customHeight="1" x14ac:dyDescent="0.3">
      <c r="A17" s="16" t="s">
        <v>316</v>
      </c>
      <c r="B17" s="196" t="s">
        <v>317</v>
      </c>
      <c r="C17" s="197"/>
      <c r="D17" s="17" t="s">
        <v>318</v>
      </c>
      <c r="E17" s="18" t="s">
        <v>47</v>
      </c>
      <c r="F17" s="18">
        <f t="shared" si="1"/>
        <v>0</v>
      </c>
      <c r="G17" s="19"/>
      <c r="H17" s="19"/>
      <c r="I17" s="52"/>
    </row>
    <row r="18" spans="1:9" ht="12" x14ac:dyDescent="0.3">
      <c r="A18" s="16" t="s">
        <v>319</v>
      </c>
      <c r="B18" s="196" t="s">
        <v>320</v>
      </c>
      <c r="C18" s="197"/>
      <c r="D18" s="17" t="s">
        <v>321</v>
      </c>
      <c r="E18" s="18" t="s">
        <v>47</v>
      </c>
      <c r="F18" s="18">
        <f t="shared" si="1"/>
        <v>0</v>
      </c>
      <c r="G18" s="19"/>
      <c r="H18" s="19"/>
      <c r="I18" s="52"/>
    </row>
    <row r="19" spans="1:9" ht="24" customHeight="1" x14ac:dyDescent="0.3">
      <c r="A19" s="16" t="s">
        <v>322</v>
      </c>
      <c r="B19" s="198" t="s">
        <v>304</v>
      </c>
      <c r="C19" s="199"/>
      <c r="D19" s="17" t="s">
        <v>323</v>
      </c>
      <c r="E19" s="18" t="s">
        <v>47</v>
      </c>
      <c r="F19" s="18">
        <f t="shared" si="1"/>
        <v>0</v>
      </c>
      <c r="G19" s="19"/>
      <c r="H19" s="19"/>
      <c r="I19" s="52"/>
    </row>
    <row r="20" spans="1:9" ht="12.75" customHeight="1" x14ac:dyDescent="0.3">
      <c r="A20" s="16" t="s">
        <v>324</v>
      </c>
      <c r="B20" s="198" t="s">
        <v>307</v>
      </c>
      <c r="C20" s="199"/>
      <c r="D20" s="17" t="s">
        <v>325</v>
      </c>
      <c r="E20" s="18" t="s">
        <v>47</v>
      </c>
      <c r="F20" s="18">
        <f t="shared" si="1"/>
        <v>0</v>
      </c>
      <c r="G20" s="19"/>
      <c r="H20" s="19"/>
      <c r="I20" s="52"/>
    </row>
    <row r="21" spans="1:9" ht="11.5" x14ac:dyDescent="0.25">
      <c r="A21" s="16" t="s">
        <v>326</v>
      </c>
      <c r="B21" s="196" t="s">
        <v>327</v>
      </c>
      <c r="C21" s="197"/>
      <c r="D21" s="20" t="s">
        <v>328</v>
      </c>
      <c r="E21" s="21" t="s">
        <v>47</v>
      </c>
      <c r="F21" s="18">
        <f t="shared" si="1"/>
        <v>0</v>
      </c>
      <c r="G21" s="22">
        <f t="shared" ref="G21:I21" si="5">SUM(G22+G23)</f>
        <v>0</v>
      </c>
      <c r="H21" s="22">
        <f t="shared" si="5"/>
        <v>0</v>
      </c>
      <c r="I21" s="22">
        <f t="shared" si="5"/>
        <v>0</v>
      </c>
    </row>
    <row r="22" spans="1:9" ht="24" customHeight="1" x14ac:dyDescent="0.3">
      <c r="A22" s="16" t="s">
        <v>329</v>
      </c>
      <c r="B22" s="198" t="s">
        <v>304</v>
      </c>
      <c r="C22" s="199"/>
      <c r="D22" s="23" t="s">
        <v>330</v>
      </c>
      <c r="E22" s="15" t="s">
        <v>47</v>
      </c>
      <c r="F22" s="18">
        <f t="shared" si="1"/>
        <v>0</v>
      </c>
      <c r="G22" s="24"/>
      <c r="H22" s="24"/>
      <c r="I22" s="53"/>
    </row>
    <row r="23" spans="1:9" ht="12" x14ac:dyDescent="0.3">
      <c r="A23" s="16" t="s">
        <v>331</v>
      </c>
      <c r="B23" s="198" t="s">
        <v>332</v>
      </c>
      <c r="C23" s="199"/>
      <c r="D23" s="17" t="s">
        <v>333</v>
      </c>
      <c r="E23" s="18" t="s">
        <v>47</v>
      </c>
      <c r="F23" s="18">
        <f t="shared" si="1"/>
        <v>0</v>
      </c>
      <c r="G23" s="19"/>
      <c r="H23" s="19"/>
      <c r="I23" s="52"/>
    </row>
    <row r="24" spans="1:9" ht="39" customHeight="1" x14ac:dyDescent="0.3">
      <c r="A24" s="16" t="s">
        <v>42</v>
      </c>
      <c r="B24" s="200" t="s">
        <v>334</v>
      </c>
      <c r="C24" s="201"/>
      <c r="D24" s="17" t="s">
        <v>335</v>
      </c>
      <c r="E24" s="18" t="s">
        <v>47</v>
      </c>
      <c r="F24" s="18">
        <f t="shared" si="1"/>
        <v>0</v>
      </c>
      <c r="G24" s="19"/>
      <c r="H24" s="19"/>
      <c r="I24" s="52"/>
    </row>
    <row r="25" spans="1:9" ht="14.25" customHeight="1" x14ac:dyDescent="0.3">
      <c r="A25" s="25"/>
      <c r="B25" s="202" t="s">
        <v>336</v>
      </c>
      <c r="C25" s="203"/>
      <c r="D25" s="26" t="s">
        <v>337</v>
      </c>
      <c r="E25" s="27"/>
      <c r="F25" s="18">
        <f t="shared" si="1"/>
        <v>0</v>
      </c>
      <c r="G25" s="19"/>
      <c r="H25" s="19"/>
      <c r="I25" s="52"/>
    </row>
    <row r="26" spans="1:9" ht="25" customHeight="1" x14ac:dyDescent="0.3">
      <c r="A26" s="16" t="s">
        <v>43</v>
      </c>
      <c r="B26" s="200" t="s">
        <v>338</v>
      </c>
      <c r="C26" s="201"/>
      <c r="D26" s="17" t="s">
        <v>339</v>
      </c>
      <c r="E26" s="18" t="s">
        <v>47</v>
      </c>
      <c r="F26" s="18">
        <f t="shared" si="1"/>
        <v>0</v>
      </c>
      <c r="G26" s="19"/>
      <c r="H26" s="19"/>
      <c r="I26" s="52"/>
    </row>
    <row r="27" spans="1:9" ht="11.25" customHeight="1" x14ac:dyDescent="0.25">
      <c r="A27" s="215"/>
      <c r="B27" s="202" t="s">
        <v>336</v>
      </c>
      <c r="C27" s="203"/>
      <c r="D27" s="217" t="s">
        <v>340</v>
      </c>
      <c r="E27" s="221"/>
      <c r="F27" s="18">
        <f t="shared" si="1"/>
        <v>0</v>
      </c>
      <c r="G27" s="225"/>
      <c r="H27" s="19"/>
      <c r="I27" s="227"/>
    </row>
    <row r="28" spans="1:9" ht="12" customHeight="1" x14ac:dyDescent="0.3">
      <c r="A28" s="216"/>
      <c r="B28" s="204"/>
      <c r="C28" s="205"/>
      <c r="D28" s="218"/>
      <c r="E28" s="222"/>
      <c r="F28" s="18">
        <f t="shared" si="1"/>
        <v>0</v>
      </c>
      <c r="G28" s="226"/>
      <c r="H28" s="28"/>
      <c r="I28" s="226"/>
    </row>
    <row r="29" spans="1:9" ht="11.25" customHeight="1" x14ac:dyDescent="0.25"/>
    <row r="30" spans="1:9" ht="15" customHeight="1" x14ac:dyDescent="0.3">
      <c r="A30" s="29" t="s">
        <v>341</v>
      </c>
      <c r="B30" s="29"/>
      <c r="C30" s="29"/>
      <c r="D30" s="29"/>
      <c r="E30" s="30"/>
      <c r="F30" s="31"/>
      <c r="G30" s="32"/>
      <c r="H30" s="32"/>
      <c r="I30" s="54"/>
    </row>
    <row r="31" spans="1:9" ht="15" customHeight="1" x14ac:dyDescent="0.3">
      <c r="A31" s="33" t="s">
        <v>342</v>
      </c>
      <c r="B31" s="29"/>
      <c r="C31" s="34" t="s">
        <v>343</v>
      </c>
      <c r="D31" s="35"/>
      <c r="E31" s="36"/>
      <c r="F31" s="36" t="s">
        <v>4</v>
      </c>
      <c r="G31" s="37"/>
      <c r="H31" s="38"/>
      <c r="I31" s="54"/>
    </row>
    <row r="32" spans="1:9" s="2" customFormat="1" ht="15" customHeight="1" x14ac:dyDescent="0.3">
      <c r="A32" s="29"/>
      <c r="B32" s="29"/>
      <c r="C32" s="39" t="s">
        <v>344</v>
      </c>
      <c r="D32" s="39"/>
      <c r="E32" s="40"/>
      <c r="F32" s="40"/>
      <c r="G32" s="41"/>
      <c r="H32" s="41"/>
      <c r="I32" s="54"/>
    </row>
    <row r="33" spans="1:9" s="2" customFormat="1" ht="15" customHeight="1" x14ac:dyDescent="0.3">
      <c r="A33" s="29"/>
      <c r="B33" s="29"/>
      <c r="C33" s="29"/>
      <c r="D33" s="29"/>
      <c r="E33" s="31"/>
      <c r="F33" s="31"/>
      <c r="G33" s="32"/>
      <c r="H33" s="32"/>
      <c r="I33" s="54"/>
    </row>
    <row r="34" spans="1:9" ht="15" customHeight="1" x14ac:dyDescent="0.3">
      <c r="A34" s="29" t="s">
        <v>345</v>
      </c>
      <c r="B34" s="29"/>
      <c r="C34" s="34" t="s">
        <v>346</v>
      </c>
      <c r="D34" s="34"/>
      <c r="E34" s="36"/>
      <c r="F34" s="36"/>
      <c r="G34" s="37" t="s">
        <v>347</v>
      </c>
      <c r="H34" s="37"/>
      <c r="I34" s="54"/>
    </row>
    <row r="35" spans="1:9" s="2" customFormat="1" ht="15" customHeight="1" x14ac:dyDescent="0.3">
      <c r="A35"/>
      <c r="B35"/>
      <c r="C35" s="39" t="s">
        <v>348</v>
      </c>
      <c r="D35" s="39"/>
      <c r="E35" s="40"/>
      <c r="F35" s="40"/>
      <c r="G35" s="41"/>
      <c r="H35" s="42"/>
      <c r="I35" s="54"/>
    </row>
    <row r="36" spans="1:9" s="2" customFormat="1" ht="10" customHeight="1" x14ac:dyDescent="0.3">
      <c r="A36"/>
      <c r="B36"/>
      <c r="C36" s="39"/>
      <c r="D36" s="39"/>
      <c r="E36" s="40"/>
      <c r="F36" s="40"/>
      <c r="G36" s="41"/>
      <c r="H36" s="43"/>
      <c r="I36" s="54"/>
    </row>
    <row r="37" spans="1:9" ht="15" customHeight="1" x14ac:dyDescent="0.3">
      <c r="A37" s="34" t="s">
        <v>349</v>
      </c>
      <c r="B37" s="34"/>
      <c r="C37" s="34"/>
      <c r="D37" s="44"/>
      <c r="E37" s="45"/>
      <c r="F37" s="45"/>
      <c r="G37" s="46"/>
      <c r="H37" s="46"/>
      <c r="I37" s="55"/>
    </row>
    <row r="38" spans="1:9" ht="10" customHeight="1" x14ac:dyDescent="0.25"/>
    <row r="39" spans="1:9" s="3" customFormat="1" ht="17" customHeight="1" x14ac:dyDescent="0.2">
      <c r="A39" s="47" t="s">
        <v>350</v>
      </c>
      <c r="B39" s="48"/>
      <c r="C39" s="48"/>
      <c r="D39" s="48"/>
      <c r="E39" s="48"/>
      <c r="F39" s="48"/>
      <c r="G39" s="48"/>
      <c r="H39" s="48"/>
      <c r="I39" s="48"/>
    </row>
    <row r="40" spans="1:9" s="3" customFormat="1" ht="48" customHeight="1" x14ac:dyDescent="0.2">
      <c r="A40" s="206" t="s">
        <v>351</v>
      </c>
      <c r="B40" s="207"/>
      <c r="C40" s="207"/>
      <c r="D40" s="207"/>
      <c r="E40" s="208"/>
      <c r="F40" s="208"/>
      <c r="G40" s="208"/>
      <c r="H40" s="208"/>
      <c r="I40" s="208"/>
    </row>
    <row r="41" spans="1:9" s="3" customFormat="1" ht="14.5" customHeight="1" x14ac:dyDescent="0.2">
      <c r="A41" s="170" t="s">
        <v>352</v>
      </c>
      <c r="B41" s="170"/>
      <c r="C41" s="170"/>
      <c r="D41" s="170"/>
      <c r="E41" s="209"/>
      <c r="F41" s="209"/>
      <c r="G41" s="209"/>
      <c r="H41" s="209"/>
      <c r="I41" s="209"/>
    </row>
    <row r="42" spans="1:9" s="3" customFormat="1" ht="12" customHeight="1" x14ac:dyDescent="0.2">
      <c r="A42" s="49" t="s">
        <v>353</v>
      </c>
      <c r="E42" s="50"/>
      <c r="F42" s="50"/>
      <c r="G42" s="50"/>
      <c r="H42" s="50"/>
      <c r="I42" s="50"/>
    </row>
    <row r="43" spans="1:9" s="3" customFormat="1" ht="14" customHeight="1" x14ac:dyDescent="0.2">
      <c r="A43" s="49" t="s">
        <v>354</v>
      </c>
      <c r="E43" s="50"/>
      <c r="F43" s="50"/>
      <c r="G43" s="50"/>
      <c r="H43" s="50"/>
      <c r="I43" s="50"/>
    </row>
    <row r="44" spans="1:9" s="3" customFormat="1" ht="15" customHeight="1" x14ac:dyDescent="0.2">
      <c r="A44" s="49" t="s">
        <v>355</v>
      </c>
      <c r="E44" s="50"/>
      <c r="F44" s="50"/>
      <c r="G44" s="50"/>
      <c r="H44" s="50"/>
      <c r="I44" s="50"/>
    </row>
    <row r="45" spans="1:9" s="3" customFormat="1" ht="22" customHeight="1" x14ac:dyDescent="0.2">
      <c r="A45" s="210" t="s">
        <v>356</v>
      </c>
      <c r="B45" s="211"/>
      <c r="C45" s="211"/>
      <c r="D45" s="211"/>
      <c r="E45" s="212"/>
      <c r="F45" s="212"/>
      <c r="G45" s="212"/>
      <c r="H45" s="212"/>
      <c r="I45" s="212"/>
    </row>
    <row r="46" spans="1:9" ht="14" customHeight="1" x14ac:dyDescent="0.25"/>
  </sheetData>
  <mergeCells count="39">
    <mergeCell ref="B28:C28"/>
    <mergeCell ref="A40:I40"/>
    <mergeCell ref="A41:I41"/>
    <mergeCell ref="A45:I45"/>
    <mergeCell ref="A3:A4"/>
    <mergeCell ref="A27:A28"/>
    <mergeCell ref="D3:D4"/>
    <mergeCell ref="D27:D28"/>
    <mergeCell ref="E3:E4"/>
    <mergeCell ref="E27:E28"/>
    <mergeCell ref="F3:F4"/>
    <mergeCell ref="G27:G28"/>
    <mergeCell ref="I27:I28"/>
    <mergeCell ref="B3:C4"/>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B1:G1"/>
    <mergeCell ref="G3:I3"/>
    <mergeCell ref="B5:C5"/>
    <mergeCell ref="B6:C6"/>
    <mergeCell ref="B7:C7"/>
  </mergeCells>
  <pageMargins left="0.39370078740157499" right="0.39370078740157499" top="0.39370078740157499" bottom="0.31496062992126" header="0.196850393700787" footer="0.196850393700787"/>
  <pageSetup paperSize="9" orientation="landscape" cellComments="asDisplayed" r:id="rId1"/>
  <headerFooter alignWithMargins="0"/>
  <rowBreaks count="1" manualBreakCount="1">
    <brk id="21"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 30.12</vt:lpstr>
      <vt:lpstr>стр.5_60 30.12</vt:lpstr>
      <vt:lpstr>'стр.1_4 30.12'!Заголовки_для_печати</vt:lpstr>
      <vt:lpstr>'стр.5_60 30.12'!Заголовки_для_печати</vt:lpstr>
      <vt:lpstr>'стр.1_4 30.12'!Область_печати</vt:lpstr>
      <vt:lpstr>'стр.5_60 30.12'!Область_печати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Артемьева</cp:lastModifiedBy>
  <cp:lastPrinted>2021-12-31T07:35:15Z</cp:lastPrinted>
  <dcterms:created xsi:type="dcterms:W3CDTF">2020-09-04T06:06:00Z</dcterms:created>
  <dcterms:modified xsi:type="dcterms:W3CDTF">2021-12-31T07:37:40Z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1049-11.2.0.10426</vt:lpwstr>
  </property>
  <property fmtid="{D5CDD505-2E9C-101B-9397-08002B2CF9AE}" pid="3" name="ICV">
    <vt:lpwstr>9256C62701A0432EA21423CEE110D6F3</vt:lpwstr>
  </property>
</Properties>
</file>