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activeTab="3"/>
  </bookViews>
  <sheets>
    <sheet name="Титул" sheetId="1" r:id="rId1"/>
    <sheet name="Раздел1" sheetId="2" r:id="rId2"/>
    <sheet name="Раздел2" sheetId="3" r:id="rId3"/>
    <sheet name="Благ." sheetId="4" r:id="rId4"/>
    <sheet name="Лист1" sheetId="5" r:id="rId5"/>
  </sheets>
  <externalReferences>
    <externalReference r:id="rId8"/>
    <externalReference r:id="rId9"/>
  </externalReferences>
  <definedNames>
    <definedName name="_ftn1_1">"$лист1.$#ссыл" "$#ССЫЛ!"</definedName>
    <definedName name="_ftn2_1">"$лист1.$#ссыл" "$#ССЫЛ!"</definedName>
    <definedName name="_ftnref1_1">"$лист1.$#ссыл" "$#ССЫЛ!"</definedName>
    <definedName name="_ftnref2_1">"$лист1.$#ссыл" "$#ССЫЛ!"</definedName>
    <definedName name="Excel_BuiltIn_Print_Area_1_1" localSheetId="3">#REF!</definedName>
    <definedName name="Excel_BuiltIn_Print_Area_1_1">#REF!</definedName>
    <definedName name="Excel_BuiltIn_Print_Area_4_1">"$#ССЫЛ!.$A$1:$AE$24"</definedName>
    <definedName name="_xlnm.Print_Titles" localSheetId="1">'Раздел1'!$20:$23</definedName>
    <definedName name="_xlnm.Print_Titles" localSheetId="2">'Раздел2'!$3:$6</definedName>
    <definedName name="_xlnm.Print_Area" localSheetId="3">'Благ.'!$A$1:$O$60</definedName>
    <definedName name="_xlnm.Print_Area" localSheetId="0">'Титул'!$A$1:$BX$26</definedName>
  </definedNames>
  <calcPr fullCalcOnLoad="1" refMode="R1C1"/>
</workbook>
</file>

<file path=xl/sharedStrings.xml><?xml version="1.0" encoding="utf-8"?>
<sst xmlns="http://schemas.openxmlformats.org/spreadsheetml/2006/main" count="607" uniqueCount="391">
  <si>
    <t>План финансово-хозяйственной деятельности на 20</t>
  </si>
  <si>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</si>
  <si>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</si>
  <si>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</si>
  <si>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</si>
  <si>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</si>
  <si>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</si>
  <si>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</si>
  <si>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</si>
  <si>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</si>
  <si>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</si>
  <si>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</si>
  <si>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</si>
  <si>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</si>
  <si>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</si>
  <si>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</si>
  <si>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</si>
  <si>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</si>
  <si>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</si>
  <si>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</si>
  <si>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</si>
  <si>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</si>
  <si>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</si>
  <si>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</si>
  <si>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</si>
  <si>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</si>
  <si>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</si>
  <si>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</si>
  <si>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</si>
  <si>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</si>
  <si>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</si>
  <si>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</si>
  <si>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</si>
  <si>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</si>
  <si>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</si>
  <si>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</si>
  <si>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</si>
  <si>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</si>
  <si>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</si>
  <si>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</si>
  <si>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</si>
  <si>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</si>
  <si>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</si>
  <si>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</si>
  <si>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</si>
  <si>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</si>
  <si>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</si>
  <si>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</si>
  <si>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</si>
  <si>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</si>
  <si>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</si>
  <si>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</si>
  <si>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</si>
  <si>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</si>
  <si>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</si>
  <si>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</si>
  <si>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</si>
  <si>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</si>
  <si>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</si>
  <si>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</si>
  <si>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</si>
  <si>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</si>
  <si>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</si>
  <si>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</si>
  <si>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</si>
  <si>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</si>
  <si>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</si>
  <si>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</si>
  <si>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</si>
  <si>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</si>
  <si>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</si>
  <si>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</si>
  <si>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</si>
  <si>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</si>
  <si>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</si>
  <si>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</si>
  <si>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</si>
  <si>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</si>
  <si>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</si>
  <si>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</si>
  <si>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</si>
  <si>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</si>
  <si>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</si>
  <si>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</si>
  <si>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</si>
  <si>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</si>
  <si>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</si>
  <si>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</si>
  <si>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</si>
  <si>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</si>
  <si>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</si>
  <si>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</si>
  <si>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</si>
  <si>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</si>
  <si>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</si>
  <si>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</si>
  <si>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</si>
  <si>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</si>
  <si>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</si>
  <si>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</si>
  <si>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</si>
  <si>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</si>
  <si>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</si>
  <si>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</si>
  <si>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</si>
  <si>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</si>
  <si>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</si>
  <si>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</si>
  <si>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</si>
  <si>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</si>
  <si>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</si>
  <si>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</si>
  <si>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</si>
  <si>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</si>
  <si>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</si>
  <si>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</si>
  <si>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</si>
  <si>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</si>
  <si>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</si>
  <si>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</si>
  <si>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</si>
  <si>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</si>
  <si>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</si>
  <si>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</si>
  <si>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</si>
  <si>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</si>
  <si>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</si>
  <si>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</si>
  <si>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</si>
  <si>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</si>
  <si>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</si>
  <si>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</si>
  <si>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</si>
  <si>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</si>
  <si>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</si>
  <si>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</si>
  <si>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</si>
  <si>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</si>
  <si>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</si>
  <si>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</si>
  <si>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</si>
  <si>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</si>
  <si>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</si>
  <si>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</si>
  <si>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</si>
  <si>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</si>
  <si>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</si>
  <si>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</si>
  <si>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</si>
  <si>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</si>
  <si>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</si>
  <si>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</si>
  <si>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</si>
  <si>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</si>
  <si>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</si>
  <si>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</si>
  <si>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</si>
  <si>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</si>
  <si>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</si>
  <si>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</si>
  <si>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</si>
  <si>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</si>
  <si>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</si>
  <si>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</si>
  <si>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</si>
  <si>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</si>
  <si>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</si>
  <si>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</si>
  <si>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t>в том числе:
приобретение объектов недвижимого имущества государственными (муниципальными) учреждениями</t>
  </si>
  <si>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</si>
  <si>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</si>
  <si>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</si>
  <si>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</si>
  <si>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</si>
  <si>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</si>
  <si>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</si>
  <si>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</si>
  <si>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</si>
  <si>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</si>
  <si>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</si>
  <si>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</si>
  <si>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</si>
  <si>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</si>
  <si>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</si>
  <si>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</si>
  <si>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</si>
  <si>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</si>
  <si>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</si>
  <si>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</si>
  <si>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</si>
  <si>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</si>
  <si>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</si>
  <si>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</si>
  <si>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</si>
  <si>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</si>
  <si>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</si>
  <si>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</si>
  <si>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</si>
  <si>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</si>
  <si>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</si>
  <si>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</si>
  <si>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</si>
  <si>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</si>
  <si>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</si>
  <si>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</si>
  <si>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</si>
  <si>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</si>
  <si>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СОГЛАСОВАНО</t>
  </si>
  <si>
    <t>(наименование должности уполномоченного лица органа-учредителя)</t>
  </si>
  <si>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</si>
  <si>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</si>
  <si>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</si>
  <si>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</si>
  <si>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</si>
  <si>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</si>
  <si>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</si>
  <si>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</si>
  <si>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</si>
  <si>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</si>
  <si>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</si>
  <si>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Вид расхода</t>
  </si>
  <si>
    <t>Код по бюджетной классификации операции сектора государственного управления</t>
  </si>
  <si>
    <t>2014 год</t>
  </si>
  <si>
    <t>2015 год</t>
  </si>
  <si>
    <t>Всего</t>
  </si>
  <si>
    <t>в том числе</t>
  </si>
  <si>
    <t>субсидии на выполнение  мун.задания</t>
  </si>
  <si>
    <t>Целевые субсидии</t>
  </si>
  <si>
    <t>предпринимательская деятельность</t>
  </si>
  <si>
    <t>операции по лицевым счетам, открытым в финансовом управлении</t>
  </si>
  <si>
    <t>Выплаты, всего:</t>
  </si>
  <si>
    <t>Расходы</t>
  </si>
  <si>
    <t>Оплата труда и начисления на выплаты по оплате труда, всего</t>
  </si>
  <si>
    <t>Заработная плата</t>
  </si>
  <si>
    <t>Иные выплаты персоналу учреждений, за исключением фонда оплаты труда (суточные)</t>
  </si>
  <si>
    <t>Прочие несоциальные выплаты персоналу в натуральной форме</t>
  </si>
  <si>
    <t>Иные выплаты персоналу учреждений, за исключением фонда оплаты труда</t>
  </si>
  <si>
    <t>Начисления на выплаты по оплате труда</t>
  </si>
  <si>
    <t>Оплата работ, услуг, всего</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</si>
  <si>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</si>
  <si>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</si>
  <si>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</si>
  <si>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</si>
  <si>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</si>
  <si>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</si>
  <si>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Социальное обеспечение, всего</t>
  </si>
  <si>
    <t>Пособия по социальной помощи населению</t>
  </si>
  <si>
    <t>Пенсии, пособия, выплачиваемые организациями сектора государственного управления</t>
  </si>
  <si>
    <t>Социальные пособия и компенсации персоналу в денежной форме</t>
  </si>
  <si>
    <t>Прочие расходы</t>
  </si>
  <si>
    <t>Уплата налога на имущество организаций и земельного налога</t>
  </si>
  <si>
    <t>Уплата прочих налогов, сборов</t>
  </si>
  <si>
    <t>Уплата иных платежей</t>
  </si>
  <si>
    <t xml:space="preserve">Поступление нефинансовых активов, всего </t>
  </si>
  <si>
    <t>Увеличение стоимости основных средств</t>
  </si>
  <si>
    <t>Увеличение стоимости нематериальных активов</t>
  </si>
  <si>
    <t>Увеличение стоимости материальных запасов</t>
  </si>
  <si>
    <t>Увеличение стоимости ГСМ</t>
  </si>
  <si>
    <t>Увеличение стоимости строит. материалов</t>
  </si>
  <si>
    <t>Увеличение стоимости мягкого инвентаря</t>
  </si>
  <si>
    <t>Увеличение стоимости прочих оборотных запасов (материалов)</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</si>
  <si>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</si>
  <si>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</si>
  <si>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Справочно:</t>
  </si>
  <si>
    <t>Объем публичных обязательств, всего</t>
  </si>
  <si>
    <t>Х</t>
  </si>
  <si>
    <t xml:space="preserve">подпись </t>
  </si>
  <si>
    <t>Страхование</t>
  </si>
  <si>
    <t>Услуги, работы для целей капитальных вложений</t>
  </si>
  <si>
    <t>Увеличение стоимости лекарственных препаратов и материалов, применяемых в медицинских целях</t>
  </si>
  <si>
    <t>Увеличение стоимости продуктов питания</t>
  </si>
  <si>
    <t>Руководитель МКУ "ЦБ учреждений культуры"</t>
  </si>
  <si>
    <t xml:space="preserve">А.У. Ивинская </t>
  </si>
  <si>
    <t>Директор</t>
  </si>
  <si>
    <t>муниципального бюджетного учреждения культуры "Супсехская централизованная клубная система" муниципального образования город-курорт Анапа</t>
  </si>
  <si>
    <t>И.Ю. Удачина</t>
  </si>
  <si>
    <t>20</t>
  </si>
  <si>
    <t>(на 2020 г. и плановый период 2021 и 2022 годов)</t>
  </si>
  <si>
    <t>2301049469</t>
  </si>
  <si>
    <t>230101001</t>
  </si>
  <si>
    <t>Управление культуры администрации муниципального образования город-курорт Анапа</t>
  </si>
  <si>
    <t>муниципальное бюджетное учреждение культуры "Супсехская централизованная клубная система" муниципального образования город-курорт Анапа</t>
  </si>
  <si>
    <t>Код по бюджетной
классификации
Российской
Федерации</t>
  </si>
  <si>
    <t>Аналити-
ческий
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</si>
  <si>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</si>
  <si>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</si>
  <si>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</si>
  <si>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</si>
  <si>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</si>
  <si>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в том числе:
налог на прибыль</t>
  </si>
  <si>
    <t>налог на добавленную стоимость</t>
  </si>
  <si>
    <t>прочие налоги, уменьшающие доход</t>
  </si>
  <si>
    <t>Прочие выплаты, всего</t>
  </si>
  <si>
    <t>Раздел 2. Сведения по выплатам на закупки товаров, работ, услуг</t>
  </si>
  <si>
    <t>Выплаты на закупку товаров, работ, услуг, всего</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</si>
  <si>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</si>
  <si>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</si>
  <si>
    <t>А.У. Ивинская</t>
  </si>
  <si>
    <t>22</t>
  </si>
  <si>
    <t xml:space="preserve">      средства приносящей доход деятельности</t>
  </si>
  <si>
    <t>221</t>
  </si>
  <si>
    <t>222</t>
  </si>
  <si>
    <t>223</t>
  </si>
  <si>
    <t>224</t>
  </si>
  <si>
    <t>225</t>
  </si>
  <si>
    <t>226</t>
  </si>
  <si>
    <t>227</t>
  </si>
  <si>
    <t>228</t>
  </si>
  <si>
    <t>310</t>
  </si>
  <si>
    <t>343</t>
  </si>
  <si>
    <t>344</t>
  </si>
  <si>
    <t>345</t>
  </si>
  <si>
    <t>346</t>
  </si>
  <si>
    <t>349</t>
  </si>
  <si>
    <t>УТВЕРЖДАЮ</t>
  </si>
  <si>
    <t>(наименование должности лица, утверждающего документ)</t>
  </si>
  <si>
    <t>(наименование учреждения)</t>
  </si>
  <si>
    <t xml:space="preserve">План финансово-хозяйственной деятельности </t>
  </si>
  <si>
    <t>и 20</t>
  </si>
  <si>
    <t>годов</t>
  </si>
  <si>
    <t>ноября</t>
  </si>
  <si>
    <t>Отраслевой (функциональный) орган администрации муниципального образования город-курорт Анапа</t>
  </si>
  <si>
    <t>17</t>
  </si>
  <si>
    <t>целевые субсидии</t>
  </si>
  <si>
    <t>1410</t>
  </si>
  <si>
    <t>152</t>
  </si>
  <si>
    <t>1420</t>
  </si>
  <si>
    <t>162</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</si>
  <si>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</si>
  <si>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</si>
  <si>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</si>
  <si>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</si>
  <si>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</si>
  <si>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</si>
  <si>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</si>
  <si>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</si>
  <si>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</si>
  <si>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</si>
  <si>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</si>
  <si>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</si>
  <si>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</si>
  <si>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r>
      <t>Код по бюджетной классификации Российской Федерации</t>
    </r>
    <r>
      <rPr>
        <vertAlign val="superscript"/>
        <sz val="9"/>
        <rFont val="Times New Roman"/>
        <family val="1"/>
      </rPr>
      <t>10.1</t>
    </r>
  </si>
  <si>
    <t>4.1</t>
  </si>
  <si>
    <t>1.3.1</t>
  </si>
  <si>
    <t>в том числе: в соответствии с Федеральным законом № 44-ФЗ</t>
  </si>
  <si>
    <r>
      <t>из них</t>
    </r>
    <r>
      <rPr>
        <vertAlign val="superscript"/>
        <sz val="9"/>
        <rFont val="Times New Roman"/>
        <family val="1"/>
      </rPr>
      <t>10.1</t>
    </r>
    <r>
      <rPr>
        <sz val="9"/>
        <rFont val="Times New Roman"/>
        <family val="1"/>
      </rPr>
      <t>:</t>
    </r>
  </si>
  <si>
    <t>26310.1</t>
  </si>
  <si>
    <t>1.3.2</t>
  </si>
  <si>
    <t>в соответствии с Федеральным законом № 223-ФЗ</t>
  </si>
  <si>
    <t>26421.1</t>
  </si>
  <si>
    <t>26430.1</t>
  </si>
  <si>
    <t>26451.1</t>
  </si>
  <si>
    <t>Главный бухгалтер МКУ "ЦБ учреждений культуры"</t>
  </si>
  <si>
    <t>Ю.Ю. Кольцова</t>
  </si>
  <si>
    <t>23</t>
  </si>
  <si>
    <t>муниципального бюджетного учреждения культуры "Дом культуры станицы Благовещенской" муниципального образования город-курорт Анапа</t>
  </si>
  <si>
    <t>Муниципальное бюджетное учреждение культуры "Дом культуры станицы Благовещенской" муниципального образования город-курорт Анапа</t>
  </si>
  <si>
    <t>247</t>
  </si>
  <si>
    <t>г. и плановый период</t>
  </si>
  <si>
    <t>2301047782</t>
  </si>
  <si>
    <t>Коммунальные услуги (водоснабжение, вывоз ТКО)</t>
  </si>
  <si>
    <t xml:space="preserve">      в том числе:</t>
  </si>
  <si>
    <t>1230</t>
  </si>
  <si>
    <t xml:space="preserve">     платные услуги</t>
  </si>
  <si>
    <t xml:space="preserve">    возмещение коммунальных расходов</t>
  </si>
  <si>
    <t>135</t>
  </si>
  <si>
    <t>социальные пособия и компенсации персоналу в денежной форме</t>
  </si>
  <si>
    <t>266</t>
  </si>
  <si>
    <t>211</t>
  </si>
  <si>
    <t>213</t>
  </si>
  <si>
    <t>291</t>
  </si>
  <si>
    <t>2641</t>
  </si>
  <si>
    <t>Е.В. Лескова</t>
  </si>
  <si>
    <t xml:space="preserve">И.о. директора МБУК "ДК ст-цы Благовещенской" </t>
  </si>
  <si>
    <t>Н.Н. Ивочкина</t>
  </si>
  <si>
    <t>Исполняющий обязанности директора</t>
  </si>
  <si>
    <t>Заведующая сектором</t>
  </si>
  <si>
    <t>295</t>
  </si>
  <si>
    <t>Пени и штрафы за административные санкции</t>
  </si>
  <si>
    <t>24</t>
  </si>
  <si>
    <t>2023</t>
  </si>
  <si>
    <t>2022 год</t>
  </si>
  <si>
    <t>Вид документа</t>
  </si>
  <si>
    <t>________________________________________________________________________________________________________________________</t>
  </si>
  <si>
    <t>(первичный - "0", уточненный - "1", "2", "3", "…")</t>
  </si>
  <si>
    <t>января</t>
  </si>
  <si>
    <t>26</t>
  </si>
  <si>
    <t>М.Б. Мельникова</t>
  </si>
  <si>
    <t>Начальник управления культуры администрации муниципального образования город-курорт Анапа</t>
  </si>
  <si>
    <t>А. В. Козлова</t>
  </si>
  <si>
    <t>И.о. начальника экономического отдела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</si>
</sst>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800]dddd\,\ mmmm\ dd\,\ yyyy"/>
    <numFmt numFmtId="177" formatCode="[$-FC19]d\ mmmm\ yyyy\ &quot;г.&quot;"/>
    <numFmt numFmtId="178" formatCode="#,##0.0"/>
    <numFmt numFmtId="179" formatCode="#,##0.000"/>
  </numFmts>
  <fonts count="53">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vertAlign val="superscript"/>
      <sz val="10"/>
      <name val="Times New Roman"/>
      <family val="1"/>
    </font>
    <font>
      <b/>
      <sz val="9"/>
      <name val="Times New Roman"/>
      <family val="1"/>
    </font>
    <font>
      <vertAlign val="superscript"/>
      <sz val="8"/>
      <name val="Times New Roman"/>
      <family val="1"/>
    </font>
    <font>
      <vertAlign val="superscript"/>
      <sz val="9"/>
      <name val="Times New Roman"/>
      <family val="1"/>
    </font>
    <font>
      <sz val="10"/>
      <name val="Arial Cyr"/>
      <family val="2"/>
    </font>
    <font>
      <b/>
      <sz val="10"/>
      <name val="Arial Cyr"/>
      <family val="0"/>
    </font>
    <font>
      <b/>
      <sz val="12"/>
      <name val="Times New Roman"/>
      <family val="1"/>
    </font>
    <font>
      <b/>
      <i/>
      <sz val="11"/>
      <name val="Times New Roman"/>
      <family val="1"/>
    </font>
    <font>
      <b/>
      <i/>
      <sz val="10"/>
      <name val="Arial Cyr"/>
      <family val="2"/>
    </font>
    <font>
      <sz val="11"/>
      <color indexed="9"/>
      <name val="Times New Roman"/>
      <family val="1"/>
    </font>
    <font>
      <sz val="10"/>
      <name val="Arial"/>
      <family val="2"/>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hair">
        <color indexed="8"/>
      </bottom>
    </border>
    <border>
      <left>
        <color indexed="63"/>
      </left>
      <right>
        <color indexed="63"/>
      </right>
      <top style="thin"/>
      <bottom>
        <color indexed="63"/>
      </bottom>
    </border>
    <border>
      <left style="thin"/>
      <right style="thin"/>
      <top style="medium"/>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thin"/>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mediumDashDot"/>
      <top style="thin"/>
      <bottom>
        <color indexed="63"/>
      </bottom>
    </border>
    <border>
      <left style="thin"/>
      <right style="thin"/>
      <top style="medium"/>
      <bottom>
        <color indexed="63"/>
      </bottom>
    </border>
    <border>
      <left style="thin"/>
      <right style="medium"/>
      <top>
        <color indexed="63"/>
      </top>
      <bottom>
        <color indexed="63"/>
      </bottom>
    </border>
    <border>
      <left style="medium"/>
      <right style="thin"/>
      <top>
        <color indexed="63"/>
      </top>
      <bottom style="thin"/>
    </border>
    <border>
      <left style="thin"/>
      <right style="mediumDashDo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1" fillId="0" borderId="0">
      <alignment/>
      <protection/>
    </xf>
    <xf numFmtId="0" fontId="17" fillId="0" borderId="0">
      <alignment/>
      <protection/>
    </xf>
    <xf numFmtId="0" fontId="36" fillId="0" borderId="0">
      <alignment/>
      <protection/>
    </xf>
    <xf numFmtId="0" fontId="0"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578">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2" fillId="0" borderId="0" xfId="0" applyFont="1" applyBorder="1" applyAlignment="1">
      <alignment horizontal="center" vertical="top"/>
    </xf>
    <xf numFmtId="0" fontId="0" fillId="0" borderId="0" xfId="0" applyFont="1" applyBorder="1" applyAlignment="1">
      <alignment/>
    </xf>
    <xf numFmtId="0" fontId="6"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4" xfId="0"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Alignment="1">
      <alignment vertical="justify"/>
    </xf>
    <xf numFmtId="0" fontId="11" fillId="0" borderId="0" xfId="52">
      <alignment/>
      <protection/>
    </xf>
    <xf numFmtId="0" fontId="5" fillId="0" borderId="20" xfId="52" applyFont="1" applyBorder="1" applyAlignment="1">
      <alignment horizontal="center" vertical="center" wrapText="1"/>
      <protection/>
    </xf>
    <xf numFmtId="0" fontId="2" fillId="0" borderId="20" xfId="52" applyFont="1" applyBorder="1" applyAlignment="1">
      <alignment horizontal="center" vertical="center" wrapText="1"/>
      <protection/>
    </xf>
    <xf numFmtId="0" fontId="5" fillId="0" borderId="0" xfId="52" applyFont="1" applyAlignment="1">
      <alignment vertical="top" wrapText="1"/>
      <protection/>
    </xf>
    <xf numFmtId="0" fontId="13" fillId="33" borderId="20" xfId="52" applyFont="1" applyFill="1" applyBorder="1" applyAlignment="1">
      <alignment horizontal="center" vertical="center" wrapText="1"/>
      <protection/>
    </xf>
    <xf numFmtId="0" fontId="13" fillId="33" borderId="20" xfId="52" applyFont="1" applyFill="1" applyBorder="1" applyAlignment="1">
      <alignment horizontal="center" vertical="top" wrapText="1"/>
      <protection/>
    </xf>
    <xf numFmtId="4" fontId="13" fillId="33" borderId="20" xfId="52" applyNumberFormat="1" applyFont="1" applyFill="1" applyBorder="1" applyAlignment="1">
      <alignment horizontal="center" vertical="center" wrapText="1"/>
      <protection/>
    </xf>
    <xf numFmtId="4" fontId="4" fillId="0" borderId="20" xfId="52" applyNumberFormat="1" applyFont="1" applyBorder="1" applyAlignment="1">
      <alignment vertical="top" wrapText="1"/>
      <protection/>
    </xf>
    <xf numFmtId="4" fontId="4" fillId="0" borderId="0" xfId="52" applyNumberFormat="1" applyFont="1" applyAlignment="1">
      <alignment vertical="top" wrapText="1"/>
      <protection/>
    </xf>
    <xf numFmtId="0" fontId="4" fillId="0" borderId="0" xfId="52" applyFont="1" applyAlignment="1">
      <alignment vertical="top" wrapText="1"/>
      <protection/>
    </xf>
    <xf numFmtId="0" fontId="4" fillId="34" borderId="20" xfId="52" applyFont="1" applyFill="1" applyBorder="1" applyAlignment="1">
      <alignment horizontal="center" vertical="center" wrapText="1" shrinkToFit="1"/>
      <protection/>
    </xf>
    <xf numFmtId="0" fontId="4" fillId="34" borderId="20" xfId="52" applyFont="1" applyFill="1" applyBorder="1" applyAlignment="1">
      <alignment horizontal="center" vertical="center"/>
      <protection/>
    </xf>
    <xf numFmtId="4" fontId="4" fillId="34" borderId="20" xfId="52" applyNumberFormat="1" applyFont="1" applyFill="1" applyBorder="1" applyAlignment="1">
      <alignment horizontal="center" vertical="center" wrapText="1"/>
      <protection/>
    </xf>
    <xf numFmtId="4" fontId="14" fillId="0" borderId="20" xfId="52" applyNumberFormat="1" applyFont="1" applyBorder="1" applyAlignment="1">
      <alignment vertical="top" wrapText="1"/>
      <protection/>
    </xf>
    <xf numFmtId="0" fontId="14" fillId="0" borderId="0" xfId="52" applyFont="1" applyAlignment="1">
      <alignment vertical="top" wrapText="1"/>
      <protection/>
    </xf>
    <xf numFmtId="0" fontId="14" fillId="0" borderId="20" xfId="52" applyFont="1" applyBorder="1" applyAlignment="1">
      <alignment horizontal="center" vertical="center" wrapText="1" shrinkToFit="1"/>
      <protection/>
    </xf>
    <xf numFmtId="0" fontId="14" fillId="0" borderId="20" xfId="52" applyFont="1" applyBorder="1" applyAlignment="1">
      <alignment horizontal="center" vertical="center"/>
      <protection/>
    </xf>
    <xf numFmtId="4" fontId="14" fillId="0" borderId="20" xfId="52" applyNumberFormat="1" applyFont="1" applyFill="1" applyBorder="1" applyAlignment="1">
      <alignment horizontal="center" vertical="center" wrapText="1"/>
      <protection/>
    </xf>
    <xf numFmtId="4" fontId="14" fillId="0" borderId="0" xfId="52" applyNumberFormat="1" applyFont="1" applyAlignment="1">
      <alignment vertical="top" wrapText="1"/>
      <protection/>
    </xf>
    <xf numFmtId="0" fontId="5" fillId="0" borderId="20" xfId="52" applyFont="1" applyBorder="1" applyAlignment="1">
      <alignment horizontal="left" vertical="center" wrapText="1"/>
      <protection/>
    </xf>
    <xf numFmtId="0" fontId="5" fillId="0" borderId="20" xfId="52" applyFont="1" applyBorder="1" applyAlignment="1">
      <alignment horizontal="center" vertical="center"/>
      <protection/>
    </xf>
    <xf numFmtId="4" fontId="5" fillId="0" borderId="20" xfId="52" applyNumberFormat="1" applyFont="1" applyBorder="1" applyAlignment="1">
      <alignment horizontal="center" vertical="center" wrapText="1"/>
      <protection/>
    </xf>
    <xf numFmtId="4" fontId="11" fillId="0" borderId="20" xfId="52" applyNumberFormat="1" applyFont="1" applyFill="1" applyBorder="1" applyAlignment="1">
      <alignment horizontal="center" vertical="center"/>
      <protection/>
    </xf>
    <xf numFmtId="4" fontId="5" fillId="0" borderId="20" xfId="52" applyNumberFormat="1" applyFont="1" applyFill="1" applyBorder="1" applyAlignment="1">
      <alignment horizontal="center" vertical="center" wrapText="1"/>
      <protection/>
    </xf>
    <xf numFmtId="4" fontId="5" fillId="0" borderId="20" xfId="52" applyNumberFormat="1" applyFont="1" applyBorder="1" applyAlignment="1">
      <alignment vertical="top" wrapText="1"/>
      <protection/>
    </xf>
    <xf numFmtId="4" fontId="5" fillId="0" borderId="0" xfId="52" applyNumberFormat="1" applyFont="1" applyAlignment="1">
      <alignment vertical="top" wrapText="1"/>
      <protection/>
    </xf>
    <xf numFmtId="0" fontId="5" fillId="0" borderId="21" xfId="52" applyFont="1" applyBorder="1" applyAlignment="1">
      <alignment horizontal="left" vertical="center"/>
      <protection/>
    </xf>
    <xf numFmtId="0" fontId="14" fillId="0" borderId="20" xfId="52" applyFont="1" applyBorder="1" applyAlignment="1">
      <alignment horizontal="center" vertical="center" wrapText="1"/>
      <protection/>
    </xf>
    <xf numFmtId="4" fontId="14" fillId="0" borderId="20" xfId="52" applyNumberFormat="1" applyFont="1" applyBorder="1" applyAlignment="1">
      <alignment horizontal="center" vertical="center" wrapText="1"/>
      <protection/>
    </xf>
    <xf numFmtId="0" fontId="5" fillId="0" borderId="20" xfId="52" applyFont="1" applyFill="1" applyBorder="1" applyAlignment="1">
      <alignment horizontal="center" vertical="center" wrapText="1"/>
      <protection/>
    </xf>
    <xf numFmtId="4" fontId="15" fillId="0" borderId="20" xfId="52" applyNumberFormat="1" applyFont="1" applyFill="1" applyBorder="1" applyAlignment="1">
      <alignment horizontal="center" vertical="center"/>
      <protection/>
    </xf>
    <xf numFmtId="0" fontId="4" fillId="34" borderId="20" xfId="52" applyFont="1" applyFill="1" applyBorder="1" applyAlignment="1">
      <alignment horizontal="center" vertical="center" wrapText="1"/>
      <protection/>
    </xf>
    <xf numFmtId="4" fontId="14" fillId="0" borderId="20" xfId="52" applyNumberFormat="1" applyFont="1" applyBorder="1" applyAlignment="1">
      <alignment wrapText="1"/>
      <protection/>
    </xf>
    <xf numFmtId="4" fontId="5" fillId="0" borderId="20" xfId="52" applyNumberFormat="1" applyFont="1" applyBorder="1" applyAlignment="1">
      <alignment wrapText="1"/>
      <protection/>
    </xf>
    <xf numFmtId="0" fontId="5" fillId="0" borderId="20" xfId="52" applyFont="1" applyBorder="1" applyAlignment="1">
      <alignment horizontal="center" vertical="top" wrapText="1"/>
      <protection/>
    </xf>
    <xf numFmtId="0" fontId="0" fillId="0" borderId="0" xfId="52" applyFont="1" applyAlignment="1">
      <alignment vertical="top" wrapText="1"/>
      <protection/>
    </xf>
    <xf numFmtId="0" fontId="5" fillId="0" borderId="0" xfId="52" applyFont="1" applyBorder="1" applyAlignment="1">
      <alignment horizontal="left" wrapText="1"/>
      <protection/>
    </xf>
    <xf numFmtId="4" fontId="5" fillId="0" borderId="10" xfId="52" applyNumberFormat="1" applyFont="1" applyBorder="1" applyAlignment="1">
      <alignment vertical="top" wrapText="1"/>
      <protection/>
    </xf>
    <xf numFmtId="4" fontId="5" fillId="0" borderId="10" xfId="52" applyNumberFormat="1" applyFont="1" applyBorder="1" applyAlignment="1">
      <alignment horizontal="center" wrapText="1"/>
      <protection/>
    </xf>
    <xf numFmtId="0" fontId="5" fillId="0" borderId="0" xfId="52" applyFont="1" applyBorder="1" applyAlignment="1">
      <alignment vertical="top" wrapText="1"/>
      <protection/>
    </xf>
    <xf numFmtId="0" fontId="5" fillId="0" borderId="0" xfId="52" applyFont="1" applyBorder="1" applyAlignment="1">
      <alignment horizontal="left" vertical="center" wrapText="1"/>
      <protection/>
    </xf>
    <xf numFmtId="0" fontId="5" fillId="0" borderId="0" xfId="52" applyFont="1" applyBorder="1" applyAlignment="1">
      <alignment horizontal="center" vertical="center" wrapText="1"/>
      <protection/>
    </xf>
    <xf numFmtId="0" fontId="5" fillId="0" borderId="0" xfId="52" applyFont="1" applyBorder="1" applyAlignment="1">
      <alignment horizontal="center" vertical="center"/>
      <protection/>
    </xf>
    <xf numFmtId="4" fontId="5" fillId="0" borderId="0" xfId="52" applyNumberFormat="1" applyFont="1" applyBorder="1" applyAlignment="1">
      <alignment vertical="top" wrapText="1"/>
      <protection/>
    </xf>
    <xf numFmtId="4" fontId="16" fillId="0" borderId="10" xfId="52" applyNumberFormat="1" applyFont="1" applyBorder="1" applyAlignment="1">
      <alignment vertical="top" wrapText="1"/>
      <protection/>
    </xf>
    <xf numFmtId="0" fontId="5" fillId="0" borderId="0" xfId="52" applyFont="1" applyBorder="1" applyAlignment="1">
      <alignment horizontal="center" wrapText="1"/>
      <protection/>
    </xf>
    <xf numFmtId="4" fontId="5" fillId="0" borderId="0" xfId="52" applyNumberFormat="1" applyFont="1" applyBorder="1" applyAlignment="1">
      <alignment horizontal="center" wrapText="1"/>
      <protection/>
    </xf>
    <xf numFmtId="0" fontId="5" fillId="0" borderId="0" xfId="52" applyFont="1" applyBorder="1" applyAlignment="1">
      <alignment horizontal="center" vertical="top" wrapText="1"/>
      <protection/>
    </xf>
    <xf numFmtId="0" fontId="5" fillId="0" borderId="0" xfId="52" applyFont="1" applyBorder="1" applyAlignment="1">
      <alignment horizontal="left" vertical="top" wrapText="1"/>
      <protection/>
    </xf>
    <xf numFmtId="0" fontId="1" fillId="0" borderId="0" xfId="52" applyFont="1" applyBorder="1" applyAlignment="1">
      <alignment horizontal="center" vertical="top" wrapText="1"/>
      <protection/>
    </xf>
    <xf numFmtId="0" fontId="1" fillId="0" borderId="0" xfId="52" applyFont="1" applyBorder="1" applyAlignment="1">
      <alignment horizontal="right" vertical="top" wrapText="1"/>
      <protection/>
    </xf>
    <xf numFmtId="0" fontId="1" fillId="0" borderId="22" xfId="52" applyFont="1" applyBorder="1" applyAlignment="1">
      <alignment horizontal="center" vertical="top" wrapText="1"/>
      <protection/>
    </xf>
    <xf numFmtId="0" fontId="1" fillId="0" borderId="0" xfId="52" applyFont="1" applyBorder="1" applyAlignment="1">
      <alignment vertical="top" wrapText="1"/>
      <protection/>
    </xf>
    <xf numFmtId="0" fontId="11" fillId="0" borderId="0" xfId="52" applyBorder="1">
      <alignment/>
      <protection/>
    </xf>
    <xf numFmtId="0" fontId="11" fillId="0" borderId="0" xfId="52" applyBorder="1" applyAlignment="1">
      <alignment horizontal="center"/>
      <protection/>
    </xf>
    <xf numFmtId="0" fontId="11" fillId="0" borderId="0" xfId="52" applyAlignment="1">
      <alignment horizontal="center"/>
      <protection/>
    </xf>
    <xf numFmtId="14" fontId="5" fillId="0" borderId="0" xfId="52" applyNumberFormat="1" applyFont="1" applyBorder="1" applyAlignment="1">
      <alignment horizontal="left" vertical="center" wrapText="1"/>
      <protection/>
    </xf>
    <xf numFmtId="49" fontId="0" fillId="0" borderId="10" xfId="0" applyNumberFormat="1" applyFont="1" applyBorder="1" applyAlignment="1">
      <alignment/>
    </xf>
    <xf numFmtId="49" fontId="18" fillId="0" borderId="0" xfId="0" applyNumberFormat="1" applyFont="1" applyAlignment="1">
      <alignment/>
    </xf>
    <xf numFmtId="49" fontId="0" fillId="0" borderId="0" xfId="0" applyNumberFormat="1" applyFont="1" applyBorder="1" applyAlignment="1">
      <alignment/>
    </xf>
    <xf numFmtId="4" fontId="5" fillId="0" borderId="10" xfId="52" applyNumberFormat="1" applyFont="1" applyBorder="1" applyAlignment="1">
      <alignment wrapText="1"/>
      <protection/>
    </xf>
    <xf numFmtId="0" fontId="5" fillId="0" borderId="0" xfId="52" applyFont="1" applyBorder="1" applyAlignment="1">
      <alignment horizontal="left" vertical="center"/>
      <protection/>
    </xf>
    <xf numFmtId="4" fontId="5" fillId="0" borderId="0" xfId="52" applyNumberFormat="1" applyFont="1" applyBorder="1" applyAlignment="1">
      <alignment horizontal="left" vertical="top" wrapText="1"/>
      <protection/>
    </xf>
    <xf numFmtId="49" fontId="0" fillId="0" borderId="0" xfId="0" applyNumberFormat="1" applyFont="1" applyBorder="1" applyAlignment="1">
      <alignment horizontal="left"/>
    </xf>
    <xf numFmtId="4" fontId="2" fillId="0" borderId="0" xfId="52" applyNumberFormat="1" applyFont="1" applyBorder="1" applyAlignment="1">
      <alignment vertical="top" wrapText="1"/>
      <protection/>
    </xf>
    <xf numFmtId="49" fontId="0" fillId="0" borderId="10" xfId="0" applyNumberFormat="1" applyFont="1" applyBorder="1" applyAlignment="1">
      <alignment horizontal="left"/>
    </xf>
    <xf numFmtId="0" fontId="5" fillId="0" borderId="0" xfId="52" applyFont="1" applyBorder="1" applyAlignment="1">
      <alignment wrapText="1"/>
      <protection/>
    </xf>
    <xf numFmtId="0" fontId="5" fillId="0" borderId="10" xfId="52" applyFont="1" applyBorder="1" applyAlignment="1">
      <alignment wrapText="1"/>
      <protection/>
    </xf>
    <xf numFmtId="0" fontId="5" fillId="0" borderId="23" xfId="52" applyFont="1" applyBorder="1" applyAlignment="1">
      <alignment wrapText="1"/>
      <protection/>
    </xf>
    <xf numFmtId="4" fontId="2" fillId="0" borderId="23" xfId="52" applyNumberFormat="1" applyFont="1" applyBorder="1" applyAlignment="1">
      <alignment vertical="top" wrapText="1"/>
      <protection/>
    </xf>
    <xf numFmtId="2" fontId="0" fillId="0" borderId="0" xfId="0" applyNumberFormat="1" applyAlignment="1">
      <alignment/>
    </xf>
    <xf numFmtId="0" fontId="2" fillId="0" borderId="24" xfId="0" applyFont="1" applyBorder="1" applyAlignment="1">
      <alignment horizontal="center"/>
    </xf>
    <xf numFmtId="0" fontId="1" fillId="0" borderId="0" xfId="0" applyFont="1" applyBorder="1" applyAlignment="1">
      <alignment horizontal="center" vertical="top"/>
    </xf>
    <xf numFmtId="0" fontId="0" fillId="0" borderId="0" xfId="55">
      <alignment/>
      <protection/>
    </xf>
    <xf numFmtId="0" fontId="0" fillId="0" borderId="0" xfId="55" applyBorder="1">
      <alignment/>
      <protection/>
    </xf>
    <xf numFmtId="0" fontId="1" fillId="0" borderId="0" xfId="55" applyFont="1" applyBorder="1" applyAlignment="1">
      <alignment horizontal="center" vertical="top"/>
      <protection/>
    </xf>
    <xf numFmtId="2" fontId="0" fillId="0" borderId="0" xfId="55" applyNumberFormat="1">
      <alignment/>
      <protection/>
    </xf>
    <xf numFmtId="0" fontId="6" fillId="0" borderId="0" xfId="55" applyFont="1">
      <alignment/>
      <protection/>
    </xf>
    <xf numFmtId="0" fontId="4" fillId="0" borderId="0" xfId="55" applyFont="1">
      <alignment/>
      <protection/>
    </xf>
    <xf numFmtId="0" fontId="4" fillId="0" borderId="0" xfId="55" applyFont="1" applyAlignment="1">
      <alignment/>
      <protection/>
    </xf>
    <xf numFmtId="0" fontId="4" fillId="0" borderId="0" xfId="55" applyFont="1" applyAlignment="1">
      <alignment horizontal="fill"/>
      <protection/>
    </xf>
    <xf numFmtId="0" fontId="4" fillId="0" borderId="0" xfId="55" applyFont="1" applyAlignment="1">
      <alignment horizontal="fill" shrinkToFit="1"/>
      <protection/>
    </xf>
    <xf numFmtId="0" fontId="0" fillId="0" borderId="0" xfId="55" applyFont="1">
      <alignment/>
      <protection/>
    </xf>
    <xf numFmtId="0" fontId="2" fillId="0" borderId="0" xfId="55" applyFont="1">
      <alignment/>
      <protection/>
    </xf>
    <xf numFmtId="49" fontId="0" fillId="0" borderId="0" xfId="0" applyNumberFormat="1" applyFont="1" applyBorder="1" applyAlignment="1">
      <alignment wrapText="1"/>
    </xf>
    <xf numFmtId="0" fontId="1" fillId="0" borderId="0" xfId="0" applyFont="1" applyBorder="1" applyAlignment="1">
      <alignment horizontal="center"/>
    </xf>
    <xf numFmtId="49" fontId="0" fillId="0" borderId="0" xfId="0" applyNumberFormat="1" applyFont="1" applyBorder="1" applyAlignment="1">
      <alignment horizontal="center"/>
    </xf>
    <xf numFmtId="49" fontId="2" fillId="0" borderId="25" xfId="0" applyNumberFormat="1" applyFont="1" applyBorder="1" applyAlignment="1">
      <alignment horizontal="center"/>
    </xf>
    <xf numFmtId="0" fontId="2" fillId="0" borderId="20" xfId="0" applyFont="1" applyFill="1" applyBorder="1" applyAlignment="1">
      <alignment horizontal="center"/>
    </xf>
    <xf numFmtId="0" fontId="2" fillId="0" borderId="26" xfId="0" applyFont="1" applyFill="1" applyBorder="1" applyAlignment="1">
      <alignment horizontal="center"/>
    </xf>
    <xf numFmtId="0" fontId="2" fillId="0" borderId="2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49" fontId="2" fillId="0" borderId="28" xfId="0" applyNumberFormat="1" applyFont="1" applyFill="1" applyBorder="1" applyAlignment="1">
      <alignment horizontal="center"/>
    </xf>
    <xf numFmtId="49" fontId="2" fillId="0" borderId="29" xfId="0" applyNumberFormat="1" applyFont="1" applyFill="1" applyBorder="1" applyAlignment="1">
      <alignment horizontal="center"/>
    </xf>
    <xf numFmtId="49" fontId="2" fillId="0" borderId="21" xfId="0" applyNumberFormat="1" applyFont="1" applyFill="1" applyBorder="1" applyAlignment="1">
      <alignment horizontal="center"/>
    </xf>
    <xf numFmtId="3" fontId="2" fillId="0" borderId="30" xfId="0" applyNumberFormat="1" applyFont="1" applyFill="1" applyBorder="1" applyAlignment="1">
      <alignment horizontal="center"/>
    </xf>
    <xf numFmtId="3" fontId="2" fillId="0" borderId="29" xfId="0" applyNumberFormat="1" applyFont="1" applyFill="1" applyBorder="1" applyAlignment="1">
      <alignment horizontal="center"/>
    </xf>
    <xf numFmtId="3" fontId="2" fillId="0" borderId="31" xfId="0" applyNumberFormat="1" applyFont="1" applyFill="1" applyBorder="1" applyAlignment="1">
      <alignment horizontal="center"/>
    </xf>
    <xf numFmtId="4" fontId="2" fillId="0" borderId="32" xfId="0" applyNumberFormat="1" applyFont="1" applyFill="1" applyBorder="1" applyAlignment="1">
      <alignment horizontal="center"/>
    </xf>
    <xf numFmtId="4" fontId="2" fillId="0" borderId="10" xfId="0" applyNumberFormat="1" applyFont="1" applyFill="1" applyBorder="1" applyAlignment="1">
      <alignment horizontal="center"/>
    </xf>
    <xf numFmtId="4" fontId="2" fillId="0" borderId="33" xfId="0" applyNumberFormat="1" applyFont="1" applyFill="1" applyBorder="1" applyAlignment="1">
      <alignment horizontal="center"/>
    </xf>
    <xf numFmtId="3" fontId="2" fillId="0" borderId="32"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34" xfId="0" applyNumberFormat="1" applyFont="1" applyFill="1" applyBorder="1" applyAlignment="1">
      <alignment horizontal="center"/>
    </xf>
    <xf numFmtId="49" fontId="2" fillId="0" borderId="35" xfId="0" applyNumberFormat="1" applyFont="1" applyFill="1" applyBorder="1" applyAlignment="1">
      <alignment/>
    </xf>
    <xf numFmtId="49" fontId="2" fillId="0" borderId="23" xfId="0" applyNumberFormat="1" applyFont="1" applyFill="1" applyBorder="1" applyAlignment="1">
      <alignment/>
    </xf>
    <xf numFmtId="49" fontId="2" fillId="0" borderId="36" xfId="0" applyNumberFormat="1" applyFont="1" applyFill="1" applyBorder="1" applyAlignment="1">
      <alignment/>
    </xf>
    <xf numFmtId="49" fontId="2" fillId="0" borderId="37" xfId="0" applyNumberFormat="1" applyFont="1" applyFill="1" applyBorder="1" applyAlignment="1">
      <alignment/>
    </xf>
    <xf numFmtId="4" fontId="2" fillId="0" borderId="37" xfId="0" applyNumberFormat="1" applyFont="1" applyFill="1" applyBorder="1" applyAlignment="1">
      <alignment/>
    </xf>
    <xf numFmtId="4" fontId="2" fillId="0" borderId="23" xfId="0" applyNumberFormat="1" applyFont="1" applyFill="1" applyBorder="1" applyAlignment="1">
      <alignment/>
    </xf>
    <xf numFmtId="4" fontId="2" fillId="0" borderId="36" xfId="0" applyNumberFormat="1" applyFont="1" applyFill="1" applyBorder="1" applyAlignment="1">
      <alignment/>
    </xf>
    <xf numFmtId="3" fontId="2" fillId="0" borderId="37" xfId="0" applyNumberFormat="1" applyFont="1" applyFill="1" applyBorder="1" applyAlignment="1">
      <alignment/>
    </xf>
    <xf numFmtId="3" fontId="2" fillId="0" borderId="23" xfId="0" applyNumberFormat="1" applyFont="1" applyFill="1" applyBorder="1" applyAlignment="1">
      <alignment/>
    </xf>
    <xf numFmtId="3" fontId="2" fillId="0" borderId="38" xfId="0" applyNumberFormat="1" applyFont="1" applyFill="1" applyBorder="1" applyAlignment="1">
      <alignment/>
    </xf>
    <xf numFmtId="4" fontId="2" fillId="0" borderId="0" xfId="0" applyNumberFormat="1" applyFont="1" applyAlignment="1">
      <alignment/>
    </xf>
    <xf numFmtId="4" fontId="2" fillId="0" borderId="30"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21" xfId="0" applyNumberFormat="1" applyFont="1" applyFill="1" applyBorder="1" applyAlignment="1">
      <alignment horizontal="center"/>
    </xf>
    <xf numFmtId="49" fontId="2" fillId="0" borderId="30" xfId="0" applyNumberFormat="1" applyFont="1" applyFill="1" applyBorder="1" applyAlignment="1">
      <alignment horizontal="center"/>
    </xf>
    <xf numFmtId="4" fontId="0" fillId="0" borderId="0" xfId="0" applyNumberFormat="1" applyAlignment="1">
      <alignment/>
    </xf>
    <xf numFmtId="0" fontId="1" fillId="0" borderId="0" xfId="55" applyFont="1" applyAlignment="1">
      <alignment horizontal="right" wrapText="1"/>
      <protection/>
    </xf>
    <xf numFmtId="0" fontId="1" fillId="0" borderId="0" xfId="55" applyFont="1" applyAlignment="1">
      <alignment horizontal="right"/>
      <protection/>
    </xf>
    <xf numFmtId="0" fontId="0" fillId="0" borderId="0" xfId="55" applyFont="1" applyAlignment="1">
      <alignment horizontal="center"/>
      <protection/>
    </xf>
    <xf numFmtId="0" fontId="0" fillId="0" borderId="0" xfId="55" applyAlignment="1">
      <alignment horizontal="center"/>
      <protection/>
    </xf>
    <xf numFmtId="49" fontId="0" fillId="0" borderId="10" xfId="55" applyNumberFormat="1" applyFont="1" applyBorder="1" applyAlignment="1">
      <alignment horizontal="center"/>
      <protection/>
    </xf>
    <xf numFmtId="49" fontId="0" fillId="0" borderId="10" xfId="55" applyNumberFormat="1" applyBorder="1" applyAlignment="1">
      <alignment horizontal="center"/>
      <protection/>
    </xf>
    <xf numFmtId="0" fontId="1" fillId="0" borderId="23" xfId="55" applyFont="1" applyBorder="1" applyAlignment="1">
      <alignment horizontal="center" vertical="top"/>
      <protection/>
    </xf>
    <xf numFmtId="0" fontId="0" fillId="0" borderId="23" xfId="55" applyBorder="1" applyAlignment="1">
      <alignment horizontal="center" vertical="top"/>
      <protection/>
    </xf>
    <xf numFmtId="49" fontId="0" fillId="0" borderId="10" xfId="55" applyNumberFormat="1" applyFont="1" applyBorder="1" applyAlignment="1">
      <alignment horizontal="center" wrapText="1"/>
      <protection/>
    </xf>
    <xf numFmtId="49" fontId="0" fillId="0" borderId="10" xfId="55" applyNumberFormat="1" applyBorder="1" applyAlignment="1">
      <alignment horizontal="center" wrapText="1"/>
      <protection/>
    </xf>
    <xf numFmtId="49" fontId="0" fillId="0" borderId="10" xfId="55" applyNumberFormat="1" applyBorder="1">
      <alignment/>
      <protection/>
    </xf>
    <xf numFmtId="2" fontId="0" fillId="0" borderId="10" xfId="55" applyNumberFormat="1" applyFont="1" applyBorder="1" applyAlignment="1">
      <alignment horizontal="center"/>
      <protection/>
    </xf>
    <xf numFmtId="2" fontId="0" fillId="0" borderId="10" xfId="55" applyNumberFormat="1" applyBorder="1" applyAlignment="1">
      <alignment horizontal="center"/>
      <protection/>
    </xf>
    <xf numFmtId="0" fontId="0" fillId="0" borderId="0" xfId="55">
      <alignment/>
      <protection/>
    </xf>
    <xf numFmtId="0" fontId="5" fillId="0" borderId="20" xfId="55" applyFont="1" applyBorder="1" applyAlignment="1">
      <alignment horizontal="center" vertical="center"/>
      <protection/>
    </xf>
    <xf numFmtId="0" fontId="5" fillId="0" borderId="25" xfId="55" applyFont="1" applyBorder="1" applyAlignment="1">
      <alignment horizontal="center" vertical="center"/>
      <protection/>
    </xf>
    <xf numFmtId="0" fontId="4" fillId="0" borderId="0" xfId="55" applyFont="1" applyAlignment="1">
      <alignment horizontal="right"/>
      <protection/>
    </xf>
    <xf numFmtId="49" fontId="3" fillId="0" borderId="10" xfId="55" applyNumberFormat="1" applyFont="1" applyBorder="1">
      <alignment/>
      <protection/>
    </xf>
    <xf numFmtId="0" fontId="4" fillId="0" borderId="0" xfId="55" applyFont="1" applyAlignment="1">
      <alignment/>
      <protection/>
    </xf>
    <xf numFmtId="0" fontId="0" fillId="0" borderId="0" xfId="55" applyAlignment="1">
      <alignment horizontal="right" indent="1"/>
      <protection/>
    </xf>
    <xf numFmtId="0" fontId="0" fillId="0" borderId="39" xfId="55" applyBorder="1" applyAlignment="1">
      <alignment horizontal="right" indent="1"/>
      <protection/>
    </xf>
    <xf numFmtId="49" fontId="5" fillId="0" borderId="0" xfId="55" applyNumberFormat="1" applyFont="1" applyBorder="1">
      <alignment/>
      <protection/>
    </xf>
    <xf numFmtId="0" fontId="0" fillId="0" borderId="39" xfId="55" applyFont="1" applyFill="1" applyBorder="1" applyAlignment="1">
      <alignment horizontal="right" indent="1"/>
      <protection/>
    </xf>
    <xf numFmtId="14" fontId="0" fillId="0" borderId="40" xfId="55" applyNumberFormat="1" applyFont="1" applyBorder="1" applyAlignment="1">
      <alignment horizontal="center"/>
      <protection/>
    </xf>
    <xf numFmtId="14" fontId="0" fillId="0" borderId="24" xfId="55" applyNumberFormat="1" applyBorder="1" applyAlignment="1">
      <alignment horizontal="center"/>
      <protection/>
    </xf>
    <xf numFmtId="14" fontId="0" fillId="0" borderId="41" xfId="55" applyNumberFormat="1" applyBorder="1" applyAlignment="1">
      <alignment horizontal="center"/>
      <protection/>
    </xf>
    <xf numFmtId="0" fontId="0" fillId="0" borderId="0" xfId="55" applyFont="1" applyAlignment="1">
      <alignment horizontal="left" wrapText="1"/>
      <protection/>
    </xf>
    <xf numFmtId="49" fontId="0" fillId="0" borderId="0" xfId="55" applyNumberFormat="1" applyBorder="1" applyAlignment="1">
      <alignment horizontal="center" wrapText="1"/>
      <protection/>
    </xf>
    <xf numFmtId="49" fontId="0" fillId="0" borderId="42" xfId="55" applyNumberFormat="1" applyBorder="1" applyAlignment="1">
      <alignment horizontal="center"/>
      <protection/>
    </xf>
    <xf numFmtId="49" fontId="0" fillId="0" borderId="20" xfId="55" applyNumberFormat="1" applyBorder="1" applyAlignment="1">
      <alignment horizontal="center"/>
      <protection/>
    </xf>
    <xf numFmtId="49" fontId="0" fillId="0" borderId="43" xfId="55" applyNumberFormat="1" applyBorder="1" applyAlignment="1">
      <alignment horizontal="center"/>
      <protection/>
    </xf>
    <xf numFmtId="0" fontId="0" fillId="0" borderId="0" xfId="55" applyFont="1" applyAlignment="1">
      <alignment horizontal="right" indent="1"/>
      <protection/>
    </xf>
    <xf numFmtId="0" fontId="0" fillId="0" borderId="39" xfId="55" applyFont="1" applyBorder="1" applyAlignment="1">
      <alignment horizontal="right" indent="1"/>
      <protection/>
    </xf>
    <xf numFmtId="0" fontId="0" fillId="0" borderId="0" xfId="55" applyFont="1" applyFill="1" applyBorder="1" applyAlignment="1">
      <alignment horizontal="right" indent="1"/>
      <protection/>
    </xf>
    <xf numFmtId="0" fontId="0" fillId="0" borderId="44" xfId="55" applyBorder="1" applyAlignment="1">
      <alignment horizontal="center"/>
      <protection/>
    </xf>
    <xf numFmtId="0" fontId="0" fillId="0" borderId="45" xfId="55" applyBorder="1" applyAlignment="1">
      <alignment horizontal="center"/>
      <protection/>
    </xf>
    <xf numFmtId="0" fontId="0" fillId="0" borderId="46" xfId="55" applyBorder="1" applyAlignment="1">
      <alignment horizontal="center"/>
      <protection/>
    </xf>
    <xf numFmtId="0" fontId="3" fillId="0" borderId="0" xfId="55" applyFont="1" applyBorder="1" applyAlignment="1">
      <alignment horizontal="center" vertical="top"/>
      <protection/>
    </xf>
    <xf numFmtId="0" fontId="2" fillId="0" borderId="47" xfId="55" applyFont="1" applyBorder="1" applyAlignment="1">
      <alignment horizontal="left" vertical="center" wrapText="1"/>
      <protection/>
    </xf>
    <xf numFmtId="0" fontId="2" fillId="0" borderId="26" xfId="55" applyFont="1" applyBorder="1" applyAlignment="1">
      <alignment horizontal="left" vertical="center" wrapText="1"/>
      <protection/>
    </xf>
    <xf numFmtId="0" fontId="2" fillId="0" borderId="32" xfId="55" applyFont="1" applyBorder="1" applyAlignment="1">
      <alignment horizontal="left" vertical="center" wrapText="1"/>
      <protection/>
    </xf>
    <xf numFmtId="49" fontId="2" fillId="0" borderId="48" xfId="55" applyNumberFormat="1" applyFont="1" applyBorder="1" applyAlignment="1">
      <alignment horizontal="center"/>
      <protection/>
    </xf>
    <xf numFmtId="49" fontId="2" fillId="0" borderId="49" xfId="55" applyNumberFormat="1" applyFont="1" applyBorder="1" applyAlignment="1">
      <alignment horizontal="center"/>
      <protection/>
    </xf>
    <xf numFmtId="4" fontId="2" fillId="0" borderId="49" xfId="55" applyNumberFormat="1" applyFont="1" applyBorder="1" applyAlignment="1">
      <alignment horizontal="center"/>
      <protection/>
    </xf>
    <xf numFmtId="4" fontId="2" fillId="0" borderId="50" xfId="55" applyNumberFormat="1" applyFont="1" applyBorder="1" applyAlignment="1">
      <alignment horizontal="center"/>
      <protection/>
    </xf>
    <xf numFmtId="4" fontId="2" fillId="0" borderId="30"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21" xfId="0" applyNumberFormat="1" applyFont="1" applyFill="1" applyBorder="1" applyAlignment="1">
      <alignment horizontal="center"/>
    </xf>
    <xf numFmtId="171" fontId="2" fillId="0" borderId="30" xfId="0" applyNumberFormat="1" applyFont="1" applyFill="1" applyBorder="1" applyAlignment="1">
      <alignment horizontal="center"/>
    </xf>
    <xf numFmtId="171" fontId="2" fillId="0" borderId="29" xfId="0" applyNumberFormat="1" applyFont="1" applyFill="1" applyBorder="1" applyAlignment="1">
      <alignment horizontal="center"/>
    </xf>
    <xf numFmtId="171" fontId="2" fillId="0" borderId="21" xfId="0" applyNumberFormat="1" applyFont="1" applyFill="1" applyBorder="1" applyAlignment="1">
      <alignment horizontal="center"/>
    </xf>
    <xf numFmtId="3" fontId="2" fillId="0" borderId="30" xfId="0" applyNumberFormat="1" applyFont="1" applyFill="1" applyBorder="1" applyAlignment="1">
      <alignment horizontal="center"/>
    </xf>
    <xf numFmtId="3" fontId="2" fillId="0" borderId="29" xfId="0" applyNumberFormat="1" applyFont="1" applyFill="1" applyBorder="1" applyAlignment="1">
      <alignment horizontal="center"/>
    </xf>
    <xf numFmtId="3" fontId="2" fillId="0" borderId="31" xfId="0" applyNumberFormat="1" applyFont="1" applyFill="1" applyBorder="1" applyAlignment="1">
      <alignment horizontal="center"/>
    </xf>
    <xf numFmtId="4" fontId="2" fillId="0" borderId="20"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43" xfId="0" applyNumberFormat="1" applyFont="1" applyFill="1" applyBorder="1" applyAlignment="1">
      <alignment horizontal="center"/>
    </xf>
    <xf numFmtId="0" fontId="2" fillId="0" borderId="25" xfId="0" applyFont="1" applyFill="1" applyBorder="1" applyAlignment="1">
      <alignment horizontal="left" vertical="center" wrapText="1" indent="2"/>
    </xf>
    <xf numFmtId="0" fontId="2" fillId="0" borderId="37" xfId="0" applyFont="1" applyFill="1" applyBorder="1" applyAlignment="1">
      <alignment horizontal="left" vertical="center" wrapText="1" indent="2"/>
    </xf>
    <xf numFmtId="49" fontId="2" fillId="0" borderId="42" xfId="0" applyNumberFormat="1" applyFont="1" applyFill="1" applyBorder="1" applyAlignment="1">
      <alignment horizontal="center"/>
    </xf>
    <xf numFmtId="49" fontId="2" fillId="0" borderId="20" xfId="0" applyNumberFormat="1" applyFont="1" applyFill="1" applyBorder="1" applyAlignment="1">
      <alignment horizontal="center"/>
    </xf>
    <xf numFmtId="0" fontId="2" fillId="0" borderId="3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1" xfId="0" applyFont="1" applyFill="1" applyBorder="1" applyAlignment="1">
      <alignment horizontal="left" vertical="center" wrapText="1"/>
    </xf>
    <xf numFmtId="49" fontId="2" fillId="0" borderId="28" xfId="0" applyNumberFormat="1" applyFont="1" applyFill="1" applyBorder="1" applyAlignment="1">
      <alignment horizontal="center"/>
    </xf>
    <xf numFmtId="49" fontId="2" fillId="0" borderId="29"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30" xfId="0" applyNumberFormat="1" applyFont="1" applyFill="1" applyBorder="1" applyAlignment="1">
      <alignment horizontal="center"/>
    </xf>
    <xf numFmtId="0" fontId="4" fillId="0" borderId="0" xfId="0" applyFont="1" applyAlignment="1">
      <alignment horizontal="center"/>
    </xf>
    <xf numFmtId="0" fontId="2" fillId="0" borderId="20" xfId="0" applyFont="1" applyBorder="1" applyAlignment="1">
      <alignment horizontal="left" vertical="center" wrapText="1"/>
    </xf>
    <xf numFmtId="0" fontId="2" fillId="0" borderId="43" xfId="0" applyFont="1" applyBorder="1" applyAlignment="1">
      <alignment horizontal="left" vertical="center" wrapText="1"/>
    </xf>
    <xf numFmtId="49" fontId="2" fillId="0" borderId="51" xfId="0" applyNumberFormat="1" applyFont="1" applyBorder="1" applyAlignment="1">
      <alignment horizontal="center"/>
    </xf>
    <xf numFmtId="49" fontId="2" fillId="0" borderId="27" xfId="0" applyNumberFormat="1" applyFont="1" applyBorder="1" applyAlignment="1">
      <alignment horizontal="center"/>
    </xf>
    <xf numFmtId="4" fontId="2" fillId="0" borderId="27" xfId="0" applyNumberFormat="1" applyFont="1" applyBorder="1" applyAlignment="1">
      <alignment horizontal="center"/>
    </xf>
    <xf numFmtId="3" fontId="2" fillId="0" borderId="27" xfId="0" applyNumberFormat="1" applyFont="1" applyBorder="1" applyAlignment="1">
      <alignment horizontal="center"/>
    </xf>
    <xf numFmtId="3" fontId="2" fillId="0" borderId="52" xfId="0" applyNumberFormat="1" applyFont="1" applyBorder="1" applyAlignment="1">
      <alignment horizontal="center"/>
    </xf>
    <xf numFmtId="0" fontId="8" fillId="0" borderId="2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43" xfId="0" applyFont="1" applyFill="1" applyBorder="1" applyAlignment="1">
      <alignment horizontal="left" vertical="center" wrapText="1"/>
    </xf>
    <xf numFmtId="49" fontId="8" fillId="0" borderId="20" xfId="0" applyNumberFormat="1" applyFont="1" applyFill="1" applyBorder="1" applyAlignment="1">
      <alignment horizontal="center"/>
    </xf>
    <xf numFmtId="49" fontId="8" fillId="0" borderId="42" xfId="0" applyNumberFormat="1" applyFont="1" applyFill="1" applyBorder="1" applyAlignment="1">
      <alignment horizontal="center"/>
    </xf>
    <xf numFmtId="0" fontId="2" fillId="0" borderId="20" xfId="0" applyFont="1" applyFill="1" applyBorder="1" applyAlignment="1">
      <alignment horizontal="left" vertical="center" wrapText="1" indent="2"/>
    </xf>
    <xf numFmtId="0" fontId="2" fillId="0" borderId="20" xfId="0" applyFont="1" applyFill="1" applyBorder="1" applyAlignment="1">
      <alignment horizontal="left" vertical="center" wrapText="1" indent="2"/>
    </xf>
    <xf numFmtId="0" fontId="2" fillId="0" borderId="43" xfId="0" applyFont="1" applyFill="1" applyBorder="1" applyAlignment="1">
      <alignment horizontal="left" vertical="center" wrapText="1" indent="2"/>
    </xf>
    <xf numFmtId="0" fontId="2" fillId="0" borderId="25" xfId="0" applyFont="1" applyFill="1" applyBorder="1" applyAlignment="1">
      <alignment horizontal="left" vertical="center" wrapText="1" indent="2"/>
    </xf>
    <xf numFmtId="0" fontId="8" fillId="0" borderId="25"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2" fillId="0" borderId="25" xfId="0" applyFont="1" applyFill="1" applyBorder="1" applyAlignment="1">
      <alignment horizontal="left" vertical="center" wrapText="1" indent="3"/>
    </xf>
    <xf numFmtId="0" fontId="2" fillId="0" borderId="37" xfId="0" applyFont="1" applyFill="1" applyBorder="1" applyAlignment="1">
      <alignment horizontal="left" vertical="center" wrapText="1" indent="3"/>
    </xf>
    <xf numFmtId="0" fontId="2" fillId="0" borderId="53" xfId="0" applyFont="1" applyFill="1" applyBorder="1" applyAlignment="1">
      <alignment horizontal="left" vertical="center" wrapText="1" indent="3"/>
    </xf>
    <xf numFmtId="0" fontId="2" fillId="0" borderId="47" xfId="0" applyFont="1" applyFill="1" applyBorder="1" applyAlignment="1">
      <alignment horizontal="left" vertical="center" wrapText="1" indent="2"/>
    </xf>
    <xf numFmtId="0" fontId="2" fillId="0" borderId="54" xfId="0" applyFont="1" applyFill="1" applyBorder="1" applyAlignment="1">
      <alignment horizontal="left" vertical="center" wrapText="1" indent="2"/>
    </xf>
    <xf numFmtId="0" fontId="2" fillId="0" borderId="25" xfId="0" applyFont="1" applyFill="1" applyBorder="1" applyAlignment="1">
      <alignment horizontal="left" vertical="center" wrapText="1" indent="1"/>
    </xf>
    <xf numFmtId="0" fontId="2" fillId="0" borderId="25"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0" xfId="0" applyFont="1" applyFill="1" applyBorder="1" applyAlignment="1">
      <alignment horizontal="left" vertical="center" wrapText="1" indent="2"/>
    </xf>
    <xf numFmtId="0" fontId="2" fillId="0" borderId="29" xfId="0" applyFont="1" applyFill="1" applyBorder="1" applyAlignment="1">
      <alignment horizontal="left" vertical="center" indent="2"/>
    </xf>
    <xf numFmtId="0" fontId="2" fillId="0" borderId="31" xfId="0" applyFont="1" applyFill="1" applyBorder="1" applyAlignment="1">
      <alignment horizontal="left" vertical="center" indent="2"/>
    </xf>
    <xf numFmtId="4" fontId="2" fillId="0" borderId="43" xfId="0" applyNumberFormat="1" applyFont="1" applyFill="1" applyBorder="1" applyAlignment="1">
      <alignment horizontal="center"/>
    </xf>
    <xf numFmtId="0" fontId="2" fillId="0" borderId="30" xfId="0" applyFont="1" applyFill="1" applyBorder="1" applyAlignment="1">
      <alignment horizontal="left" vertical="center" indent="2"/>
    </xf>
    <xf numFmtId="0" fontId="2" fillId="0" borderId="29" xfId="0" applyFont="1" applyFill="1" applyBorder="1" applyAlignment="1">
      <alignment horizontal="left" vertical="center" wrapText="1" indent="2"/>
    </xf>
    <xf numFmtId="0" fontId="2" fillId="0" borderId="31" xfId="0" applyFont="1" applyFill="1" applyBorder="1" applyAlignment="1">
      <alignment horizontal="left" vertical="center" wrapText="1" indent="2"/>
    </xf>
    <xf numFmtId="0" fontId="2" fillId="0" borderId="25"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4" fontId="2" fillId="0" borderId="37"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36" xfId="0" applyNumberFormat="1" applyFont="1" applyFill="1" applyBorder="1" applyAlignment="1">
      <alignment horizontal="center"/>
    </xf>
    <xf numFmtId="4" fontId="2" fillId="0" borderId="32" xfId="0" applyNumberFormat="1" applyFont="1" applyFill="1" applyBorder="1" applyAlignment="1">
      <alignment horizontal="center"/>
    </xf>
    <xf numFmtId="4" fontId="2" fillId="0" borderId="10" xfId="0" applyNumberFormat="1" applyFont="1" applyFill="1" applyBorder="1" applyAlignment="1">
      <alignment horizontal="center"/>
    </xf>
    <xf numFmtId="4" fontId="2" fillId="0" borderId="33" xfId="0" applyNumberFormat="1" applyFont="1" applyFill="1" applyBorder="1" applyAlignment="1">
      <alignment horizontal="center"/>
    </xf>
    <xf numFmtId="3" fontId="2" fillId="0" borderId="37"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38" xfId="0" applyNumberFormat="1" applyFont="1" applyFill="1" applyBorder="1" applyAlignment="1">
      <alignment horizontal="center"/>
    </xf>
    <xf numFmtId="3" fontId="2" fillId="0" borderId="32"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34" xfId="0" applyNumberFormat="1" applyFont="1" applyFill="1" applyBorder="1" applyAlignment="1">
      <alignment horizontal="center"/>
    </xf>
    <xf numFmtId="0" fontId="0" fillId="0" borderId="0" xfId="0" applyAlignment="1">
      <alignment horizontal="center"/>
    </xf>
    <xf numFmtId="49" fontId="0" fillId="0" borderId="10" xfId="0" applyNumberFormat="1" applyBorder="1" applyAlignment="1">
      <alignment horizontal="center"/>
    </xf>
    <xf numFmtId="49" fontId="0" fillId="0" borderId="10" xfId="0" applyNumberFormat="1" applyBorder="1" applyAlignment="1">
      <alignment/>
    </xf>
    <xf numFmtId="49" fontId="0" fillId="0" borderId="10" xfId="0" applyNumberFormat="1" applyFont="1" applyBorder="1" applyAlignment="1">
      <alignment/>
    </xf>
    <xf numFmtId="0" fontId="1" fillId="0" borderId="23" xfId="0" applyFont="1" applyBorder="1" applyAlignment="1">
      <alignment horizontal="center" vertical="top"/>
    </xf>
    <xf numFmtId="0" fontId="0" fillId="0" borderId="0" xfId="0" applyAlignment="1">
      <alignment/>
    </xf>
    <xf numFmtId="0" fontId="1" fillId="0" borderId="23" xfId="0" applyFont="1" applyBorder="1" applyAlignment="1">
      <alignment horizontal="center" vertical="top"/>
    </xf>
    <xf numFmtId="0" fontId="0" fillId="0" borderId="23" xfId="0" applyBorder="1" applyAlignment="1">
      <alignment horizontal="center" vertical="top"/>
    </xf>
    <xf numFmtId="49" fontId="0" fillId="0" borderId="10" xfId="0" applyNumberFormat="1" applyFont="1" applyBorder="1" applyAlignment="1">
      <alignment horizontal="center" wrapText="1"/>
    </xf>
    <xf numFmtId="49" fontId="0" fillId="0" borderId="10" xfId="0" applyNumberFormat="1" applyBorder="1" applyAlignment="1">
      <alignment horizontal="center" wrapText="1"/>
    </xf>
    <xf numFmtId="2" fontId="0" fillId="0" borderId="10" xfId="0" applyNumberFormat="1" applyBorder="1" applyAlignment="1">
      <alignment/>
    </xf>
    <xf numFmtId="49" fontId="0" fillId="0" borderId="42" xfId="0" applyNumberFormat="1" applyFont="1" applyBorder="1" applyAlignment="1">
      <alignment horizontal="center"/>
    </xf>
    <xf numFmtId="49" fontId="0" fillId="0" borderId="20" xfId="0" applyNumberFormat="1" applyBorder="1" applyAlignment="1">
      <alignment horizontal="center"/>
    </xf>
    <xf numFmtId="49" fontId="0" fillId="0" borderId="43" xfId="0" applyNumberFormat="1" applyBorder="1" applyAlignment="1">
      <alignment horizont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14" fontId="0" fillId="0" borderId="40" xfId="0" applyNumberFormat="1" applyFont="1" applyBorder="1" applyAlignment="1">
      <alignment horizontal="center"/>
    </xf>
    <xf numFmtId="14" fontId="0" fillId="0" borderId="24" xfId="0" applyNumberFormat="1" applyBorder="1" applyAlignment="1">
      <alignment horizontal="center"/>
    </xf>
    <xf numFmtId="14" fontId="0" fillId="0" borderId="41" xfId="0" applyNumberFormat="1" applyBorder="1" applyAlignment="1">
      <alignment horizontal="center"/>
    </xf>
    <xf numFmtId="0" fontId="0" fillId="0" borderId="0" xfId="0" applyAlignment="1">
      <alignment horizontal="right" indent="1"/>
    </xf>
    <xf numFmtId="0" fontId="0" fillId="0" borderId="39" xfId="0" applyBorder="1" applyAlignment="1">
      <alignment horizontal="right" indent="1"/>
    </xf>
    <xf numFmtId="49" fontId="0" fillId="0" borderId="42" xfId="0" applyNumberFormat="1" applyBorder="1" applyAlignment="1">
      <alignment horizontal="center"/>
    </xf>
    <xf numFmtId="49" fontId="5" fillId="0" borderId="10" xfId="0" applyNumberFormat="1" applyFont="1" applyBorder="1" applyAlignment="1">
      <alignment/>
    </xf>
    <xf numFmtId="49" fontId="5" fillId="0" borderId="10" xfId="0" applyNumberFormat="1" applyFont="1" applyBorder="1" applyAlignment="1">
      <alignment/>
    </xf>
    <xf numFmtId="0" fontId="4" fillId="0" borderId="0" xfId="0" applyFont="1" applyAlignment="1">
      <alignment horizontal="right"/>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0" xfId="0" applyFont="1" applyAlignment="1">
      <alignment horizontal="right" indent="1"/>
    </xf>
    <xf numFmtId="0" fontId="0" fillId="0" borderId="39" xfId="0" applyFont="1" applyBorder="1" applyAlignment="1">
      <alignment horizontal="right" indent="1"/>
    </xf>
    <xf numFmtId="0" fontId="0" fillId="0" borderId="0" xfId="0" applyFont="1" applyFill="1" applyBorder="1" applyAlignment="1">
      <alignment horizontal="right" indent="1"/>
    </xf>
    <xf numFmtId="0" fontId="0" fillId="0" borderId="39" xfId="0" applyFont="1" applyFill="1" applyBorder="1" applyAlignment="1">
      <alignment horizontal="right" indent="1"/>
    </xf>
    <xf numFmtId="49" fontId="0" fillId="0" borderId="10" xfId="0" applyNumberFormat="1" applyFont="1" applyBorder="1" applyAlignment="1">
      <alignment wrapText="1"/>
    </xf>
    <xf numFmtId="49" fontId="0" fillId="0" borderId="10" xfId="0" applyNumberFormat="1" applyBorder="1" applyAlignment="1">
      <alignment wrapText="1"/>
    </xf>
    <xf numFmtId="0" fontId="2" fillId="0" borderId="20" xfId="0" applyFont="1" applyBorder="1" applyAlignment="1">
      <alignment horizontal="center"/>
    </xf>
    <xf numFmtId="0" fontId="2" fillId="0" borderId="25" xfId="0" applyFont="1" applyBorder="1" applyAlignment="1">
      <alignment horizontal="center"/>
    </xf>
    <xf numFmtId="49" fontId="2" fillId="0" borderId="29" xfId="0" applyNumberFormat="1" applyFont="1" applyBorder="1" applyAlignment="1">
      <alignment/>
    </xf>
    <xf numFmtId="0" fontId="2" fillId="0" borderId="23" xfId="0" applyFont="1" applyBorder="1" applyAlignment="1">
      <alignment/>
    </xf>
    <xf numFmtId="0" fontId="2" fillId="0" borderId="36" xfId="0" applyFont="1" applyBorder="1" applyAlignment="1">
      <alignment/>
    </xf>
    <xf numFmtId="0" fontId="2" fillId="0" borderId="2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27" xfId="0" applyFont="1" applyBorder="1" applyAlignment="1">
      <alignment horizontal="center"/>
    </xf>
    <xf numFmtId="0" fontId="2" fillId="0" borderId="20" xfId="0" applyFont="1" applyBorder="1" applyAlignment="1">
      <alignment horizontal="center" vertical="center" wrapText="1"/>
    </xf>
    <xf numFmtId="0" fontId="2" fillId="0" borderId="37" xfId="0" applyFont="1" applyBorder="1" applyAlignment="1">
      <alignment horizontal="right"/>
    </xf>
    <xf numFmtId="0" fontId="2" fillId="0" borderId="23" xfId="0" applyFont="1" applyBorder="1" applyAlignment="1">
      <alignment horizontal="right"/>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2" fillId="0" borderId="0" xfId="0" applyFont="1" applyBorder="1" applyAlignment="1">
      <alignment horizontal="center" vertical="center"/>
    </xf>
    <xf numFmtId="0" fontId="2" fillId="0" borderId="55" xfId="0" applyFont="1" applyBorder="1" applyAlignment="1">
      <alignment horizontal="center" vertical="center"/>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3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3" xfId="0" applyFont="1" applyBorder="1" applyAlignment="1">
      <alignment horizontal="center" vertical="center" wrapText="1"/>
    </xf>
    <xf numFmtId="0" fontId="3" fillId="0" borderId="10" xfId="0" applyFont="1" applyBorder="1" applyAlignment="1">
      <alignment horizontal="center" vertical="top"/>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30"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25" xfId="0" applyFont="1" applyBorder="1" applyAlignment="1">
      <alignment horizontal="left" vertical="center" indent="2"/>
    </xf>
    <xf numFmtId="0" fontId="2" fillId="0" borderId="53" xfId="0" applyFont="1" applyBorder="1" applyAlignment="1">
      <alignment horizontal="left" vertical="center" indent="2"/>
    </xf>
    <xf numFmtId="49" fontId="2" fillId="0" borderId="40" xfId="0" applyNumberFormat="1" applyFont="1" applyBorder="1" applyAlignment="1">
      <alignment horizontal="center"/>
    </xf>
    <xf numFmtId="49" fontId="2" fillId="0" borderId="24" xfId="0" applyNumberFormat="1" applyFont="1" applyBorder="1" applyAlignment="1">
      <alignment horizontal="center"/>
    </xf>
    <xf numFmtId="49" fontId="2" fillId="0" borderId="42" xfId="0" applyNumberFormat="1" applyFont="1" applyBorder="1" applyAlignment="1">
      <alignment horizontal="center"/>
    </xf>
    <xf numFmtId="49" fontId="2" fillId="0" borderId="20" xfId="0" applyNumberFormat="1" applyFont="1" applyBorder="1" applyAlignment="1">
      <alignment horizontal="center"/>
    </xf>
    <xf numFmtId="49" fontId="8" fillId="0" borderId="42" xfId="0" applyNumberFormat="1" applyFont="1" applyBorder="1" applyAlignment="1">
      <alignment horizontal="center"/>
    </xf>
    <xf numFmtId="49" fontId="8" fillId="0" borderId="20" xfId="0" applyNumberFormat="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21" xfId="0" applyNumberFormat="1" applyFont="1" applyBorder="1" applyAlignment="1">
      <alignment horizontal="center"/>
    </xf>
    <xf numFmtId="49" fontId="2" fillId="0" borderId="30" xfId="0" applyNumberFormat="1" applyFont="1" applyBorder="1" applyAlignment="1">
      <alignment horizontal="center"/>
    </xf>
    <xf numFmtId="0" fontId="8" fillId="0" borderId="20" xfId="0" applyFont="1" applyBorder="1" applyAlignment="1">
      <alignment vertical="center"/>
    </xf>
    <xf numFmtId="0" fontId="8" fillId="0" borderId="30" xfId="0" applyFont="1" applyBorder="1" applyAlignment="1">
      <alignment vertical="center"/>
    </xf>
    <xf numFmtId="4" fontId="2" fillId="0" borderId="24" xfId="0" applyNumberFormat="1" applyFont="1" applyBorder="1" applyAlignment="1">
      <alignment horizontal="center"/>
    </xf>
    <xf numFmtId="4" fontId="2" fillId="0" borderId="20" xfId="0" applyNumberFormat="1" applyFont="1" applyBorder="1" applyAlignment="1">
      <alignment horizontal="center"/>
    </xf>
    <xf numFmtId="4" fontId="8" fillId="0" borderId="20" xfId="0" applyNumberFormat="1" applyFont="1" applyBorder="1" applyAlignment="1">
      <alignment horizontal="center"/>
    </xf>
    <xf numFmtId="4" fontId="2" fillId="0" borderId="30" xfId="0" applyNumberFormat="1" applyFont="1" applyBorder="1" applyAlignment="1">
      <alignment horizontal="center"/>
    </xf>
    <xf numFmtId="4" fontId="2" fillId="0" borderId="29" xfId="0" applyNumberFormat="1" applyFont="1" applyBorder="1" applyAlignment="1">
      <alignment horizontal="center"/>
    </xf>
    <xf numFmtId="4" fontId="2" fillId="0" borderId="21" xfId="0" applyNumberFormat="1" applyFont="1" applyBorder="1" applyAlignment="1">
      <alignment horizontal="center"/>
    </xf>
    <xf numFmtId="0" fontId="2" fillId="0" borderId="20" xfId="0" applyFont="1" applyBorder="1" applyAlignment="1">
      <alignment vertical="center"/>
    </xf>
    <xf numFmtId="0" fontId="2" fillId="0" borderId="20" xfId="0" applyFont="1" applyBorder="1" applyAlignment="1">
      <alignment vertical="center"/>
    </xf>
    <xf numFmtId="0" fontId="2" fillId="0" borderId="30" xfId="0" applyFont="1" applyBorder="1" applyAlignment="1">
      <alignment vertical="center"/>
    </xf>
    <xf numFmtId="3" fontId="2" fillId="0" borderId="24" xfId="0" applyNumberFormat="1" applyFont="1" applyBorder="1" applyAlignment="1">
      <alignment horizontal="center"/>
    </xf>
    <xf numFmtId="3" fontId="2" fillId="0" borderId="41" xfId="0" applyNumberFormat="1" applyFont="1" applyBorder="1" applyAlignment="1">
      <alignment horizontal="center"/>
    </xf>
    <xf numFmtId="3" fontId="2" fillId="0" borderId="20" xfId="0" applyNumberFormat="1" applyFont="1" applyBorder="1" applyAlignment="1">
      <alignment horizontal="center"/>
    </xf>
    <xf numFmtId="3" fontId="2" fillId="0" borderId="43" xfId="0" applyNumberFormat="1" applyFont="1" applyBorder="1" applyAlignment="1">
      <alignment horizontal="center"/>
    </xf>
    <xf numFmtId="3" fontId="8" fillId="0" borderId="20" xfId="0" applyNumberFormat="1" applyFont="1" applyBorder="1" applyAlignment="1">
      <alignment horizontal="center"/>
    </xf>
    <xf numFmtId="3" fontId="8" fillId="0" borderId="43" xfId="0" applyNumberFormat="1" applyFont="1" applyBorder="1" applyAlignment="1">
      <alignment horizontal="center"/>
    </xf>
    <xf numFmtId="3" fontId="2" fillId="0" borderId="30" xfId="0" applyNumberFormat="1" applyFont="1" applyBorder="1" applyAlignment="1">
      <alignment horizontal="center"/>
    </xf>
    <xf numFmtId="3" fontId="2" fillId="0" borderId="29" xfId="0" applyNumberFormat="1" applyFont="1" applyBorder="1" applyAlignment="1">
      <alignment horizontal="center"/>
    </xf>
    <xf numFmtId="3" fontId="2" fillId="0" borderId="31" xfId="0" applyNumberFormat="1" applyFont="1" applyBorder="1" applyAlignment="1">
      <alignment horizontal="center"/>
    </xf>
    <xf numFmtId="4" fontId="2" fillId="0" borderId="37" xfId="0" applyNumberFormat="1" applyFont="1" applyBorder="1" applyAlignment="1">
      <alignment horizontal="center"/>
    </xf>
    <xf numFmtId="4" fontId="2" fillId="0" borderId="23" xfId="0" applyNumberFormat="1" applyFont="1" applyBorder="1" applyAlignment="1">
      <alignment horizontal="center"/>
    </xf>
    <xf numFmtId="4" fontId="2" fillId="0" borderId="36" xfId="0" applyNumberFormat="1" applyFont="1" applyBorder="1" applyAlignment="1">
      <alignment horizontal="center"/>
    </xf>
    <xf numFmtId="4" fontId="2" fillId="0" borderId="32" xfId="0" applyNumberFormat="1" applyFont="1" applyBorder="1" applyAlignment="1">
      <alignment horizontal="center"/>
    </xf>
    <xf numFmtId="4" fontId="2" fillId="0" borderId="10" xfId="0" applyNumberFormat="1" applyFont="1" applyBorder="1" applyAlignment="1">
      <alignment horizontal="center"/>
    </xf>
    <xf numFmtId="4" fontId="2" fillId="0" borderId="33" xfId="0" applyNumberFormat="1" applyFont="1" applyBorder="1" applyAlignment="1">
      <alignment horizontal="center"/>
    </xf>
    <xf numFmtId="3" fontId="2" fillId="0" borderId="37" xfId="0" applyNumberFormat="1" applyFont="1" applyBorder="1" applyAlignment="1">
      <alignment horizontal="center"/>
    </xf>
    <xf numFmtId="3" fontId="2" fillId="0" borderId="23" xfId="0" applyNumberFormat="1" applyFont="1" applyBorder="1" applyAlignment="1">
      <alignment horizontal="center"/>
    </xf>
    <xf numFmtId="3" fontId="2" fillId="0" borderId="38" xfId="0" applyNumberFormat="1" applyFont="1" applyBorder="1" applyAlignment="1">
      <alignment horizontal="center"/>
    </xf>
    <xf numFmtId="3" fontId="2" fillId="0" borderId="32" xfId="0" applyNumberFormat="1" applyFont="1" applyBorder="1" applyAlignment="1">
      <alignment horizontal="center"/>
    </xf>
    <xf numFmtId="3" fontId="2" fillId="0" borderId="10" xfId="0" applyNumberFormat="1" applyFont="1" applyBorder="1" applyAlignment="1">
      <alignment horizontal="center"/>
    </xf>
    <xf numFmtId="3" fontId="2" fillId="0" borderId="34" xfId="0" applyNumberFormat="1" applyFont="1" applyBorder="1" applyAlignment="1">
      <alignment horizontal="center"/>
    </xf>
    <xf numFmtId="0" fontId="2" fillId="0" borderId="30" xfId="0" applyFont="1" applyFill="1" applyBorder="1" applyAlignment="1">
      <alignment horizontal="left" vertical="center" wrapText="1" indent="1"/>
    </xf>
    <xf numFmtId="0" fontId="2" fillId="0" borderId="29"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0" xfId="0" applyFont="1" applyFill="1" applyBorder="1" applyAlignment="1">
      <alignment vertical="center" wrapText="1"/>
    </xf>
    <xf numFmtId="0" fontId="2" fillId="0" borderId="29" xfId="0" applyFont="1" applyFill="1" applyBorder="1" applyAlignment="1">
      <alignment vertical="center" wrapText="1"/>
    </xf>
    <xf numFmtId="0" fontId="2" fillId="0" borderId="31" xfId="0" applyFont="1" applyFill="1" applyBorder="1" applyAlignment="1">
      <alignment vertical="center" wrapText="1"/>
    </xf>
    <xf numFmtId="49" fontId="2" fillId="0" borderId="56"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7"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36" xfId="0" applyNumberFormat="1" applyFont="1" applyFill="1" applyBorder="1" applyAlignment="1">
      <alignment horizontal="center"/>
    </xf>
    <xf numFmtId="0" fontId="2" fillId="0" borderId="25" xfId="0" applyFont="1" applyFill="1" applyBorder="1" applyAlignment="1">
      <alignment horizontal="left" vertical="center" indent="2"/>
    </xf>
    <xf numFmtId="0" fontId="2" fillId="0" borderId="37" xfId="0" applyFont="1" applyFill="1" applyBorder="1" applyAlignment="1">
      <alignment horizontal="left" vertical="center" indent="2"/>
    </xf>
    <xf numFmtId="0" fontId="2" fillId="0" borderId="30" xfId="0" applyFont="1" applyFill="1" applyBorder="1" applyAlignment="1">
      <alignment horizontal="left" wrapText="1" indent="1"/>
    </xf>
    <xf numFmtId="0" fontId="2" fillId="0" borderId="29" xfId="0" applyFont="1" applyFill="1" applyBorder="1" applyAlignment="1">
      <alignment horizontal="left" wrapText="1" indent="1"/>
    </xf>
    <xf numFmtId="0" fontId="2" fillId="0" borderId="31" xfId="0" applyFont="1" applyFill="1" applyBorder="1" applyAlignment="1">
      <alignment horizontal="left" wrapText="1" indent="1"/>
    </xf>
    <xf numFmtId="0" fontId="2" fillId="0" borderId="21" xfId="0" applyFont="1" applyFill="1" applyBorder="1" applyAlignment="1">
      <alignment horizontal="left" vertical="center" indent="2"/>
    </xf>
    <xf numFmtId="49" fontId="2" fillId="0" borderId="10" xfId="0" applyNumberFormat="1" applyFont="1" applyFill="1" applyBorder="1" applyAlignment="1">
      <alignment horizontal="center"/>
    </xf>
    <xf numFmtId="49" fontId="2" fillId="0" borderId="33" xfId="0" applyNumberFormat="1" applyFont="1" applyFill="1" applyBorder="1" applyAlignment="1">
      <alignment horizontal="center"/>
    </xf>
    <xf numFmtId="0" fontId="2" fillId="0" borderId="25" xfId="0" applyFont="1" applyFill="1" applyBorder="1" applyAlignment="1">
      <alignment vertical="center" wrapText="1"/>
    </xf>
    <xf numFmtId="0" fontId="2" fillId="0" borderId="37" xfId="0" applyFont="1" applyFill="1" applyBorder="1" applyAlignment="1">
      <alignment vertical="center" wrapText="1"/>
    </xf>
    <xf numFmtId="0" fontId="2" fillId="0" borderId="20" xfId="0" applyFont="1" applyFill="1" applyBorder="1" applyAlignment="1">
      <alignment horizontal="left" vertical="center" wrapText="1" indent="3"/>
    </xf>
    <xf numFmtId="0" fontId="2" fillId="0" borderId="43" xfId="0" applyFont="1" applyFill="1" applyBorder="1" applyAlignment="1">
      <alignment horizontal="left" vertical="center" wrapText="1" indent="3"/>
    </xf>
    <xf numFmtId="0" fontId="2" fillId="0" borderId="30" xfId="0" applyFont="1" applyFill="1" applyBorder="1" applyAlignment="1">
      <alignment horizontal="left" vertical="center" indent="2" shrinkToFit="1"/>
    </xf>
    <xf numFmtId="0" fontId="2" fillId="0" borderId="29" xfId="0" applyFont="1" applyFill="1" applyBorder="1" applyAlignment="1">
      <alignment horizontal="left" vertical="center" indent="2" shrinkToFit="1"/>
    </xf>
    <xf numFmtId="0" fontId="2" fillId="0" borderId="31" xfId="0" applyFont="1" applyFill="1" applyBorder="1" applyAlignment="1">
      <alignment horizontal="left" vertical="center" indent="2" shrinkToFit="1"/>
    </xf>
    <xf numFmtId="0" fontId="8" fillId="0" borderId="25" xfId="0" applyFont="1" applyFill="1" applyBorder="1" applyAlignment="1">
      <alignment vertical="center" wrapText="1"/>
    </xf>
    <xf numFmtId="0" fontId="8" fillId="0" borderId="37" xfId="0" applyFont="1" applyFill="1" applyBorder="1" applyAlignment="1">
      <alignment vertical="center" wrapText="1"/>
    </xf>
    <xf numFmtId="4" fontId="8" fillId="0" borderId="20" xfId="0" applyNumberFormat="1" applyFont="1" applyFill="1" applyBorder="1" applyAlignment="1">
      <alignment horizontal="center"/>
    </xf>
    <xf numFmtId="0" fontId="2" fillId="0" borderId="20" xfId="0" applyFont="1" applyFill="1" applyBorder="1" applyAlignment="1">
      <alignment horizontal="left" vertical="center" wrapText="1"/>
    </xf>
    <xf numFmtId="0" fontId="2" fillId="0" borderId="32" xfId="0" applyFont="1" applyFill="1" applyBorder="1" applyAlignment="1">
      <alignment horizontal="left" vertical="center" indent="2"/>
    </xf>
    <xf numFmtId="0" fontId="2" fillId="0" borderId="10" xfId="0" applyFont="1" applyFill="1" applyBorder="1" applyAlignment="1">
      <alignment horizontal="left" vertical="center" indent="2"/>
    </xf>
    <xf numFmtId="0" fontId="2" fillId="0" borderId="34" xfId="0" applyFont="1" applyFill="1" applyBorder="1" applyAlignment="1">
      <alignment horizontal="left" vertical="center" indent="2"/>
    </xf>
    <xf numFmtId="49" fontId="2" fillId="0" borderId="35" xfId="0" applyNumberFormat="1" applyFont="1" applyFill="1" applyBorder="1" applyAlignment="1">
      <alignment horizontal="center"/>
    </xf>
    <xf numFmtId="49" fontId="2" fillId="0" borderId="57" xfId="0" applyNumberFormat="1" applyFont="1" applyFill="1" applyBorder="1" applyAlignment="1">
      <alignment horizontal="center"/>
    </xf>
    <xf numFmtId="49" fontId="2" fillId="0" borderId="32" xfId="0" applyNumberFormat="1" applyFont="1" applyFill="1" applyBorder="1" applyAlignment="1">
      <alignment horizontal="center"/>
    </xf>
    <xf numFmtId="0" fontId="2" fillId="0" borderId="53" xfId="0" applyFont="1" applyFill="1" applyBorder="1" applyAlignment="1">
      <alignment horizontal="left" vertical="center" indent="2"/>
    </xf>
    <xf numFmtId="0" fontId="2" fillId="0" borderId="30" xfId="0" applyFont="1" applyBorder="1" applyAlignment="1">
      <alignment horizontal="left" vertical="center" indent="1" shrinkToFit="1"/>
    </xf>
    <xf numFmtId="0" fontId="2" fillId="0" borderId="29" xfId="0" applyFont="1" applyBorder="1" applyAlignment="1">
      <alignment horizontal="left" vertical="center" indent="1" shrinkToFit="1"/>
    </xf>
    <xf numFmtId="0" fontId="2" fillId="0" borderId="31" xfId="0" applyFont="1" applyBorder="1" applyAlignment="1">
      <alignment horizontal="left" vertical="center" indent="1" shrinkToFit="1"/>
    </xf>
    <xf numFmtId="49" fontId="2" fillId="0" borderId="58"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55" xfId="0" applyNumberFormat="1" applyFont="1" applyFill="1" applyBorder="1" applyAlignment="1">
      <alignment horizontal="center"/>
    </xf>
    <xf numFmtId="0" fontId="2" fillId="0" borderId="53" xfId="0" applyFont="1" applyFill="1" applyBorder="1" applyAlignment="1">
      <alignment horizontal="left" vertical="center" wrapText="1" indent="2"/>
    </xf>
    <xf numFmtId="0" fontId="2" fillId="0" borderId="32" xfId="0" applyFont="1" applyBorder="1" applyAlignment="1">
      <alignment horizontal="left" vertical="center" indent="2"/>
    </xf>
    <xf numFmtId="0" fontId="2" fillId="0" borderId="10" xfId="0" applyFont="1" applyBorder="1" applyAlignment="1">
      <alignment horizontal="left" vertical="center" indent="2"/>
    </xf>
    <xf numFmtId="0" fontId="2" fillId="0" borderId="34" xfId="0" applyFont="1" applyBorder="1" applyAlignment="1">
      <alignment horizontal="left" vertical="center" indent="2"/>
    </xf>
    <xf numFmtId="49" fontId="2" fillId="0" borderId="35" xfId="0" applyNumberFormat="1" applyFont="1" applyBorder="1" applyAlignment="1">
      <alignment horizontal="center"/>
    </xf>
    <xf numFmtId="49" fontId="2" fillId="0" borderId="23" xfId="0" applyNumberFormat="1" applyFont="1" applyBorder="1" applyAlignment="1">
      <alignment horizontal="center"/>
    </xf>
    <xf numFmtId="49" fontId="2" fillId="0" borderId="36" xfId="0" applyNumberFormat="1" applyFont="1" applyBorder="1" applyAlignment="1">
      <alignment horizontal="center"/>
    </xf>
    <xf numFmtId="49" fontId="2" fillId="0" borderId="57" xfId="0" applyNumberFormat="1" applyFont="1" applyBorder="1" applyAlignment="1">
      <alignment horizontal="center"/>
    </xf>
    <xf numFmtId="49" fontId="2" fillId="0" borderId="10" xfId="0" applyNumberFormat="1" applyFont="1" applyBorder="1" applyAlignment="1">
      <alignment horizontal="center"/>
    </xf>
    <xf numFmtId="49" fontId="2" fillId="0" borderId="33" xfId="0" applyNumberFormat="1" applyFont="1" applyBorder="1" applyAlignment="1">
      <alignment horizontal="center"/>
    </xf>
    <xf numFmtId="49" fontId="2" fillId="0" borderId="37" xfId="0" applyNumberFormat="1" applyFont="1" applyBorder="1" applyAlignment="1">
      <alignment horizontal="center"/>
    </xf>
    <xf numFmtId="49" fontId="2" fillId="0" borderId="32" xfId="0" applyNumberFormat="1" applyFont="1" applyBorder="1" applyAlignment="1">
      <alignment horizontal="center"/>
    </xf>
    <xf numFmtId="0" fontId="2" fillId="0" borderId="32" xfId="0" applyFont="1" applyFill="1" applyBorder="1" applyAlignment="1">
      <alignment horizontal="left" vertical="center" wrapText="1" indent="2"/>
    </xf>
    <xf numFmtId="0" fontId="2" fillId="0" borderId="10" xfId="0" applyFont="1" applyFill="1" applyBorder="1" applyAlignment="1">
      <alignment horizontal="left" vertical="center" wrapText="1" indent="2"/>
    </xf>
    <xf numFmtId="0" fontId="2" fillId="0" borderId="34" xfId="0" applyFont="1" applyFill="1" applyBorder="1" applyAlignment="1">
      <alignment horizontal="left" vertical="center" wrapText="1" indent="2"/>
    </xf>
    <xf numFmtId="0" fontId="2" fillId="0" borderId="47" xfId="0" applyFont="1" applyFill="1" applyBorder="1" applyAlignment="1">
      <alignment vertical="center" wrapText="1"/>
    </xf>
    <xf numFmtId="0" fontId="2" fillId="0" borderId="54" xfId="0" applyFont="1" applyFill="1" applyBorder="1" applyAlignment="1">
      <alignment vertical="center" wrapText="1"/>
    </xf>
    <xf numFmtId="171" fontId="2" fillId="0" borderId="20" xfId="0" applyNumberFormat="1" applyFont="1" applyFill="1" applyBorder="1" applyAlignment="1">
      <alignment horizontal="center"/>
    </xf>
    <xf numFmtId="0" fontId="2" fillId="0" borderId="30" xfId="0" applyFont="1" applyFill="1" applyBorder="1" applyAlignment="1">
      <alignment horizontal="left" vertical="top" wrapText="1" indent="2"/>
    </xf>
    <xf numFmtId="0" fontId="2" fillId="0" borderId="29" xfId="0" applyFont="1" applyFill="1" applyBorder="1" applyAlignment="1">
      <alignment horizontal="left" vertical="top" wrapText="1" indent="2"/>
    </xf>
    <xf numFmtId="4" fontId="5" fillId="0" borderId="10" xfId="52" applyNumberFormat="1" applyFont="1" applyBorder="1" applyAlignment="1">
      <alignment horizontal="right" wrapText="1"/>
      <protection/>
    </xf>
    <xf numFmtId="4" fontId="5" fillId="0" borderId="10" xfId="52" applyNumberFormat="1" applyFont="1" applyBorder="1" applyAlignment="1">
      <alignment horizontal="right" wrapText="1"/>
      <protection/>
    </xf>
    <xf numFmtId="0" fontId="5" fillId="0" borderId="0" xfId="52" applyFont="1" applyBorder="1" applyAlignment="1">
      <alignment horizontal="left" vertical="center" wrapText="1"/>
      <protection/>
    </xf>
    <xf numFmtId="4" fontId="2" fillId="0" borderId="0" xfId="52" applyNumberFormat="1" applyFont="1" applyBorder="1" applyAlignment="1">
      <alignment horizontal="right" vertical="top" wrapText="1"/>
      <protection/>
    </xf>
    <xf numFmtId="0" fontId="5" fillId="0" borderId="10" xfId="52" applyFont="1" applyBorder="1" applyAlignment="1">
      <alignment horizontal="left" wrapText="1"/>
      <protection/>
    </xf>
    <xf numFmtId="0" fontId="5" fillId="0" borderId="10" xfId="52" applyFont="1" applyBorder="1" applyAlignment="1">
      <alignment horizontal="left" wrapText="1"/>
      <protection/>
    </xf>
    <xf numFmtId="49" fontId="0" fillId="0" borderId="59" xfId="0" applyNumberFormat="1" applyFont="1" applyBorder="1" applyAlignment="1">
      <alignment wrapText="1"/>
    </xf>
    <xf numFmtId="49" fontId="0" fillId="0" borderId="60" xfId="0" applyNumberFormat="1" applyFont="1" applyBorder="1" applyAlignment="1">
      <alignment wrapText="1"/>
    </xf>
    <xf numFmtId="0" fontId="1" fillId="0" borderId="61" xfId="0" applyFont="1" applyBorder="1" applyAlignment="1">
      <alignment horizontal="center"/>
    </xf>
    <xf numFmtId="0" fontId="1" fillId="0" borderId="23" xfId="0" applyFont="1" applyBorder="1" applyAlignment="1">
      <alignment horizontal="center"/>
    </xf>
    <xf numFmtId="0" fontId="1" fillId="0" borderId="62" xfId="0" applyFont="1" applyBorder="1" applyAlignment="1">
      <alignment horizontal="center"/>
    </xf>
    <xf numFmtId="49" fontId="5" fillId="0" borderId="59" xfId="0" applyNumberFormat="1" applyFont="1" applyBorder="1" applyAlignment="1">
      <alignment horizontal="center"/>
    </xf>
    <xf numFmtId="49" fontId="5" fillId="0" borderId="10" xfId="0" applyNumberFormat="1" applyFont="1" applyBorder="1" applyAlignment="1">
      <alignment horizontal="center"/>
    </xf>
    <xf numFmtId="176" fontId="0" fillId="0" borderId="0" xfId="0" applyNumberFormat="1" applyFont="1" applyBorder="1" applyAlignment="1">
      <alignment horizontal="center"/>
    </xf>
    <xf numFmtId="0" fontId="1" fillId="0" borderId="14" xfId="0" applyFont="1" applyBorder="1" applyAlignment="1">
      <alignment horizontal="center" vertical="top"/>
    </xf>
    <xf numFmtId="0" fontId="1" fillId="0" borderId="0" xfId="0" applyFont="1" applyBorder="1" applyAlignment="1">
      <alignment horizontal="center" vertical="top"/>
    </xf>
    <xf numFmtId="0" fontId="1" fillId="0" borderId="36" xfId="0" applyFont="1" applyBorder="1" applyAlignment="1">
      <alignment horizontal="center" vertical="top"/>
    </xf>
    <xf numFmtId="0" fontId="1" fillId="0" borderId="25" xfId="0" applyFont="1" applyBorder="1" applyAlignment="1">
      <alignment horizontal="center" vertical="top"/>
    </xf>
    <xf numFmtId="0" fontId="1" fillId="0" borderId="63" xfId="0" applyFont="1" applyBorder="1" applyAlignment="1">
      <alignment horizontal="center" vertical="top"/>
    </xf>
    <xf numFmtId="0" fontId="0" fillId="0" borderId="0" xfId="0" applyBorder="1" applyAlignment="1">
      <alignment/>
    </xf>
    <xf numFmtId="0" fontId="9" fillId="0" borderId="0" xfId="0" applyFont="1" applyAlignment="1">
      <alignment vertical="justify" wrapText="1"/>
    </xf>
    <xf numFmtId="0" fontId="1" fillId="0" borderId="0" xfId="0" applyFont="1" applyAlignment="1">
      <alignment vertical="justify" wrapText="1"/>
    </xf>
    <xf numFmtId="0" fontId="3" fillId="0" borderId="0" xfId="0" applyFont="1" applyFill="1" applyBorder="1" applyAlignment="1">
      <alignment horizontal="center" vertical="top" wrapText="1"/>
    </xf>
    <xf numFmtId="0" fontId="2" fillId="0" borderId="21" xfId="0" applyFont="1" applyBorder="1" applyAlignment="1">
      <alignment horizontal="center"/>
    </xf>
    <xf numFmtId="0" fontId="2" fillId="0" borderId="0" xfId="0" applyFont="1" applyBorder="1" applyAlignment="1">
      <alignment horizontal="center" vertical="center" wrapText="1"/>
    </xf>
    <xf numFmtId="0" fontId="2" fillId="0" borderId="37" xfId="0" applyFont="1" applyBorder="1" applyAlignment="1">
      <alignment horizontal="center"/>
    </xf>
    <xf numFmtId="4" fontId="2" fillId="0" borderId="25" xfId="0" applyNumberFormat="1" applyFont="1" applyFill="1" applyBorder="1" applyAlignment="1">
      <alignment horizontal="center"/>
    </xf>
    <xf numFmtId="0" fontId="8" fillId="0" borderId="25" xfId="0" applyFont="1" applyBorder="1" applyAlignment="1">
      <alignment horizontal="center"/>
    </xf>
    <xf numFmtId="0" fontId="8" fillId="0" borderId="30" xfId="0" applyFont="1" applyBorder="1" applyAlignment="1">
      <alignment horizontal="left"/>
    </xf>
    <xf numFmtId="0" fontId="8" fillId="0" borderId="29" xfId="0" applyFont="1" applyBorder="1" applyAlignment="1">
      <alignment horizontal="left"/>
    </xf>
    <xf numFmtId="0" fontId="8" fillId="0" borderId="31" xfId="0" applyFont="1" applyBorder="1" applyAlignment="1">
      <alignment horizontal="left"/>
    </xf>
    <xf numFmtId="0" fontId="8" fillId="0" borderId="40" xfId="0" applyFont="1" applyBorder="1" applyAlignment="1">
      <alignment horizontal="center"/>
    </xf>
    <xf numFmtId="0" fontId="8" fillId="0" borderId="24" xfId="0" applyFont="1" applyBorder="1" applyAlignment="1">
      <alignment horizontal="center"/>
    </xf>
    <xf numFmtId="0" fontId="2" fillId="0" borderId="24" xfId="0" applyFont="1" applyBorder="1" applyAlignment="1">
      <alignment horizontal="center"/>
    </xf>
    <xf numFmtId="4" fontId="8" fillId="0" borderId="24" xfId="0" applyNumberFormat="1" applyFont="1" applyBorder="1" applyAlignment="1">
      <alignment horizontal="center"/>
    </xf>
    <xf numFmtId="4" fontId="8" fillId="0" borderId="64" xfId="0" applyNumberFormat="1" applyFont="1" applyBorder="1" applyAlignment="1">
      <alignment horizontal="center"/>
    </xf>
    <xf numFmtId="3" fontId="2" fillId="0" borderId="25" xfId="0" applyNumberFormat="1" applyFont="1" applyFill="1" applyBorder="1" applyAlignment="1">
      <alignment horizontal="center"/>
    </xf>
    <xf numFmtId="3" fontId="2" fillId="0" borderId="53" xfId="0" applyNumberFormat="1" applyFont="1" applyFill="1" applyBorder="1" applyAlignment="1">
      <alignment horizontal="center"/>
    </xf>
    <xf numFmtId="0" fontId="2" fillId="0" borderId="25" xfId="0" applyFont="1" applyFill="1" applyBorder="1" applyAlignment="1">
      <alignment horizontal="center"/>
    </xf>
    <xf numFmtId="0" fontId="2" fillId="0" borderId="21" xfId="0" applyFont="1" applyFill="1" applyBorder="1" applyAlignment="1">
      <alignment horizontal="left" wrapText="1" indent="1"/>
    </xf>
    <xf numFmtId="0" fontId="2" fillId="0" borderId="20" xfId="0" applyFont="1" applyFill="1" applyBorder="1" applyAlignment="1">
      <alignment horizontal="left" indent="1"/>
    </xf>
    <xf numFmtId="0" fontId="2" fillId="0" borderId="30" xfId="0" applyFont="1" applyFill="1" applyBorder="1" applyAlignment="1">
      <alignment horizontal="left" indent="1"/>
    </xf>
    <xf numFmtId="0" fontId="2" fillId="0" borderId="42" xfId="0" applyFont="1" applyFill="1" applyBorder="1" applyAlignment="1">
      <alignment horizontal="center"/>
    </xf>
    <xf numFmtId="0" fontId="2" fillId="0" borderId="20" xfId="0" applyFont="1" applyFill="1" applyBorder="1" applyAlignment="1">
      <alignment horizontal="center"/>
    </xf>
    <xf numFmtId="0" fontId="2" fillId="0" borderId="30" xfId="0" applyFont="1" applyFill="1" applyBorder="1" applyAlignment="1">
      <alignment horizontal="left" vertical="top" wrapText="1" indent="1"/>
    </xf>
    <xf numFmtId="0" fontId="2" fillId="0" borderId="29" xfId="0" applyFont="1" applyFill="1" applyBorder="1" applyAlignment="1">
      <alignment horizontal="left" vertical="top" wrapText="1" indent="1"/>
    </xf>
    <xf numFmtId="0" fontId="2" fillId="0" borderId="31" xfId="0" applyFont="1" applyFill="1" applyBorder="1" applyAlignment="1">
      <alignment horizontal="left" vertical="top" wrapText="1" indent="1"/>
    </xf>
    <xf numFmtId="0" fontId="2" fillId="0" borderId="30" xfId="0" applyFont="1" applyFill="1" applyBorder="1" applyAlignment="1">
      <alignment horizontal="left" wrapText="1" indent="1"/>
    </xf>
    <xf numFmtId="0" fontId="2" fillId="0" borderId="21" xfId="0" applyFont="1" applyFill="1" applyBorder="1" applyAlignment="1">
      <alignment horizontal="left" wrapText="1" indent="2"/>
    </xf>
    <xf numFmtId="0" fontId="2" fillId="0" borderId="20" xfId="0" applyFont="1" applyFill="1" applyBorder="1" applyAlignment="1">
      <alignment horizontal="left" indent="2"/>
    </xf>
    <xf numFmtId="0" fontId="2" fillId="0" borderId="30" xfId="0" applyFont="1" applyFill="1" applyBorder="1" applyAlignment="1">
      <alignment horizontal="left" indent="2"/>
    </xf>
    <xf numFmtId="0" fontId="2" fillId="0" borderId="21" xfId="0" applyFont="1" applyFill="1" applyBorder="1" applyAlignment="1">
      <alignment horizontal="left" wrapText="1" indent="3"/>
    </xf>
    <xf numFmtId="0" fontId="2" fillId="0" borderId="20" xfId="0" applyFont="1" applyFill="1" applyBorder="1" applyAlignment="1">
      <alignment horizontal="left" indent="3"/>
    </xf>
    <xf numFmtId="0" fontId="2" fillId="0" borderId="30" xfId="0" applyFont="1" applyFill="1" applyBorder="1" applyAlignment="1">
      <alignment horizontal="left" indent="3"/>
    </xf>
    <xf numFmtId="0" fontId="2" fillId="0" borderId="21" xfId="0" applyFont="1" applyFill="1" applyBorder="1" applyAlignment="1">
      <alignment horizontal="left" indent="3"/>
    </xf>
    <xf numFmtId="0" fontId="2" fillId="0" borderId="20" xfId="0" applyFont="1" applyFill="1" applyBorder="1" applyAlignment="1">
      <alignment horizontal="left" wrapText="1" indent="2"/>
    </xf>
    <xf numFmtId="0" fontId="2" fillId="0" borderId="30" xfId="0" applyFont="1" applyFill="1" applyBorder="1" applyAlignment="1">
      <alignment horizontal="left" wrapText="1" indent="2"/>
    </xf>
    <xf numFmtId="0" fontId="2" fillId="0" borderId="30" xfId="0" applyFont="1" applyFill="1" applyBorder="1" applyAlignment="1">
      <alignment horizontal="left" indent="2" shrinkToFit="1"/>
    </xf>
    <xf numFmtId="0" fontId="2" fillId="0" borderId="29" xfId="0" applyFont="1" applyFill="1" applyBorder="1" applyAlignment="1">
      <alignment horizontal="left" indent="2" shrinkToFit="1"/>
    </xf>
    <xf numFmtId="0" fontId="2" fillId="0" borderId="31" xfId="0" applyFont="1" applyFill="1" applyBorder="1" applyAlignment="1">
      <alignment horizontal="left" indent="2" shrinkToFit="1"/>
    </xf>
    <xf numFmtId="0" fontId="2" fillId="0" borderId="21" xfId="0" applyFont="1" applyFill="1" applyBorder="1" applyAlignment="1">
      <alignment horizontal="left" indent="3"/>
    </xf>
    <xf numFmtId="3" fontId="2" fillId="0" borderId="47" xfId="0" applyNumberFormat="1" applyFont="1" applyFill="1" applyBorder="1" applyAlignment="1">
      <alignment horizontal="center"/>
    </xf>
    <xf numFmtId="3" fontId="2" fillId="0" borderId="65" xfId="0" applyNumberFormat="1" applyFont="1" applyFill="1" applyBorder="1" applyAlignment="1">
      <alignment horizontal="center"/>
    </xf>
    <xf numFmtId="0" fontId="2" fillId="0" borderId="47" xfId="0" applyFont="1" applyFill="1" applyBorder="1" applyAlignment="1">
      <alignment horizontal="center"/>
    </xf>
    <xf numFmtId="0" fontId="2" fillId="0" borderId="33" xfId="0" applyFont="1" applyFill="1" applyBorder="1" applyAlignment="1">
      <alignment horizontal="left" wrapText="1" indent="3"/>
    </xf>
    <xf numFmtId="0" fontId="2" fillId="0" borderId="26" xfId="0" applyFont="1" applyFill="1" applyBorder="1" applyAlignment="1">
      <alignment horizontal="left" indent="3"/>
    </xf>
    <xf numFmtId="0" fontId="2" fillId="0" borderId="32" xfId="0" applyFont="1" applyFill="1" applyBorder="1" applyAlignment="1">
      <alignment horizontal="left" indent="3"/>
    </xf>
    <xf numFmtId="0" fontId="2" fillId="0" borderId="66" xfId="0" applyFont="1" applyFill="1" applyBorder="1" applyAlignment="1">
      <alignment horizontal="center"/>
    </xf>
    <xf numFmtId="0" fontId="2" fillId="0" borderId="26" xfId="0" applyFont="1" applyFill="1" applyBorder="1" applyAlignment="1">
      <alignment horizontal="center"/>
    </xf>
    <xf numFmtId="4" fontId="2" fillId="0" borderId="26" xfId="0" applyNumberFormat="1" applyFont="1" applyFill="1" applyBorder="1" applyAlignment="1">
      <alignment horizontal="center"/>
    </xf>
    <xf numFmtId="4" fontId="2" fillId="0" borderId="47" xfId="0" applyNumberFormat="1" applyFont="1" applyFill="1" applyBorder="1" applyAlignment="1">
      <alignment horizontal="center"/>
    </xf>
    <xf numFmtId="0" fontId="2" fillId="0" borderId="33" xfId="0" applyFont="1" applyFill="1" applyBorder="1" applyAlignment="1">
      <alignment horizontal="left" wrapText="1"/>
    </xf>
    <xf numFmtId="0" fontId="2" fillId="0" borderId="2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indent="4"/>
    </xf>
    <xf numFmtId="0" fontId="2" fillId="0" borderId="20" xfId="0" applyFont="1" applyFill="1" applyBorder="1" applyAlignment="1">
      <alignment horizontal="left" wrapText="1" indent="4"/>
    </xf>
    <xf numFmtId="0" fontId="2" fillId="0" borderId="30" xfId="0" applyFont="1" applyFill="1" applyBorder="1" applyAlignment="1">
      <alignment horizontal="left" wrapText="1" indent="4"/>
    </xf>
    <xf numFmtId="0" fontId="2" fillId="0" borderId="21" xfId="0" applyFont="1" applyFill="1" applyBorder="1" applyAlignment="1">
      <alignment horizontal="left" wrapText="1"/>
    </xf>
    <xf numFmtId="0" fontId="2" fillId="0" borderId="20" xfId="0" applyFont="1" applyFill="1" applyBorder="1" applyAlignment="1">
      <alignment horizontal="left" wrapText="1"/>
    </xf>
    <xf numFmtId="0" fontId="2" fillId="0" borderId="30" xfId="0" applyFont="1" applyFill="1" applyBorder="1" applyAlignment="1">
      <alignment horizontal="left" wrapText="1"/>
    </xf>
    <xf numFmtId="4" fontId="2" fillId="0" borderId="27" xfId="0" applyNumberFormat="1" applyFont="1" applyFill="1" applyBorder="1" applyAlignment="1">
      <alignment horizontal="center"/>
    </xf>
    <xf numFmtId="3" fontId="2" fillId="0" borderId="27" xfId="0" applyNumberFormat="1" applyFont="1" applyFill="1" applyBorder="1" applyAlignment="1">
      <alignment horizontal="center"/>
    </xf>
    <xf numFmtId="3" fontId="2" fillId="0" borderId="52" xfId="0" applyNumberFormat="1" applyFont="1" applyFill="1" applyBorder="1" applyAlignment="1">
      <alignment horizontal="center"/>
    </xf>
    <xf numFmtId="0" fontId="2" fillId="0" borderId="51" xfId="0" applyFont="1" applyFill="1" applyBorder="1" applyAlignment="1">
      <alignment horizontal="center"/>
    </xf>
    <xf numFmtId="0" fontId="2" fillId="0" borderId="27" xfId="0" applyFont="1" applyFill="1" applyBorder="1" applyAlignment="1">
      <alignment horizontal="center"/>
    </xf>
    <xf numFmtId="0" fontId="2" fillId="0" borderId="2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6" xfId="0" applyFont="1" applyBorder="1" applyAlignment="1">
      <alignment horizontal="center" vertical="center" wrapText="1"/>
    </xf>
    <xf numFmtId="4" fontId="2" fillId="35" borderId="20" xfId="0" applyNumberFormat="1" applyFont="1" applyFill="1" applyBorder="1" applyAlignment="1">
      <alignment horizontal="center"/>
    </xf>
    <xf numFmtId="0" fontId="2" fillId="0" borderId="29" xfId="0" applyFont="1" applyFill="1" applyBorder="1" applyAlignment="1">
      <alignment horizontal="left" wrapText="1" indent="4"/>
    </xf>
    <xf numFmtId="0" fontId="2" fillId="0" borderId="31" xfId="0" applyFont="1" applyFill="1" applyBorder="1" applyAlignment="1">
      <alignment horizontal="left" wrapText="1" indent="4"/>
    </xf>
    <xf numFmtId="0" fontId="5" fillId="0" borderId="0" xfId="52" applyFont="1" applyBorder="1" applyAlignment="1">
      <alignment horizontal="left" vertical="top" wrapText="1"/>
      <protection/>
    </xf>
    <xf numFmtId="4" fontId="2" fillId="0" borderId="0" xfId="52" applyNumberFormat="1" applyFont="1" applyBorder="1" applyAlignment="1">
      <alignment horizontal="center" vertical="top" wrapText="1"/>
      <protection/>
    </xf>
    <xf numFmtId="0" fontId="5" fillId="36" borderId="0" xfId="52" applyFont="1" applyFill="1" applyBorder="1" applyAlignment="1">
      <alignment horizontal="left" vertical="top" wrapText="1"/>
      <protection/>
    </xf>
    <xf numFmtId="0" fontId="5" fillId="0" borderId="0" xfId="52" applyFont="1" applyBorder="1" applyAlignment="1">
      <alignment horizontal="right" wrapText="1"/>
      <protection/>
    </xf>
    <xf numFmtId="0" fontId="5" fillId="0" borderId="0" xfId="52" applyFont="1" applyBorder="1" applyAlignment="1">
      <alignment horizontal="center" vertical="top" wrapText="1"/>
      <protection/>
    </xf>
    <xf numFmtId="176" fontId="0" fillId="0" borderId="0" xfId="52" applyNumberFormat="1" applyFont="1" applyBorder="1" applyAlignment="1">
      <alignment horizontal="center" vertical="center" wrapText="1"/>
      <protection/>
    </xf>
    <xf numFmtId="0" fontId="0" fillId="0" borderId="0" xfId="52" applyFont="1" applyBorder="1" applyAlignment="1">
      <alignment horizontal="center" vertical="center" wrapText="1"/>
      <protection/>
    </xf>
    <xf numFmtId="0" fontId="5" fillId="0" borderId="0" xfId="52" applyFont="1" applyBorder="1" applyAlignment="1">
      <alignment horizontal="left" wrapText="1"/>
      <protection/>
    </xf>
    <xf numFmtId="0" fontId="5" fillId="0" borderId="0" xfId="52" applyFont="1" applyBorder="1" applyAlignment="1">
      <alignment horizontal="left" wrapText="1"/>
      <protection/>
    </xf>
    <xf numFmtId="4" fontId="5" fillId="0" borderId="10" xfId="52" applyNumberFormat="1" applyFont="1" applyBorder="1" applyAlignment="1">
      <alignment horizontal="center" wrapText="1"/>
      <protection/>
    </xf>
    <xf numFmtId="4" fontId="5" fillId="0" borderId="10" xfId="52" applyNumberFormat="1" applyFont="1" applyBorder="1" applyAlignment="1">
      <alignment horizontal="center" wrapText="1"/>
      <protection/>
    </xf>
    <xf numFmtId="4" fontId="2" fillId="0" borderId="23" xfId="52" applyNumberFormat="1" applyFont="1" applyBorder="1" applyAlignment="1">
      <alignment horizontal="center" vertical="top" wrapText="1"/>
      <protection/>
    </xf>
    <xf numFmtId="0" fontId="5" fillId="0" borderId="0" xfId="52" applyFont="1" applyBorder="1" applyAlignment="1">
      <alignment horizontal="center" vertical="center" wrapText="1"/>
      <protection/>
    </xf>
    <xf numFmtId="0" fontId="5" fillId="0" borderId="20" xfId="52" applyFont="1" applyBorder="1" applyAlignment="1">
      <alignment horizontal="left" vertical="center" wrapText="1"/>
      <protection/>
    </xf>
    <xf numFmtId="0" fontId="0" fillId="0" borderId="0" xfId="52" applyFont="1" applyBorder="1" applyAlignment="1">
      <alignment horizontal="left" vertical="center" wrapText="1"/>
      <protection/>
    </xf>
    <xf numFmtId="0" fontId="5" fillId="0" borderId="20" xfId="52" applyFont="1" applyBorder="1" applyAlignment="1">
      <alignment horizontal="left" vertical="center" wrapText="1"/>
      <protection/>
    </xf>
    <xf numFmtId="0" fontId="5" fillId="0" borderId="30" xfId="52" applyFont="1" applyBorder="1" applyAlignment="1">
      <alignment horizontal="left" vertical="center" wrapText="1"/>
      <protection/>
    </xf>
    <xf numFmtId="0" fontId="5" fillId="0" borderId="29" xfId="52" applyFont="1" applyBorder="1" applyAlignment="1">
      <alignment horizontal="left" vertical="center" wrapText="1"/>
      <protection/>
    </xf>
    <xf numFmtId="0" fontId="5" fillId="0" borderId="21" xfId="52" applyFont="1" applyBorder="1" applyAlignment="1">
      <alignment horizontal="left" vertical="center" wrapText="1"/>
      <protection/>
    </xf>
    <xf numFmtId="0" fontId="4" fillId="34" borderId="20" xfId="52" applyFont="1" applyFill="1" applyBorder="1" applyAlignment="1">
      <alignment horizontal="left" vertical="center" wrapText="1"/>
      <protection/>
    </xf>
    <xf numFmtId="0" fontId="14" fillId="0" borderId="20" xfId="52" applyFont="1" applyBorder="1" applyAlignment="1">
      <alignment horizontal="left" vertical="center" wrapText="1"/>
      <protection/>
    </xf>
    <xf numFmtId="0" fontId="5" fillId="0" borderId="20" xfId="52" applyFont="1" applyFill="1" applyBorder="1" applyAlignment="1">
      <alignment horizontal="left" vertical="center" wrapText="1"/>
      <protection/>
    </xf>
    <xf numFmtId="0" fontId="2" fillId="0" borderId="25" xfId="52" applyFont="1" applyBorder="1" applyAlignment="1">
      <alignment horizontal="center" vertical="center" wrapText="1"/>
      <protection/>
    </xf>
    <xf numFmtId="0" fontId="11" fillId="0" borderId="26" xfId="52" applyBorder="1">
      <alignment/>
      <protection/>
    </xf>
    <xf numFmtId="0" fontId="2" fillId="0" borderId="20" xfId="52" applyFont="1" applyBorder="1" applyAlignment="1">
      <alignment horizontal="center" vertical="center" wrapText="1"/>
      <protection/>
    </xf>
    <xf numFmtId="0" fontId="13" fillId="33" borderId="20" xfId="52" applyFont="1" applyFill="1" applyBorder="1" applyAlignment="1">
      <alignment horizontal="left" vertical="center" wrapText="1"/>
      <protection/>
    </xf>
    <xf numFmtId="0" fontId="4" fillId="34" borderId="30" xfId="52" applyFont="1" applyFill="1" applyBorder="1" applyAlignment="1">
      <alignment horizontal="left" vertical="center" wrapText="1" shrinkToFit="1"/>
      <protection/>
    </xf>
    <xf numFmtId="0" fontId="4" fillId="34" borderId="29" xfId="52" applyFont="1" applyFill="1" applyBorder="1" applyAlignment="1">
      <alignment horizontal="left" vertical="center" wrapText="1" shrinkToFit="1"/>
      <protection/>
    </xf>
    <xf numFmtId="0" fontId="4" fillId="34" borderId="21" xfId="52" applyFont="1" applyFill="1" applyBorder="1" applyAlignment="1">
      <alignment horizontal="left" vertical="center" wrapText="1" shrinkToFit="1"/>
      <protection/>
    </xf>
    <xf numFmtId="0" fontId="14" fillId="0" borderId="30" xfId="52" applyFont="1" applyBorder="1" applyAlignment="1">
      <alignment horizontal="left" vertical="center" wrapText="1" shrinkToFit="1"/>
      <protection/>
    </xf>
    <xf numFmtId="0" fontId="14" fillId="0" borderId="29" xfId="52" applyFont="1" applyBorder="1" applyAlignment="1">
      <alignment horizontal="left" vertical="center" wrapText="1" shrinkToFit="1"/>
      <protection/>
    </xf>
    <xf numFmtId="0" fontId="14" fillId="0" borderId="21" xfId="52" applyFont="1" applyBorder="1" applyAlignment="1">
      <alignment horizontal="left" vertical="center" wrapText="1" shrinkToFit="1"/>
      <protection/>
    </xf>
    <xf numFmtId="0" fontId="12" fillId="0" borderId="0" xfId="52" applyFont="1" applyAlignment="1">
      <alignment horizontal="center"/>
      <protection/>
    </xf>
    <xf numFmtId="0" fontId="5" fillId="0" borderId="20" xfId="52" applyFont="1" applyBorder="1" applyAlignment="1">
      <alignment horizontal="center" vertical="center" wrapText="1"/>
      <protection/>
    </xf>
    <xf numFmtId="49" fontId="2" fillId="0" borderId="20" xfId="52" applyNumberFormat="1" applyFont="1" applyBorder="1" applyAlignment="1">
      <alignment horizontal="center" vertical="center" wrapText="1"/>
      <protection/>
    </xf>
    <xf numFmtId="0" fontId="8" fillId="0" borderId="30" xfId="52" applyFont="1" applyBorder="1" applyAlignment="1">
      <alignment horizontal="center" vertical="center" wrapText="1"/>
      <protection/>
    </xf>
    <xf numFmtId="0" fontId="8" fillId="0" borderId="29" xfId="52" applyFont="1" applyBorder="1" applyAlignment="1">
      <alignment horizontal="center" vertical="center" wrapText="1"/>
      <protection/>
    </xf>
    <xf numFmtId="0" fontId="8" fillId="0" borderId="21" xfId="52" applyFont="1" applyBorder="1" applyAlignment="1">
      <alignment horizontal="center" vertical="center" wrapText="1"/>
      <protection/>
    </xf>
    <xf numFmtId="0" fontId="8" fillId="0" borderId="20" xfId="52" applyFont="1" applyBorder="1" applyAlignment="1">
      <alignment horizontal="center" vertical="center" wrapText="1"/>
      <protection/>
    </xf>
    <xf numFmtId="0" fontId="2" fillId="0" borderId="26" xfId="52" applyFont="1" applyBorder="1" applyAlignment="1">
      <alignment horizontal="center" vertical="center" wrapText="1"/>
      <protection/>
    </xf>
    <xf numFmtId="0" fontId="5" fillId="0" borderId="25" xfId="52" applyFont="1" applyBorder="1" applyAlignment="1">
      <alignment horizontal="center" vertical="center" wrapText="1"/>
      <protection/>
    </xf>
    <xf numFmtId="0" fontId="0" fillId="0" borderId="0" xfId="0" applyNumberFormat="1" applyFont="1" applyFill="1" applyBorder="1" applyAlignment="1">
      <alignment horizontal="left"/>
    </xf>
    <xf numFmtId="0" fontId="1" fillId="0" borderId="0" xfId="0" applyNumberFormat="1" applyFont="1" applyFill="1" applyBorder="1" applyAlignment="1">
      <alignment horizontal="left"/>
    </xf>
    <xf numFmtId="49" fontId="0" fillId="0" borderId="33" xfId="0" applyNumberFormat="1" applyFont="1" applyFill="1" applyBorder="1" applyAlignment="1">
      <alignment horizontal="center"/>
    </xf>
    <xf numFmtId="49" fontId="0" fillId="0" borderId="26" xfId="0" applyNumberFormat="1" applyFont="1" applyFill="1" applyBorder="1" applyAlignment="1">
      <alignment horizontal="center"/>
    </xf>
    <xf numFmtId="49" fontId="0" fillId="0" borderId="67" xfId="0" applyNumberFormat="1" applyFont="1" applyFill="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0\&#1076;&#1086;&#1082;&#1091;&#1084;&#1077;&#1085;&#1090;&#1099;\&#1069;&#1082;&#1086;&#1085;&#1086;&#1084;&#1080;&#1095;&#1077;&#1089;&#1082;&#1080;&#1081;%20&#1086;&#1090;&#1076;&#1077;&#1083;\!&#1054;&#1073;&#1097;&#1080;&#1077;\&#1055;&#1051;&#1040;&#1053;%20&#1060;&#1048;&#1053;&#1040;&#1053;&#1057;&#1054;&#1042;&#1054;-&#1061;&#1054;&#1047;&#1071;&#1049;&#1057;&#1058;&#1042;&#1045;&#1053;&#1053;&#1054;&#1049;%20&#1044;&#1045;&#1071;&#1058;&#1045;&#1051;&#1068;&#1053;&#1054;&#1057;&#1058;&#1048;\&#1055;&#1051;&#1040;&#1053;&#1067;%20&#1060;&#1061;&#1044;%20&#1053;&#1040;%202019%20&#1043;&#1054;&#1044;\&#1054;&#1050;&#1058;&#1071;&#1041;&#1056;&#1068;\&#1044;&#1052;&#1064;%20&#8470;%201%2022.1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0\&#1044;&#1086;&#1082;&#1091;&#1084;&#1077;&#1085;&#1090;&#1099;\&#1069;&#1082;&#1086;&#1085;&#1086;&#1084;&#1080;&#1095;&#1077;&#1089;&#1082;&#1080;&#1081;%20&#1086;&#1090;&#1076;&#1077;&#1083;\!&#1054;&#1073;&#1097;&#1080;&#1077;\&#1055;&#1051;&#1040;&#1053;%20&#1060;&#1048;&#1053;&#1040;&#1053;&#1057;&#1054;&#1042;&#1054;-&#1061;&#1054;&#1047;&#1071;&#1049;&#1057;&#1058;&#1042;&#1045;&#1053;&#1053;&#1054;&#1049;%20&#1044;&#1045;&#1071;&#1058;&#1045;&#1051;&#1068;&#1053;&#1054;&#1057;&#1058;&#1048;\&#1055;&#1051;&#1040;&#1053;&#1067;%20&#1060;&#1061;&#1044;%20&#1053;&#1040;%202019%20&#1043;&#1054;&#1044;\&#1054;&#1050;&#1058;&#1071;&#1041;&#1056;&#1068;\&#1057;&#1091;&#1087;&#1089;&#1077;&#1093;&#1089;&#1082;&#1072;&#1103;%20&#1062;&#1050;&#1057;%20&#1055;&#1060;&#1061;&#1044;%2011.10.07.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л лист "/>
      <sheetName val="пок-ти"/>
      <sheetName val="пост"/>
      <sheetName val="расходы"/>
      <sheetName val=" 5 лист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л лист"/>
      <sheetName val="пок-ти"/>
      <sheetName val="пост"/>
      <sheetName val="расходы"/>
      <sheetName val=" 5 лис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X38"/>
  <sheetViews>
    <sheetView showGridLines="0" zoomScaleSheetLayoutView="100" zoomScalePageLayoutView="0" workbookViewId="0" topLeftCell="A9">
      <selection activeCell="X28" sqref="X28"/>
    </sheetView>
  </sheetViews>
  <sheetFormatPr defaultColWidth="2" defaultRowHeight="12.75"/>
  <cols>
    <col min="1" max="43" width="2" style="98" customWidth="1"/>
    <col min="44" max="44" width="2.83203125" style="98" customWidth="1"/>
    <col min="45" max="46" width="2" style="98" customWidth="1"/>
    <col min="47" max="47" width="1.3359375" style="98" customWidth="1"/>
    <col min="48" max="54" width="2" style="98" customWidth="1"/>
    <col min="55" max="76" width="2.16015625" style="98" customWidth="1"/>
    <col min="77" max="16384" width="2" style="98" customWidth="1"/>
  </cols>
  <sheetData>
    <row r="1" spans="1:76" ht="11.25" customHeight="1">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row>
    <row r="2" ht="11.25" customHeight="1"/>
    <row r="3" spans="1:76" ht="11.25" customHeight="1">
      <c r="A3" s="147"/>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row>
    <row r="4" ht="11.25" customHeight="1"/>
    <row r="5" spans="55:76" ht="11.25" customHeight="1">
      <c r="BC5" s="148" t="s">
        <v>314</v>
      </c>
      <c r="BD5" s="149"/>
      <c r="BE5" s="149"/>
      <c r="BF5" s="149"/>
      <c r="BG5" s="149"/>
      <c r="BH5" s="149"/>
      <c r="BI5" s="149"/>
      <c r="BJ5" s="149"/>
      <c r="BK5" s="149"/>
      <c r="BL5" s="149"/>
      <c r="BM5" s="149"/>
      <c r="BN5" s="149"/>
      <c r="BO5" s="149"/>
      <c r="BP5" s="149"/>
      <c r="BQ5" s="149"/>
      <c r="BR5" s="149"/>
      <c r="BS5" s="149"/>
      <c r="BT5" s="149"/>
      <c r="BU5" s="149"/>
      <c r="BV5" s="149"/>
      <c r="BW5" s="149"/>
      <c r="BX5" s="149"/>
    </row>
    <row r="6" spans="55:76" ht="18.75" customHeight="1">
      <c r="BC6" s="150" t="s">
        <v>375</v>
      </c>
      <c r="BD6" s="151"/>
      <c r="BE6" s="151"/>
      <c r="BF6" s="151"/>
      <c r="BG6" s="151"/>
      <c r="BH6" s="151"/>
      <c r="BI6" s="151"/>
      <c r="BJ6" s="151"/>
      <c r="BK6" s="151"/>
      <c r="BL6" s="151"/>
      <c r="BM6" s="151"/>
      <c r="BN6" s="151"/>
      <c r="BO6" s="151"/>
      <c r="BP6" s="151"/>
      <c r="BQ6" s="151"/>
      <c r="BR6" s="151"/>
      <c r="BS6" s="151"/>
      <c r="BT6" s="151"/>
      <c r="BU6" s="151"/>
      <c r="BV6" s="151"/>
      <c r="BW6" s="151"/>
      <c r="BX6" s="151"/>
    </row>
    <row r="7" spans="55:76" ht="13.5" customHeight="1">
      <c r="BC7" s="152" t="s">
        <v>315</v>
      </c>
      <c r="BD7" s="153"/>
      <c r="BE7" s="153"/>
      <c r="BF7" s="153"/>
      <c r="BG7" s="153"/>
      <c r="BH7" s="153"/>
      <c r="BI7" s="153"/>
      <c r="BJ7" s="153"/>
      <c r="BK7" s="153"/>
      <c r="BL7" s="153"/>
      <c r="BM7" s="153"/>
      <c r="BN7" s="153"/>
      <c r="BO7" s="153"/>
      <c r="BP7" s="153"/>
      <c r="BQ7" s="153"/>
      <c r="BR7" s="153"/>
      <c r="BS7" s="153"/>
      <c r="BT7" s="153"/>
      <c r="BU7" s="153"/>
      <c r="BV7" s="153"/>
      <c r="BW7" s="153"/>
      <c r="BX7" s="153"/>
    </row>
    <row r="8" spans="55:76" ht="50.25" customHeight="1">
      <c r="BC8" s="154" t="s">
        <v>355</v>
      </c>
      <c r="BD8" s="155"/>
      <c r="BE8" s="155"/>
      <c r="BF8" s="155"/>
      <c r="BG8" s="155"/>
      <c r="BH8" s="155"/>
      <c r="BI8" s="155"/>
      <c r="BJ8" s="155"/>
      <c r="BK8" s="155"/>
      <c r="BL8" s="155"/>
      <c r="BM8" s="155"/>
      <c r="BN8" s="155"/>
      <c r="BO8" s="155"/>
      <c r="BP8" s="155"/>
      <c r="BQ8" s="155"/>
      <c r="BR8" s="155"/>
      <c r="BS8" s="155"/>
      <c r="BT8" s="155"/>
      <c r="BU8" s="155"/>
      <c r="BV8" s="155"/>
      <c r="BW8" s="155"/>
      <c r="BX8" s="155"/>
    </row>
    <row r="9" spans="55:76" ht="13.5" customHeight="1">
      <c r="BC9" s="152" t="s">
        <v>316</v>
      </c>
      <c r="BD9" s="152"/>
      <c r="BE9" s="152"/>
      <c r="BF9" s="152"/>
      <c r="BG9" s="152"/>
      <c r="BH9" s="152"/>
      <c r="BI9" s="152"/>
      <c r="BJ9" s="152"/>
      <c r="BK9" s="152"/>
      <c r="BL9" s="152"/>
      <c r="BM9" s="152"/>
      <c r="BN9" s="152"/>
      <c r="BO9" s="152"/>
      <c r="BP9" s="152"/>
      <c r="BQ9" s="152"/>
      <c r="BR9" s="152"/>
      <c r="BS9" s="152"/>
      <c r="BT9" s="152"/>
      <c r="BU9" s="152"/>
      <c r="BV9" s="152"/>
      <c r="BW9" s="152"/>
      <c r="BX9" s="152"/>
    </row>
    <row r="10" spans="56:75" ht="13.5" customHeight="1">
      <c r="BD10" s="156"/>
      <c r="BE10" s="156"/>
      <c r="BF10" s="156"/>
      <c r="BG10" s="156"/>
      <c r="BH10" s="156"/>
      <c r="BI10" s="156"/>
      <c r="BJ10" s="156"/>
      <c r="BK10" s="156"/>
      <c r="BL10" s="99"/>
      <c r="BM10" s="150" t="s">
        <v>374</v>
      </c>
      <c r="BN10" s="151"/>
      <c r="BO10" s="151"/>
      <c r="BP10" s="151"/>
      <c r="BQ10" s="151"/>
      <c r="BR10" s="151"/>
      <c r="BS10" s="151"/>
      <c r="BT10" s="151"/>
      <c r="BU10" s="151"/>
      <c r="BV10" s="151"/>
      <c r="BW10" s="151"/>
    </row>
    <row r="11" spans="56:75" ht="13.5" customHeight="1">
      <c r="BD11" s="152" t="s">
        <v>53</v>
      </c>
      <c r="BE11" s="152"/>
      <c r="BF11" s="152"/>
      <c r="BG11" s="152"/>
      <c r="BH11" s="152"/>
      <c r="BI11" s="152"/>
      <c r="BJ11" s="152"/>
      <c r="BK11" s="152"/>
      <c r="BL11" s="100"/>
      <c r="BM11" s="152" t="s">
        <v>54</v>
      </c>
      <c r="BN11" s="152"/>
      <c r="BO11" s="152"/>
      <c r="BP11" s="152"/>
      <c r="BQ11" s="152"/>
      <c r="BR11" s="152"/>
      <c r="BS11" s="152"/>
      <c r="BT11" s="152"/>
      <c r="BU11" s="152"/>
      <c r="BV11" s="152"/>
      <c r="BW11" s="152"/>
    </row>
    <row r="12" spans="55:71" ht="11.25" customHeight="1">
      <c r="BC12" s="98" t="s">
        <v>55</v>
      </c>
      <c r="BD12" s="150"/>
      <c r="BE12" s="151"/>
      <c r="BF12" s="101" t="s">
        <v>55</v>
      </c>
      <c r="BG12" s="157" t="s">
        <v>385</v>
      </c>
      <c r="BH12" s="158"/>
      <c r="BI12" s="158"/>
      <c r="BJ12" s="158"/>
      <c r="BK12" s="158"/>
      <c r="BL12" s="158"/>
      <c r="BM12" s="158"/>
      <c r="BN12" s="158"/>
      <c r="BO12" s="159">
        <v>20</v>
      </c>
      <c r="BP12" s="159"/>
      <c r="BQ12" s="156" t="s">
        <v>298</v>
      </c>
      <c r="BR12" s="156"/>
      <c r="BS12" s="98" t="s">
        <v>56</v>
      </c>
    </row>
    <row r="13" ht="36.75" customHeight="1">
      <c r="AI13" s="102"/>
    </row>
    <row r="14" spans="1:76" ht="18.75" customHeight="1">
      <c r="A14" s="162" t="s">
        <v>317</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7"/>
      <c r="AZ14" s="167"/>
      <c r="BA14" s="103"/>
      <c r="BF14" s="103"/>
      <c r="BG14" s="103"/>
      <c r="BH14" s="103"/>
      <c r="BI14" s="103"/>
      <c r="BJ14" s="103"/>
      <c r="BK14" s="103"/>
      <c r="BL14" s="103"/>
      <c r="BM14" s="103"/>
      <c r="BN14" s="103"/>
      <c r="BO14" s="103"/>
      <c r="BP14" s="103"/>
      <c r="BQ14" s="160" t="s">
        <v>1</v>
      </c>
      <c r="BR14" s="160"/>
      <c r="BS14" s="160"/>
      <c r="BT14" s="160"/>
      <c r="BU14" s="160"/>
      <c r="BV14" s="160"/>
      <c r="BW14" s="160"/>
      <c r="BX14" s="160"/>
    </row>
    <row r="15" spans="24:76" ht="18.75" customHeight="1" thickBot="1">
      <c r="X15" s="162" t="s">
        <v>18</v>
      </c>
      <c r="Y15" s="162"/>
      <c r="Z15" s="162"/>
      <c r="AA15" s="162"/>
      <c r="AB15" s="163" t="s">
        <v>298</v>
      </c>
      <c r="AC15" s="163"/>
      <c r="AD15" s="104" t="s">
        <v>358</v>
      </c>
      <c r="AF15" s="105"/>
      <c r="AG15" s="105"/>
      <c r="AH15" s="105"/>
      <c r="AI15" s="105"/>
      <c r="AJ15" s="105"/>
      <c r="AK15" s="105"/>
      <c r="AL15" s="105"/>
      <c r="AM15" s="105"/>
      <c r="AN15" s="105"/>
      <c r="AO15" s="105"/>
      <c r="AQ15" s="163" t="s">
        <v>380</v>
      </c>
      <c r="AR15" s="163"/>
      <c r="AS15" s="104" t="s">
        <v>318</v>
      </c>
      <c r="AU15" s="106"/>
      <c r="AV15" s="163" t="s">
        <v>379</v>
      </c>
      <c r="AW15" s="163"/>
      <c r="AX15" s="164" t="s">
        <v>319</v>
      </c>
      <c r="AY15" s="164"/>
      <c r="AZ15" s="164"/>
      <c r="BA15" s="164"/>
      <c r="BB15" s="164"/>
      <c r="BQ15" s="161"/>
      <c r="BR15" s="161"/>
      <c r="BS15" s="161"/>
      <c r="BT15" s="161"/>
      <c r="BU15" s="161"/>
      <c r="BV15" s="161"/>
      <c r="BW15" s="161"/>
      <c r="BX15" s="161"/>
    </row>
    <row r="16" spans="31:76" ht="18.75" customHeight="1">
      <c r="AE16" s="98" t="s">
        <v>12</v>
      </c>
      <c r="AG16" s="150" t="s">
        <v>386</v>
      </c>
      <c r="AH16" s="151"/>
      <c r="AI16" s="98" t="s">
        <v>55</v>
      </c>
      <c r="AJ16" s="150" t="s">
        <v>385</v>
      </c>
      <c r="AK16" s="151"/>
      <c r="AL16" s="151"/>
      <c r="AM16" s="151"/>
      <c r="AN16" s="151"/>
      <c r="AO16" s="151"/>
      <c r="AP16" s="151"/>
      <c r="AQ16" s="151"/>
      <c r="AR16" s="159">
        <v>20</v>
      </c>
      <c r="AS16" s="159"/>
      <c r="AT16" s="156" t="s">
        <v>298</v>
      </c>
      <c r="AU16" s="156"/>
      <c r="AV16" s="159" t="s">
        <v>56</v>
      </c>
      <c r="AW16" s="159"/>
      <c r="BF16" s="165" t="s">
        <v>2</v>
      </c>
      <c r="BG16" s="165"/>
      <c r="BH16" s="165"/>
      <c r="BI16" s="165"/>
      <c r="BJ16" s="165"/>
      <c r="BK16" s="165"/>
      <c r="BL16" s="165"/>
      <c r="BM16" s="165"/>
      <c r="BN16" s="165"/>
      <c r="BO16" s="165"/>
      <c r="BP16" s="166"/>
      <c r="BQ16" s="169">
        <v>44587</v>
      </c>
      <c r="BR16" s="170"/>
      <c r="BS16" s="170"/>
      <c r="BT16" s="170"/>
      <c r="BU16" s="170"/>
      <c r="BV16" s="170"/>
      <c r="BW16" s="170"/>
      <c r="BX16" s="171"/>
    </row>
    <row r="17" spans="1:76" ht="18.75" customHeight="1">
      <c r="A17" s="172" t="s">
        <v>321</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3" t="s">
        <v>280</v>
      </c>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65" t="s">
        <v>3</v>
      </c>
      <c r="BG17" s="165"/>
      <c r="BH17" s="165"/>
      <c r="BI17" s="165"/>
      <c r="BJ17" s="165"/>
      <c r="BK17" s="165"/>
      <c r="BL17" s="165"/>
      <c r="BM17" s="165"/>
      <c r="BN17" s="165"/>
      <c r="BO17" s="165"/>
      <c r="BP17" s="166"/>
      <c r="BQ17" s="174"/>
      <c r="BR17" s="175"/>
      <c r="BS17" s="175"/>
      <c r="BT17" s="175"/>
      <c r="BU17" s="175"/>
      <c r="BV17" s="175"/>
      <c r="BW17" s="175"/>
      <c r="BX17" s="176"/>
    </row>
    <row r="18" spans="1:76" ht="18.75"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7" t="s">
        <v>4</v>
      </c>
      <c r="BG18" s="177"/>
      <c r="BH18" s="177"/>
      <c r="BI18" s="177"/>
      <c r="BJ18" s="177"/>
      <c r="BK18" s="177"/>
      <c r="BL18" s="177"/>
      <c r="BM18" s="177"/>
      <c r="BN18" s="177"/>
      <c r="BO18" s="177"/>
      <c r="BP18" s="178"/>
      <c r="BQ18" s="174"/>
      <c r="BR18" s="175"/>
      <c r="BS18" s="175"/>
      <c r="BT18" s="175"/>
      <c r="BU18" s="175"/>
      <c r="BV18" s="175"/>
      <c r="BW18" s="175"/>
      <c r="BX18" s="176"/>
    </row>
    <row r="19" spans="58:76" ht="18.75" customHeight="1">
      <c r="BF19" s="179" t="s">
        <v>3</v>
      </c>
      <c r="BG19" s="179"/>
      <c r="BH19" s="179"/>
      <c r="BI19" s="179"/>
      <c r="BJ19" s="179"/>
      <c r="BK19" s="179"/>
      <c r="BL19" s="179"/>
      <c r="BM19" s="179"/>
      <c r="BN19" s="179"/>
      <c r="BO19" s="179"/>
      <c r="BP19" s="168"/>
      <c r="BQ19" s="174"/>
      <c r="BR19" s="175"/>
      <c r="BS19" s="175"/>
      <c r="BT19" s="175"/>
      <c r="BU19" s="175"/>
      <c r="BV19" s="175"/>
      <c r="BW19" s="175"/>
      <c r="BX19" s="176"/>
    </row>
    <row r="20" spans="58:76" ht="20.25" customHeight="1">
      <c r="BF20" s="168" t="s">
        <v>5</v>
      </c>
      <c r="BG20" s="168"/>
      <c r="BH20" s="168"/>
      <c r="BI20" s="168"/>
      <c r="BJ20" s="168"/>
      <c r="BK20" s="168"/>
      <c r="BL20" s="168"/>
      <c r="BM20" s="168"/>
      <c r="BN20" s="168"/>
      <c r="BO20" s="168"/>
      <c r="BP20" s="168"/>
      <c r="BQ20" s="174" t="s">
        <v>359</v>
      </c>
      <c r="BR20" s="175"/>
      <c r="BS20" s="175"/>
      <c r="BT20" s="175"/>
      <c r="BU20" s="175"/>
      <c r="BV20" s="175"/>
      <c r="BW20" s="175"/>
      <c r="BX20" s="176"/>
    </row>
    <row r="21" spans="1:76" ht="33" customHeight="1">
      <c r="A21" s="107" t="s">
        <v>8</v>
      </c>
      <c r="H21" s="154" t="s">
        <v>356</v>
      </c>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68" t="s">
        <v>6</v>
      </c>
      <c r="BG21" s="168"/>
      <c r="BH21" s="168"/>
      <c r="BI21" s="168"/>
      <c r="BJ21" s="168"/>
      <c r="BK21" s="168"/>
      <c r="BL21" s="168"/>
      <c r="BM21" s="168"/>
      <c r="BN21" s="168"/>
      <c r="BO21" s="168"/>
      <c r="BP21" s="168"/>
      <c r="BQ21" s="174" t="s">
        <v>279</v>
      </c>
      <c r="BR21" s="175"/>
      <c r="BS21" s="175"/>
      <c r="BT21" s="175"/>
      <c r="BU21" s="175"/>
      <c r="BV21" s="175"/>
      <c r="BW21" s="175"/>
      <c r="BX21" s="176"/>
    </row>
    <row r="22" spans="1:76" ht="13.5" thickBot="1">
      <c r="A22" s="107" t="s">
        <v>11</v>
      </c>
      <c r="BF22" s="168" t="s">
        <v>7</v>
      </c>
      <c r="BG22" s="168"/>
      <c r="BH22" s="168"/>
      <c r="BI22" s="168"/>
      <c r="BJ22" s="168"/>
      <c r="BK22" s="168"/>
      <c r="BL22" s="168"/>
      <c r="BM22" s="168"/>
      <c r="BN22" s="168"/>
      <c r="BO22" s="168"/>
      <c r="BP22" s="168"/>
      <c r="BQ22" s="180">
        <v>383</v>
      </c>
      <c r="BR22" s="181"/>
      <c r="BS22" s="181"/>
      <c r="BT22" s="181"/>
      <c r="BU22" s="181"/>
      <c r="BV22" s="181"/>
      <c r="BW22" s="181"/>
      <c r="BX22" s="182"/>
    </row>
    <row r="23" spans="1:76" ht="12.75">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row>
    <row r="24" spans="1:76" s="108" customFormat="1" ht="12" hidden="1" thickBot="1">
      <c r="A24" s="184"/>
      <c r="B24" s="184"/>
      <c r="C24" s="184"/>
      <c r="D24" s="184"/>
      <c r="E24" s="184"/>
      <c r="F24" s="184"/>
      <c r="G24" s="184"/>
      <c r="H24" s="184"/>
      <c r="I24" s="184"/>
      <c r="J24" s="184"/>
      <c r="K24" s="184"/>
      <c r="L24" s="184"/>
      <c r="M24" s="184"/>
      <c r="N24" s="184"/>
      <c r="O24" s="184"/>
      <c r="P24" s="184"/>
      <c r="Q24" s="184"/>
      <c r="R24" s="185"/>
      <c r="S24" s="185"/>
      <c r="T24" s="185"/>
      <c r="U24" s="185"/>
      <c r="V24" s="185"/>
      <c r="W24" s="185"/>
      <c r="X24" s="185"/>
      <c r="Y24" s="185"/>
      <c r="Z24" s="185"/>
      <c r="AA24" s="185"/>
      <c r="AB24" s="185"/>
      <c r="AC24" s="185"/>
      <c r="AD24" s="185"/>
      <c r="AE24" s="186"/>
      <c r="AF24" s="187"/>
      <c r="AG24" s="188"/>
      <c r="AH24" s="188"/>
      <c r="AI24" s="188"/>
      <c r="AJ24" s="188"/>
      <c r="AK24" s="188"/>
      <c r="AL24" s="188"/>
      <c r="AM24" s="188"/>
      <c r="AN24" s="188"/>
      <c r="AO24" s="188"/>
      <c r="AP24" s="188"/>
      <c r="AQ24" s="188"/>
      <c r="AR24" s="188"/>
      <c r="AS24" s="188"/>
      <c r="AT24" s="188"/>
      <c r="AU24" s="188"/>
      <c r="AV24" s="188"/>
      <c r="AW24" s="189"/>
      <c r="AX24" s="189"/>
      <c r="AY24" s="189"/>
      <c r="AZ24" s="189"/>
      <c r="BA24" s="189"/>
      <c r="BB24" s="189"/>
      <c r="BC24" s="189"/>
      <c r="BD24" s="189"/>
      <c r="BE24" s="189"/>
      <c r="BF24" s="189"/>
      <c r="BG24" s="189"/>
      <c r="BH24" s="189"/>
      <c r="BI24" s="189"/>
      <c r="BJ24" s="189"/>
      <c r="BK24" s="189"/>
      <c r="BL24" s="189"/>
      <c r="BM24" s="189"/>
      <c r="BN24" s="189"/>
      <c r="BO24" s="189"/>
      <c r="BP24" s="189"/>
      <c r="BQ24" s="189"/>
      <c r="BR24" s="189"/>
      <c r="BS24" s="189"/>
      <c r="BT24" s="189"/>
      <c r="BU24" s="189"/>
      <c r="BV24" s="189"/>
      <c r="BW24" s="189"/>
      <c r="BX24" s="190"/>
    </row>
    <row r="25" spans="1:73" ht="12.75">
      <c r="A25" s="573" t="s">
        <v>382</v>
      </c>
      <c r="B25" s="573"/>
      <c r="C25" s="573"/>
      <c r="D25" s="573"/>
      <c r="E25" s="573"/>
      <c r="F25" s="573"/>
      <c r="G25" s="573"/>
      <c r="H25" s="573"/>
      <c r="I25" s="573"/>
      <c r="J25" s="573"/>
      <c r="K25" s="573"/>
      <c r="L25" s="573"/>
      <c r="M25" s="573"/>
      <c r="N25" s="573" t="s">
        <v>383</v>
      </c>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c r="AM25" s="573">
        <v>1</v>
      </c>
      <c r="AN25" s="573"/>
      <c r="AO25" s="573"/>
      <c r="AP25" s="573"/>
      <c r="AQ25" s="573"/>
      <c r="AR25" s="573"/>
      <c r="AS25" s="573"/>
      <c r="AT25" s="573"/>
      <c r="AU25" s="573"/>
      <c r="AV25" s="573"/>
      <c r="AW25" s="573"/>
      <c r="AX25" s="573"/>
      <c r="AY25" s="573"/>
      <c r="AZ25" s="573"/>
      <c r="BA25" s="573"/>
      <c r="BB25" s="573"/>
      <c r="BC25" s="573"/>
      <c r="BD25" s="573"/>
      <c r="BE25" s="573"/>
      <c r="BF25" s="573"/>
      <c r="BG25" s="573"/>
      <c r="BH25" s="573"/>
      <c r="BI25" s="573"/>
      <c r="BJ25" s="573"/>
      <c r="BK25" s="573"/>
      <c r="BL25" s="573"/>
      <c r="BM25" s="573"/>
      <c r="BN25" s="573"/>
      <c r="BO25" s="573"/>
      <c r="BP25" s="573"/>
      <c r="BQ25" s="573"/>
      <c r="BR25" s="573"/>
      <c r="BS25" s="573"/>
      <c r="BT25" s="573"/>
      <c r="BU25" s="573"/>
    </row>
    <row r="26" spans="1:73" ht="12.75" customHeight="1">
      <c r="A26" s="574"/>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t="s">
        <v>384</v>
      </c>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c r="BJ26" s="574"/>
      <c r="BK26" s="574"/>
      <c r="BL26" s="574"/>
      <c r="BM26" s="574"/>
      <c r="BN26" s="574"/>
      <c r="BO26" s="574"/>
      <c r="BP26" s="574"/>
      <c r="BQ26" s="574"/>
      <c r="BR26" s="574"/>
      <c r="BS26" s="574"/>
      <c r="BT26" s="574"/>
      <c r="BU26" s="574"/>
    </row>
    <row r="27" ht="12.75" customHeight="1"/>
    <row r="28" spans="1:76" ht="79.5" customHeight="1">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row>
    <row r="29" spans="1:76" ht="35.25" customHeight="1">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row>
    <row r="30" spans="1:76" ht="23.25"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row>
    <row r="31" spans="1:76" ht="33.75" customHeight="1">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row>
    <row r="32" spans="1:76" ht="23.25" customHeight="1">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row>
    <row r="33" spans="1:76" ht="12.75" customHeight="1">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row>
    <row r="34" spans="1:76" ht="35.25" customHeight="1">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row>
    <row r="35" spans="1:76" ht="7.5" customHeight="1">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row>
    <row r="36" spans="1:76" ht="12.7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row>
    <row r="37" spans="1:76" ht="12.75">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row>
    <row r="38" spans="1:76" ht="12.7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row>
  </sheetData>
  <sheetProtection/>
  <mergeCells count="54">
    <mergeCell ref="BQ22:BX22"/>
    <mergeCell ref="A23:BX23"/>
    <mergeCell ref="A24:AE24"/>
    <mergeCell ref="AF24:AI24"/>
    <mergeCell ref="AJ24:AQ24"/>
    <mergeCell ref="AR24:AV24"/>
    <mergeCell ref="AW24:BC24"/>
    <mergeCell ref="BD24:BJ24"/>
    <mergeCell ref="BK24:BQ24"/>
    <mergeCell ref="BR24:BX24"/>
    <mergeCell ref="BF19:BP19"/>
    <mergeCell ref="BQ19:BX19"/>
    <mergeCell ref="BF20:BP20"/>
    <mergeCell ref="BQ20:BX20"/>
    <mergeCell ref="H21:BE21"/>
    <mergeCell ref="BF21:BP21"/>
    <mergeCell ref="BQ21:BX21"/>
    <mergeCell ref="BF22:BP22"/>
    <mergeCell ref="BQ16:BX16"/>
    <mergeCell ref="A17:AA18"/>
    <mergeCell ref="AB17:BE18"/>
    <mergeCell ref="BF17:BP17"/>
    <mergeCell ref="BQ17:BX17"/>
    <mergeCell ref="BF18:BP18"/>
    <mergeCell ref="BQ18:BX18"/>
    <mergeCell ref="AG16:AH16"/>
    <mergeCell ref="AJ16:AQ16"/>
    <mergeCell ref="AR16:AS16"/>
    <mergeCell ref="AT16:AU16"/>
    <mergeCell ref="AV16:AW16"/>
    <mergeCell ref="BF16:BP16"/>
    <mergeCell ref="A14:AX14"/>
    <mergeCell ref="AY14:AZ14"/>
    <mergeCell ref="BQ14:BX15"/>
    <mergeCell ref="X15:AA15"/>
    <mergeCell ref="AB15:AC15"/>
    <mergeCell ref="AQ15:AR15"/>
    <mergeCell ref="AV15:AW15"/>
    <mergeCell ref="AX15:BB15"/>
    <mergeCell ref="BC9:BX9"/>
    <mergeCell ref="BD10:BK10"/>
    <mergeCell ref="BM10:BW10"/>
    <mergeCell ref="BD11:BK11"/>
    <mergeCell ref="BM11:BW11"/>
    <mergeCell ref="BD12:BE12"/>
    <mergeCell ref="BG12:BN12"/>
    <mergeCell ref="BO12:BP12"/>
    <mergeCell ref="BQ12:BR12"/>
    <mergeCell ref="A1:BX1"/>
    <mergeCell ref="A3:BX3"/>
    <mergeCell ref="BC5:BX5"/>
    <mergeCell ref="BC6:BX6"/>
    <mergeCell ref="BC7:BX7"/>
    <mergeCell ref="BC8:BX8"/>
  </mergeCells>
  <printOptions horizontalCentered="1"/>
  <pageMargins left="0.3937007874015748" right="0.25"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B130"/>
  <sheetViews>
    <sheetView showGridLines="0" zoomScaleSheetLayoutView="100" zoomScalePageLayoutView="0" workbookViewId="0" topLeftCell="A101">
      <selection activeCell="AW25" sqref="AW25:BC25"/>
    </sheetView>
  </sheetViews>
  <sheetFormatPr defaultColWidth="2" defaultRowHeight="12.75"/>
  <cols>
    <col min="1" max="76" width="2" style="0" customWidth="1"/>
    <col min="77" max="77" width="10.16015625" style="0" bestFit="1" customWidth="1"/>
    <col min="78" max="79" width="2" style="0" customWidth="1"/>
    <col min="80" max="80" width="6.16015625" style="0" bestFit="1" customWidth="1"/>
  </cols>
  <sheetData>
    <row r="1" spans="55:76" ht="13.5" customHeight="1" hidden="1">
      <c r="BC1" s="265" t="s">
        <v>50</v>
      </c>
      <c r="BD1" s="265"/>
      <c r="BE1" s="265"/>
      <c r="BF1" s="265"/>
      <c r="BG1" s="265"/>
      <c r="BH1" s="265"/>
      <c r="BI1" s="265"/>
      <c r="BJ1" s="265"/>
      <c r="BK1" s="265"/>
      <c r="BL1" s="265"/>
      <c r="BM1" s="265"/>
      <c r="BN1" s="265"/>
      <c r="BO1" s="265"/>
      <c r="BP1" s="265"/>
      <c r="BQ1" s="265"/>
      <c r="BR1" s="265"/>
      <c r="BS1" s="265"/>
      <c r="BT1" s="265"/>
      <c r="BU1" s="265"/>
      <c r="BV1" s="265"/>
      <c r="BW1" s="265"/>
      <c r="BX1" s="265"/>
    </row>
    <row r="2" spans="55:76" ht="13.5" customHeight="1" hidden="1">
      <c r="BC2" s="266" t="s">
        <v>273</v>
      </c>
      <c r="BD2" s="266"/>
      <c r="BE2" s="266"/>
      <c r="BF2" s="266"/>
      <c r="BG2" s="266"/>
      <c r="BH2" s="266"/>
      <c r="BI2" s="266"/>
      <c r="BJ2" s="266"/>
      <c r="BK2" s="266"/>
      <c r="BL2" s="266"/>
      <c r="BM2" s="266"/>
      <c r="BN2" s="266"/>
      <c r="BO2" s="266"/>
      <c r="BP2" s="266"/>
      <c r="BQ2" s="266"/>
      <c r="BR2" s="266"/>
      <c r="BS2" s="266"/>
      <c r="BT2" s="266"/>
      <c r="BU2" s="266"/>
      <c r="BV2" s="266"/>
      <c r="BW2" s="266"/>
      <c r="BX2" s="266"/>
    </row>
    <row r="3" spans="55:76" ht="13.5" customHeight="1" hidden="1">
      <c r="BC3" s="271" t="s">
        <v>51</v>
      </c>
      <c r="BD3" s="272"/>
      <c r="BE3" s="272"/>
      <c r="BF3" s="272"/>
      <c r="BG3" s="272"/>
      <c r="BH3" s="272"/>
      <c r="BI3" s="272"/>
      <c r="BJ3" s="272"/>
      <c r="BK3" s="272"/>
      <c r="BL3" s="272"/>
      <c r="BM3" s="272"/>
      <c r="BN3" s="272"/>
      <c r="BO3" s="272"/>
      <c r="BP3" s="272"/>
      <c r="BQ3" s="272"/>
      <c r="BR3" s="272"/>
      <c r="BS3" s="272"/>
      <c r="BT3" s="272"/>
      <c r="BU3" s="272"/>
      <c r="BV3" s="272"/>
      <c r="BW3" s="272"/>
      <c r="BX3" s="272"/>
    </row>
    <row r="4" spans="55:76" ht="48.75" customHeight="1" hidden="1">
      <c r="BC4" s="273" t="s">
        <v>274</v>
      </c>
      <c r="BD4" s="274"/>
      <c r="BE4" s="274"/>
      <c r="BF4" s="274"/>
      <c r="BG4" s="274"/>
      <c r="BH4" s="274"/>
      <c r="BI4" s="274"/>
      <c r="BJ4" s="274"/>
      <c r="BK4" s="274"/>
      <c r="BL4" s="274"/>
      <c r="BM4" s="274"/>
      <c r="BN4" s="274"/>
      <c r="BO4" s="274"/>
      <c r="BP4" s="274"/>
      <c r="BQ4" s="274"/>
      <c r="BR4" s="274"/>
      <c r="BS4" s="274"/>
      <c r="BT4" s="274"/>
      <c r="BU4" s="274"/>
      <c r="BV4" s="274"/>
      <c r="BW4" s="274"/>
      <c r="BX4" s="274"/>
    </row>
    <row r="5" spans="55:76" ht="13.5" customHeight="1" hidden="1">
      <c r="BC5" s="269" t="s">
        <v>52</v>
      </c>
      <c r="BD5" s="269"/>
      <c r="BE5" s="269"/>
      <c r="BF5" s="269"/>
      <c r="BG5" s="269"/>
      <c r="BH5" s="269"/>
      <c r="BI5" s="269"/>
      <c r="BJ5" s="269"/>
      <c r="BK5" s="269"/>
      <c r="BL5" s="269"/>
      <c r="BM5" s="269"/>
      <c r="BN5" s="269"/>
      <c r="BO5" s="269"/>
      <c r="BP5" s="269"/>
      <c r="BQ5" s="269"/>
      <c r="BR5" s="269"/>
      <c r="BS5" s="269"/>
      <c r="BT5" s="269"/>
      <c r="BU5" s="269"/>
      <c r="BV5" s="269"/>
      <c r="BW5" s="269"/>
      <c r="BX5" s="269"/>
    </row>
    <row r="6" spans="56:75" ht="13.5" customHeight="1" hidden="1">
      <c r="BD6" s="267"/>
      <c r="BE6" s="267"/>
      <c r="BF6" s="267"/>
      <c r="BG6" s="267"/>
      <c r="BH6" s="267"/>
      <c r="BI6" s="267"/>
      <c r="BJ6" s="267"/>
      <c r="BK6" s="267"/>
      <c r="BL6" s="2"/>
      <c r="BM6" s="268" t="s">
        <v>275</v>
      </c>
      <c r="BN6" s="267"/>
      <c r="BO6" s="267"/>
      <c r="BP6" s="267"/>
      <c r="BQ6" s="267"/>
      <c r="BR6" s="267"/>
      <c r="BS6" s="267"/>
      <c r="BT6" s="267"/>
      <c r="BU6" s="267"/>
      <c r="BV6" s="267"/>
      <c r="BW6" s="267"/>
    </row>
    <row r="7" spans="56:75" ht="13.5" customHeight="1" hidden="1">
      <c r="BD7" s="269" t="s">
        <v>53</v>
      </c>
      <c r="BE7" s="269"/>
      <c r="BF7" s="269"/>
      <c r="BG7" s="269"/>
      <c r="BH7" s="269"/>
      <c r="BI7" s="269"/>
      <c r="BJ7" s="269"/>
      <c r="BK7" s="269"/>
      <c r="BL7" s="1"/>
      <c r="BM7" s="269" t="s">
        <v>54</v>
      </c>
      <c r="BN7" s="269"/>
      <c r="BO7" s="269"/>
      <c r="BP7" s="269"/>
      <c r="BQ7" s="269"/>
      <c r="BR7" s="269"/>
      <c r="BS7" s="269"/>
      <c r="BT7" s="269"/>
      <c r="BU7" s="269"/>
      <c r="BV7" s="269"/>
      <c r="BW7" s="269"/>
    </row>
    <row r="8" spans="55:71" ht="11.25" customHeight="1" hidden="1">
      <c r="BC8" t="s">
        <v>55</v>
      </c>
      <c r="BD8" s="275" t="str">
        <f>AG12</f>
        <v>17</v>
      </c>
      <c r="BE8" s="275"/>
      <c r="BF8" s="95" t="s">
        <v>55</v>
      </c>
      <c r="BG8" s="275" t="str">
        <f>AJ12</f>
        <v>ноября</v>
      </c>
      <c r="BH8" s="275"/>
      <c r="BI8" s="275"/>
      <c r="BJ8" s="275"/>
      <c r="BK8" s="275"/>
      <c r="BL8" s="275"/>
      <c r="BM8" s="275"/>
      <c r="BN8" s="275"/>
      <c r="BO8" s="270">
        <v>20</v>
      </c>
      <c r="BP8" s="270"/>
      <c r="BQ8" s="267"/>
      <c r="BR8" s="267"/>
      <c r="BS8" t="s">
        <v>56</v>
      </c>
    </row>
    <row r="9" ht="15" hidden="1">
      <c r="AI9" s="4"/>
    </row>
    <row r="10" spans="1:76" ht="14.25" customHeight="1" hidden="1">
      <c r="A10" s="289" t="s">
        <v>0</v>
      </c>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7" t="s">
        <v>276</v>
      </c>
      <c r="AZ10" s="288"/>
      <c r="BA10" s="3" t="s">
        <v>56</v>
      </c>
      <c r="BF10" s="3"/>
      <c r="BG10" s="3"/>
      <c r="BH10" s="3"/>
      <c r="BI10" s="3"/>
      <c r="BJ10" s="3"/>
      <c r="BK10" s="3"/>
      <c r="BL10" s="3"/>
      <c r="BM10" s="3"/>
      <c r="BN10" s="3"/>
      <c r="BO10" s="3"/>
      <c r="BP10" s="3"/>
      <c r="BQ10" s="279" t="s">
        <v>1</v>
      </c>
      <c r="BR10" s="279"/>
      <c r="BS10" s="279"/>
      <c r="BT10" s="279"/>
      <c r="BU10" s="279"/>
      <c r="BV10" s="279"/>
      <c r="BW10" s="279"/>
      <c r="BX10" s="279"/>
    </row>
    <row r="11" spans="20:76" ht="15.75" customHeight="1" hidden="1" thickBot="1">
      <c r="T11" s="214" t="s">
        <v>277</v>
      </c>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Q11" s="280"/>
      <c r="BR11" s="280"/>
      <c r="BS11" s="280"/>
      <c r="BT11" s="280"/>
      <c r="BU11" s="280"/>
      <c r="BV11" s="280"/>
      <c r="BW11" s="280"/>
      <c r="BX11" s="280"/>
    </row>
    <row r="12" spans="31:76" ht="15" hidden="1">
      <c r="AE12" t="s">
        <v>12</v>
      </c>
      <c r="AG12" s="268" t="s">
        <v>322</v>
      </c>
      <c r="AH12" s="267"/>
      <c r="AI12" t="s">
        <v>55</v>
      </c>
      <c r="AJ12" s="268" t="s">
        <v>320</v>
      </c>
      <c r="AK12" s="267"/>
      <c r="AL12" s="267"/>
      <c r="AM12" s="267"/>
      <c r="AN12" s="267"/>
      <c r="AO12" s="267"/>
      <c r="AP12" s="267"/>
      <c r="AQ12" s="267"/>
      <c r="AR12" s="270">
        <v>20</v>
      </c>
      <c r="AS12" s="270"/>
      <c r="AT12" s="267" t="s">
        <v>276</v>
      </c>
      <c r="AU12" s="267"/>
      <c r="AV12" s="270" t="s">
        <v>13</v>
      </c>
      <c r="AW12" s="270"/>
      <c r="BF12" s="284" t="s">
        <v>2</v>
      </c>
      <c r="BG12" s="284"/>
      <c r="BH12" s="284"/>
      <c r="BI12" s="284"/>
      <c r="BJ12" s="284"/>
      <c r="BK12" s="284"/>
      <c r="BL12" s="284"/>
      <c r="BM12" s="284"/>
      <c r="BN12" s="284"/>
      <c r="BO12" s="284"/>
      <c r="BP12" s="285"/>
      <c r="BQ12" s="281">
        <f>Раздел2!H50</f>
        <v>44587</v>
      </c>
      <c r="BR12" s="282"/>
      <c r="BS12" s="282"/>
      <c r="BT12" s="282"/>
      <c r="BU12" s="282"/>
      <c r="BV12" s="282"/>
      <c r="BW12" s="282"/>
      <c r="BX12" s="283"/>
    </row>
    <row r="13" spans="1:76" ht="12.75" hidden="1">
      <c r="A13" s="5" t="s">
        <v>10</v>
      </c>
      <c r="BF13" s="284" t="s">
        <v>3</v>
      </c>
      <c r="BG13" s="284"/>
      <c r="BH13" s="284"/>
      <c r="BI13" s="284"/>
      <c r="BJ13" s="284"/>
      <c r="BK13" s="284"/>
      <c r="BL13" s="284"/>
      <c r="BM13" s="284"/>
      <c r="BN13" s="284"/>
      <c r="BO13" s="284"/>
      <c r="BP13" s="285"/>
      <c r="BQ13" s="286"/>
      <c r="BR13" s="277"/>
      <c r="BS13" s="277"/>
      <c r="BT13" s="277"/>
      <c r="BU13" s="277"/>
      <c r="BV13" s="277"/>
      <c r="BW13" s="277"/>
      <c r="BX13" s="278"/>
    </row>
    <row r="14" spans="1:76" ht="12.75" hidden="1">
      <c r="A14" s="5" t="s">
        <v>9</v>
      </c>
      <c r="N14" s="268" t="s">
        <v>280</v>
      </c>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93" t="s">
        <v>4</v>
      </c>
      <c r="BG14" s="293"/>
      <c r="BH14" s="293"/>
      <c r="BI14" s="293"/>
      <c r="BJ14" s="293"/>
      <c r="BK14" s="293"/>
      <c r="BL14" s="293"/>
      <c r="BM14" s="293"/>
      <c r="BN14" s="293"/>
      <c r="BO14" s="293"/>
      <c r="BP14" s="294"/>
      <c r="BQ14" s="286"/>
      <c r="BR14" s="277"/>
      <c r="BS14" s="277"/>
      <c r="BT14" s="277"/>
      <c r="BU14" s="277"/>
      <c r="BV14" s="277"/>
      <c r="BW14" s="277"/>
      <c r="BX14" s="278"/>
    </row>
    <row r="15" spans="58:76" ht="12.75" hidden="1">
      <c r="BF15" s="295" t="s">
        <v>3</v>
      </c>
      <c r="BG15" s="295"/>
      <c r="BH15" s="295"/>
      <c r="BI15" s="295"/>
      <c r="BJ15" s="295"/>
      <c r="BK15" s="295"/>
      <c r="BL15" s="295"/>
      <c r="BM15" s="295"/>
      <c r="BN15" s="295"/>
      <c r="BO15" s="295"/>
      <c r="BP15" s="296"/>
      <c r="BQ15" s="286"/>
      <c r="BR15" s="277"/>
      <c r="BS15" s="277"/>
      <c r="BT15" s="277"/>
      <c r="BU15" s="277"/>
      <c r="BV15" s="277"/>
      <c r="BW15" s="277"/>
      <c r="BX15" s="278"/>
    </row>
    <row r="16" spans="58:76" ht="12.75" hidden="1">
      <c r="BF16" s="296" t="s">
        <v>5</v>
      </c>
      <c r="BG16" s="296"/>
      <c r="BH16" s="296"/>
      <c r="BI16" s="296"/>
      <c r="BJ16" s="296"/>
      <c r="BK16" s="296"/>
      <c r="BL16" s="296"/>
      <c r="BM16" s="296"/>
      <c r="BN16" s="296"/>
      <c r="BO16" s="296"/>
      <c r="BP16" s="296"/>
      <c r="BQ16" s="276" t="s">
        <v>278</v>
      </c>
      <c r="BR16" s="277"/>
      <c r="BS16" s="277"/>
      <c r="BT16" s="277"/>
      <c r="BU16" s="277"/>
      <c r="BV16" s="277"/>
      <c r="BW16" s="277"/>
      <c r="BX16" s="278"/>
    </row>
    <row r="17" spans="1:76" ht="26.25" customHeight="1" hidden="1">
      <c r="A17" s="5" t="s">
        <v>8</v>
      </c>
      <c r="H17" s="297" t="s">
        <v>281</v>
      </c>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6" t="s">
        <v>6</v>
      </c>
      <c r="BG17" s="296"/>
      <c r="BH17" s="296"/>
      <c r="BI17" s="296"/>
      <c r="BJ17" s="296"/>
      <c r="BK17" s="296"/>
      <c r="BL17" s="296"/>
      <c r="BM17" s="296"/>
      <c r="BN17" s="296"/>
      <c r="BO17" s="296"/>
      <c r="BP17" s="296"/>
      <c r="BQ17" s="276" t="s">
        <v>279</v>
      </c>
      <c r="BR17" s="277"/>
      <c r="BS17" s="277"/>
      <c r="BT17" s="277"/>
      <c r="BU17" s="277"/>
      <c r="BV17" s="277"/>
      <c r="BW17" s="277"/>
      <c r="BX17" s="278"/>
    </row>
    <row r="18" spans="1:76" ht="13.5" hidden="1" thickBot="1">
      <c r="A18" s="5" t="s">
        <v>11</v>
      </c>
      <c r="BF18" s="296" t="s">
        <v>7</v>
      </c>
      <c r="BG18" s="296"/>
      <c r="BH18" s="296"/>
      <c r="BI18" s="296"/>
      <c r="BJ18" s="296"/>
      <c r="BK18" s="296"/>
      <c r="BL18" s="296"/>
      <c r="BM18" s="296"/>
      <c r="BN18" s="296"/>
      <c r="BO18" s="296"/>
      <c r="BP18" s="296"/>
      <c r="BQ18" s="290">
        <v>383</v>
      </c>
      <c r="BR18" s="291"/>
      <c r="BS18" s="291"/>
      <c r="BT18" s="291"/>
      <c r="BU18" s="291"/>
      <c r="BV18" s="291"/>
      <c r="BW18" s="291"/>
      <c r="BX18" s="292"/>
    </row>
    <row r="19" spans="1:76" ht="12.75">
      <c r="A19" s="327" t="s">
        <v>14</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row>
    <row r="20" spans="1:76" s="6" customFormat="1" ht="17.25" customHeight="1">
      <c r="A20" s="312" t="s">
        <v>15</v>
      </c>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4"/>
      <c r="AF20" s="304" t="s">
        <v>16</v>
      </c>
      <c r="AG20" s="304"/>
      <c r="AH20" s="304"/>
      <c r="AI20" s="304"/>
      <c r="AJ20" s="309" t="s">
        <v>282</v>
      </c>
      <c r="AK20" s="304"/>
      <c r="AL20" s="304"/>
      <c r="AM20" s="304"/>
      <c r="AN20" s="304"/>
      <c r="AO20" s="304"/>
      <c r="AP20" s="304"/>
      <c r="AQ20" s="304"/>
      <c r="AR20" s="309" t="s">
        <v>283</v>
      </c>
      <c r="AS20" s="304"/>
      <c r="AT20" s="304"/>
      <c r="AU20" s="304"/>
      <c r="AV20" s="304"/>
      <c r="AW20" s="319" t="s">
        <v>17</v>
      </c>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1"/>
    </row>
    <row r="21" spans="1:76" s="6" customFormat="1" ht="16.5" customHeight="1">
      <c r="A21" s="315"/>
      <c r="B21" s="316"/>
      <c r="C21" s="316"/>
      <c r="D21" s="316"/>
      <c r="E21" s="316"/>
      <c r="F21" s="316"/>
      <c r="G21" s="31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7"/>
      <c r="AF21" s="304"/>
      <c r="AG21" s="304"/>
      <c r="AH21" s="304"/>
      <c r="AI21" s="304"/>
      <c r="AJ21" s="304"/>
      <c r="AK21" s="304"/>
      <c r="AL21" s="304"/>
      <c r="AM21" s="304"/>
      <c r="AN21" s="304"/>
      <c r="AO21" s="304"/>
      <c r="AP21" s="304"/>
      <c r="AQ21" s="304"/>
      <c r="AR21" s="304"/>
      <c r="AS21" s="304"/>
      <c r="AT21" s="304"/>
      <c r="AU21" s="304"/>
      <c r="AV21" s="304"/>
      <c r="AW21" s="310" t="s">
        <v>18</v>
      </c>
      <c r="AX21" s="311"/>
      <c r="AY21" s="311"/>
      <c r="AZ21" s="301" t="s">
        <v>298</v>
      </c>
      <c r="BA21" s="301"/>
      <c r="BB21" s="302" t="s">
        <v>56</v>
      </c>
      <c r="BC21" s="303"/>
      <c r="BD21" s="328" t="s">
        <v>18</v>
      </c>
      <c r="BE21" s="328"/>
      <c r="BF21" s="328"/>
      <c r="BG21" s="329" t="s">
        <v>354</v>
      </c>
      <c r="BH21" s="329"/>
      <c r="BI21" s="330" t="s">
        <v>56</v>
      </c>
      <c r="BJ21" s="330"/>
      <c r="BK21" s="310" t="s">
        <v>18</v>
      </c>
      <c r="BL21" s="311"/>
      <c r="BM21" s="311"/>
      <c r="BN21" s="301" t="s">
        <v>379</v>
      </c>
      <c r="BO21" s="301"/>
      <c r="BP21" s="302" t="s">
        <v>56</v>
      </c>
      <c r="BQ21" s="303"/>
      <c r="BR21" s="322" t="s">
        <v>20</v>
      </c>
      <c r="BS21" s="323"/>
      <c r="BT21" s="323"/>
      <c r="BU21" s="323"/>
      <c r="BV21" s="323"/>
      <c r="BW21" s="323"/>
      <c r="BX21" s="324"/>
    </row>
    <row r="22" spans="1:76" s="6" customFormat="1" ht="39" customHeight="1">
      <c r="A22" s="318"/>
      <c r="B22" s="306"/>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7"/>
      <c r="AF22" s="304"/>
      <c r="AG22" s="304"/>
      <c r="AH22" s="304"/>
      <c r="AI22" s="304"/>
      <c r="AJ22" s="304"/>
      <c r="AK22" s="304"/>
      <c r="AL22" s="304"/>
      <c r="AM22" s="304"/>
      <c r="AN22" s="304"/>
      <c r="AO22" s="304"/>
      <c r="AP22" s="304"/>
      <c r="AQ22" s="304"/>
      <c r="AR22" s="304"/>
      <c r="AS22" s="304"/>
      <c r="AT22" s="304"/>
      <c r="AU22" s="304"/>
      <c r="AV22" s="304"/>
      <c r="AW22" s="305" t="s">
        <v>19</v>
      </c>
      <c r="AX22" s="306"/>
      <c r="AY22" s="306"/>
      <c r="AZ22" s="306"/>
      <c r="BA22" s="306"/>
      <c r="BB22" s="306"/>
      <c r="BC22" s="307"/>
      <c r="BD22" s="325" t="s">
        <v>22</v>
      </c>
      <c r="BE22" s="306"/>
      <c r="BF22" s="306"/>
      <c r="BG22" s="306"/>
      <c r="BH22" s="306"/>
      <c r="BI22" s="306"/>
      <c r="BJ22" s="306"/>
      <c r="BK22" s="305" t="s">
        <v>21</v>
      </c>
      <c r="BL22" s="306"/>
      <c r="BM22" s="306"/>
      <c r="BN22" s="306"/>
      <c r="BO22" s="306"/>
      <c r="BP22" s="306"/>
      <c r="BQ22" s="307"/>
      <c r="BR22" s="305"/>
      <c r="BS22" s="325"/>
      <c r="BT22" s="325"/>
      <c r="BU22" s="325"/>
      <c r="BV22" s="325"/>
      <c r="BW22" s="325"/>
      <c r="BX22" s="326"/>
    </row>
    <row r="23" spans="1:76" s="6" customFormat="1" ht="12" thickBot="1">
      <c r="A23" s="299">
        <v>1</v>
      </c>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300">
        <v>2</v>
      </c>
      <c r="AG23" s="300"/>
      <c r="AH23" s="300"/>
      <c r="AI23" s="300"/>
      <c r="AJ23" s="300">
        <v>3</v>
      </c>
      <c r="AK23" s="300"/>
      <c r="AL23" s="300"/>
      <c r="AM23" s="300"/>
      <c r="AN23" s="300"/>
      <c r="AO23" s="300"/>
      <c r="AP23" s="300"/>
      <c r="AQ23" s="300"/>
      <c r="AR23" s="300">
        <v>4</v>
      </c>
      <c r="AS23" s="300"/>
      <c r="AT23" s="300"/>
      <c r="AU23" s="300"/>
      <c r="AV23" s="300"/>
      <c r="AW23" s="300">
        <v>5</v>
      </c>
      <c r="AX23" s="300"/>
      <c r="AY23" s="300"/>
      <c r="AZ23" s="300"/>
      <c r="BA23" s="300"/>
      <c r="BB23" s="300"/>
      <c r="BC23" s="300"/>
      <c r="BD23" s="300">
        <v>6</v>
      </c>
      <c r="BE23" s="300"/>
      <c r="BF23" s="300"/>
      <c r="BG23" s="300"/>
      <c r="BH23" s="300"/>
      <c r="BI23" s="300"/>
      <c r="BJ23" s="300"/>
      <c r="BK23" s="300">
        <v>7</v>
      </c>
      <c r="BL23" s="300"/>
      <c r="BM23" s="300"/>
      <c r="BN23" s="300"/>
      <c r="BO23" s="300"/>
      <c r="BP23" s="300"/>
      <c r="BQ23" s="300"/>
      <c r="BR23" s="308">
        <v>8</v>
      </c>
      <c r="BS23" s="308"/>
      <c r="BT23" s="308"/>
      <c r="BU23" s="308"/>
      <c r="BV23" s="308"/>
      <c r="BW23" s="308"/>
      <c r="BX23" s="308"/>
    </row>
    <row r="24" spans="1:76" s="6" customFormat="1" ht="12">
      <c r="A24" s="354" t="s">
        <v>284</v>
      </c>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6"/>
      <c r="AF24" s="336" t="s">
        <v>26</v>
      </c>
      <c r="AG24" s="337"/>
      <c r="AH24" s="337"/>
      <c r="AI24" s="337"/>
      <c r="AJ24" s="337" t="s">
        <v>30</v>
      </c>
      <c r="AK24" s="337"/>
      <c r="AL24" s="337"/>
      <c r="AM24" s="337"/>
      <c r="AN24" s="337"/>
      <c r="AO24" s="337"/>
      <c r="AP24" s="337"/>
      <c r="AQ24" s="337"/>
      <c r="AR24" s="337" t="s">
        <v>30</v>
      </c>
      <c r="AS24" s="337"/>
      <c r="AT24" s="337"/>
      <c r="AU24" s="337"/>
      <c r="AV24" s="337"/>
      <c r="AW24" s="348">
        <f>241200.06+4202.6</f>
        <v>245402.66</v>
      </c>
      <c r="AX24" s="348"/>
      <c r="AY24" s="348"/>
      <c r="AZ24" s="348"/>
      <c r="BA24" s="348"/>
      <c r="BB24" s="348"/>
      <c r="BC24" s="348"/>
      <c r="BD24" s="348"/>
      <c r="BE24" s="348"/>
      <c r="BF24" s="348"/>
      <c r="BG24" s="348"/>
      <c r="BH24" s="348"/>
      <c r="BI24" s="348"/>
      <c r="BJ24" s="348"/>
      <c r="BK24" s="348"/>
      <c r="BL24" s="348"/>
      <c r="BM24" s="348"/>
      <c r="BN24" s="348"/>
      <c r="BO24" s="348"/>
      <c r="BP24" s="348"/>
      <c r="BQ24" s="348"/>
      <c r="BR24" s="357"/>
      <c r="BS24" s="357"/>
      <c r="BT24" s="357"/>
      <c r="BU24" s="357"/>
      <c r="BV24" s="357"/>
      <c r="BW24" s="357"/>
      <c r="BX24" s="358"/>
    </row>
    <row r="25" spans="1:76" s="6" customFormat="1" ht="12">
      <c r="A25" s="354" t="s">
        <v>285</v>
      </c>
      <c r="B25" s="355"/>
      <c r="C25" s="355"/>
      <c r="D25" s="355"/>
      <c r="E25" s="355"/>
      <c r="F25" s="355"/>
      <c r="G25" s="355"/>
      <c r="H25" s="355"/>
      <c r="I25" s="355"/>
      <c r="J25" s="355"/>
      <c r="K25" s="355"/>
      <c r="L25" s="355"/>
      <c r="M25" s="355"/>
      <c r="N25" s="355"/>
      <c r="O25" s="355"/>
      <c r="P25" s="355"/>
      <c r="Q25" s="355"/>
      <c r="R25" s="355"/>
      <c r="S25" s="355"/>
      <c r="T25" s="355"/>
      <c r="U25" s="355"/>
      <c r="V25" s="355"/>
      <c r="W25" s="355"/>
      <c r="X25" s="355"/>
      <c r="Y25" s="355"/>
      <c r="Z25" s="355"/>
      <c r="AA25" s="355"/>
      <c r="AB25" s="355"/>
      <c r="AC25" s="355"/>
      <c r="AD25" s="355"/>
      <c r="AE25" s="356"/>
      <c r="AF25" s="338" t="s">
        <v>27</v>
      </c>
      <c r="AG25" s="339"/>
      <c r="AH25" s="339"/>
      <c r="AI25" s="339"/>
      <c r="AJ25" s="339" t="s">
        <v>30</v>
      </c>
      <c r="AK25" s="339"/>
      <c r="AL25" s="339"/>
      <c r="AM25" s="339"/>
      <c r="AN25" s="339"/>
      <c r="AO25" s="339"/>
      <c r="AP25" s="339"/>
      <c r="AQ25" s="339"/>
      <c r="AR25" s="339" t="s">
        <v>30</v>
      </c>
      <c r="AS25" s="339"/>
      <c r="AT25" s="339"/>
      <c r="AU25" s="339"/>
      <c r="AV25" s="33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59"/>
      <c r="BS25" s="359"/>
      <c r="BT25" s="359"/>
      <c r="BU25" s="359"/>
      <c r="BV25" s="359"/>
      <c r="BW25" s="359"/>
      <c r="BX25" s="360"/>
    </row>
    <row r="26" spans="1:80" s="6" customFormat="1" ht="12">
      <c r="A26" s="346" t="s">
        <v>23</v>
      </c>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7"/>
      <c r="AF26" s="340" t="s">
        <v>28</v>
      </c>
      <c r="AG26" s="341"/>
      <c r="AH26" s="341"/>
      <c r="AI26" s="341"/>
      <c r="AJ26" s="339"/>
      <c r="AK26" s="339"/>
      <c r="AL26" s="339"/>
      <c r="AM26" s="339"/>
      <c r="AN26" s="339"/>
      <c r="AO26" s="339"/>
      <c r="AP26" s="339"/>
      <c r="AQ26" s="339"/>
      <c r="AR26" s="339"/>
      <c r="AS26" s="339"/>
      <c r="AT26" s="339"/>
      <c r="AU26" s="339"/>
      <c r="AV26" s="339"/>
      <c r="AW26" s="350">
        <f>AW30+AW40</f>
        <v>5536300</v>
      </c>
      <c r="AX26" s="350"/>
      <c r="AY26" s="350"/>
      <c r="AZ26" s="350"/>
      <c r="BA26" s="350"/>
      <c r="BB26" s="350"/>
      <c r="BC26" s="350"/>
      <c r="BD26" s="350">
        <f>BD30+BD40</f>
        <v>5520809.64</v>
      </c>
      <c r="BE26" s="350"/>
      <c r="BF26" s="350"/>
      <c r="BG26" s="350"/>
      <c r="BH26" s="350"/>
      <c r="BI26" s="350"/>
      <c r="BJ26" s="350"/>
      <c r="BK26" s="350">
        <f>BK30+BK40</f>
        <v>5728809.64</v>
      </c>
      <c r="BL26" s="350"/>
      <c r="BM26" s="350"/>
      <c r="BN26" s="350"/>
      <c r="BO26" s="350"/>
      <c r="BP26" s="350"/>
      <c r="BQ26" s="350"/>
      <c r="BR26" s="361"/>
      <c r="BS26" s="361"/>
      <c r="BT26" s="361"/>
      <c r="BU26" s="361"/>
      <c r="BV26" s="361"/>
      <c r="BW26" s="361"/>
      <c r="BX26" s="362"/>
      <c r="BY26" s="140"/>
      <c r="CB26" s="140"/>
    </row>
    <row r="27" spans="1:76" s="6" customFormat="1" ht="23.25" customHeight="1">
      <c r="A27" s="331" t="s">
        <v>24</v>
      </c>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3"/>
      <c r="AF27" s="342" t="s">
        <v>29</v>
      </c>
      <c r="AG27" s="343"/>
      <c r="AH27" s="343"/>
      <c r="AI27" s="344"/>
      <c r="AJ27" s="345" t="s">
        <v>31</v>
      </c>
      <c r="AK27" s="343"/>
      <c r="AL27" s="343"/>
      <c r="AM27" s="343"/>
      <c r="AN27" s="343"/>
      <c r="AO27" s="343"/>
      <c r="AP27" s="343"/>
      <c r="AQ27" s="344"/>
      <c r="AR27" s="345"/>
      <c r="AS27" s="343"/>
      <c r="AT27" s="343"/>
      <c r="AU27" s="343"/>
      <c r="AV27" s="344"/>
      <c r="AW27" s="351"/>
      <c r="AX27" s="352"/>
      <c r="AY27" s="352"/>
      <c r="AZ27" s="352"/>
      <c r="BA27" s="352"/>
      <c r="BB27" s="352"/>
      <c r="BC27" s="353"/>
      <c r="BD27" s="351"/>
      <c r="BE27" s="352"/>
      <c r="BF27" s="352"/>
      <c r="BG27" s="352"/>
      <c r="BH27" s="352"/>
      <c r="BI27" s="352"/>
      <c r="BJ27" s="353"/>
      <c r="BK27" s="351"/>
      <c r="BL27" s="352"/>
      <c r="BM27" s="352"/>
      <c r="BN27" s="352"/>
      <c r="BO27" s="352"/>
      <c r="BP27" s="352"/>
      <c r="BQ27" s="353"/>
      <c r="BR27" s="363"/>
      <c r="BS27" s="364"/>
      <c r="BT27" s="364"/>
      <c r="BU27" s="364"/>
      <c r="BV27" s="364"/>
      <c r="BW27" s="364"/>
      <c r="BX27" s="365"/>
    </row>
    <row r="28" spans="1:76" s="6" customFormat="1" ht="12">
      <c r="A28" s="334" t="s">
        <v>25</v>
      </c>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5"/>
      <c r="AF28" s="425" t="s">
        <v>57</v>
      </c>
      <c r="AG28" s="426"/>
      <c r="AH28" s="426"/>
      <c r="AI28" s="427"/>
      <c r="AJ28" s="431"/>
      <c r="AK28" s="426"/>
      <c r="AL28" s="426"/>
      <c r="AM28" s="426"/>
      <c r="AN28" s="426"/>
      <c r="AO28" s="426"/>
      <c r="AP28" s="426"/>
      <c r="AQ28" s="427"/>
      <c r="AR28" s="431"/>
      <c r="AS28" s="426"/>
      <c r="AT28" s="426"/>
      <c r="AU28" s="426"/>
      <c r="AV28" s="427"/>
      <c r="AW28" s="366"/>
      <c r="AX28" s="367"/>
      <c r="AY28" s="367"/>
      <c r="AZ28" s="367"/>
      <c r="BA28" s="367"/>
      <c r="BB28" s="367"/>
      <c r="BC28" s="368"/>
      <c r="BD28" s="366"/>
      <c r="BE28" s="367"/>
      <c r="BF28" s="367"/>
      <c r="BG28" s="367"/>
      <c r="BH28" s="367"/>
      <c r="BI28" s="367"/>
      <c r="BJ28" s="368"/>
      <c r="BK28" s="366"/>
      <c r="BL28" s="367"/>
      <c r="BM28" s="367"/>
      <c r="BN28" s="367"/>
      <c r="BO28" s="367"/>
      <c r="BP28" s="367"/>
      <c r="BQ28" s="368"/>
      <c r="BR28" s="372"/>
      <c r="BS28" s="373"/>
      <c r="BT28" s="373"/>
      <c r="BU28" s="373"/>
      <c r="BV28" s="373"/>
      <c r="BW28" s="373"/>
      <c r="BX28" s="374"/>
    </row>
    <row r="29" spans="1:76" s="6" customFormat="1" ht="6" customHeight="1">
      <c r="A29" s="422"/>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4"/>
      <c r="AF29" s="428"/>
      <c r="AG29" s="429"/>
      <c r="AH29" s="429"/>
      <c r="AI29" s="430"/>
      <c r="AJ29" s="432"/>
      <c r="AK29" s="429"/>
      <c r="AL29" s="429"/>
      <c r="AM29" s="429"/>
      <c r="AN29" s="429"/>
      <c r="AO29" s="429"/>
      <c r="AP29" s="429"/>
      <c r="AQ29" s="430"/>
      <c r="AR29" s="432"/>
      <c r="AS29" s="429"/>
      <c r="AT29" s="429"/>
      <c r="AU29" s="429"/>
      <c r="AV29" s="430"/>
      <c r="AW29" s="369"/>
      <c r="AX29" s="370"/>
      <c r="AY29" s="370"/>
      <c r="AZ29" s="370"/>
      <c r="BA29" s="370"/>
      <c r="BB29" s="370"/>
      <c r="BC29" s="371"/>
      <c r="BD29" s="369"/>
      <c r="BE29" s="370"/>
      <c r="BF29" s="370"/>
      <c r="BG29" s="370"/>
      <c r="BH29" s="370"/>
      <c r="BI29" s="370"/>
      <c r="BJ29" s="371"/>
      <c r="BK29" s="369"/>
      <c r="BL29" s="370"/>
      <c r="BM29" s="370"/>
      <c r="BN29" s="370"/>
      <c r="BO29" s="370"/>
      <c r="BP29" s="370"/>
      <c r="BQ29" s="371"/>
      <c r="BR29" s="375"/>
      <c r="BS29" s="376"/>
      <c r="BT29" s="376"/>
      <c r="BU29" s="376"/>
      <c r="BV29" s="376"/>
      <c r="BW29" s="376"/>
      <c r="BX29" s="377"/>
    </row>
    <row r="30" spans="1:77" s="6" customFormat="1" ht="12">
      <c r="A30" s="415" t="s">
        <v>32</v>
      </c>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7"/>
      <c r="AF30" s="338" t="s">
        <v>34</v>
      </c>
      <c r="AG30" s="339"/>
      <c r="AH30" s="339"/>
      <c r="AI30" s="339"/>
      <c r="AJ30" s="339" t="s">
        <v>33</v>
      </c>
      <c r="AK30" s="339"/>
      <c r="AL30" s="339"/>
      <c r="AM30" s="339"/>
      <c r="AN30" s="339"/>
      <c r="AO30" s="339"/>
      <c r="AP30" s="339"/>
      <c r="AQ30" s="339"/>
      <c r="AR30" s="339"/>
      <c r="AS30" s="339"/>
      <c r="AT30" s="339"/>
      <c r="AU30" s="339"/>
      <c r="AV30" s="339"/>
      <c r="AW30" s="349">
        <f>AW31+AW33</f>
        <v>5012700</v>
      </c>
      <c r="AX30" s="349"/>
      <c r="AY30" s="349"/>
      <c r="AZ30" s="349"/>
      <c r="BA30" s="349"/>
      <c r="BB30" s="349"/>
      <c r="BC30" s="349"/>
      <c r="BD30" s="349">
        <f>BD31+BD33</f>
        <v>5247209.64</v>
      </c>
      <c r="BE30" s="349"/>
      <c r="BF30" s="349"/>
      <c r="BG30" s="349"/>
      <c r="BH30" s="349"/>
      <c r="BI30" s="349"/>
      <c r="BJ30" s="349"/>
      <c r="BK30" s="349">
        <f>BK31+BK33</f>
        <v>5455209.64</v>
      </c>
      <c r="BL30" s="349"/>
      <c r="BM30" s="349"/>
      <c r="BN30" s="349"/>
      <c r="BO30" s="349"/>
      <c r="BP30" s="349"/>
      <c r="BQ30" s="349"/>
      <c r="BR30" s="359"/>
      <c r="BS30" s="359"/>
      <c r="BT30" s="359"/>
      <c r="BU30" s="359"/>
      <c r="BV30" s="359"/>
      <c r="BW30" s="359"/>
      <c r="BX30" s="360"/>
      <c r="BY30" s="140"/>
    </row>
    <row r="31" spans="1:77" s="6" customFormat="1" ht="48.75" customHeight="1">
      <c r="A31" s="242" t="s">
        <v>58</v>
      </c>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8"/>
      <c r="AF31" s="205" t="s">
        <v>35</v>
      </c>
      <c r="AG31" s="206"/>
      <c r="AH31" s="206"/>
      <c r="AI31" s="206"/>
      <c r="AJ31" s="206" t="s">
        <v>33</v>
      </c>
      <c r="AK31" s="206"/>
      <c r="AL31" s="206"/>
      <c r="AM31" s="206"/>
      <c r="AN31" s="206"/>
      <c r="AO31" s="206"/>
      <c r="AP31" s="206"/>
      <c r="AQ31" s="206"/>
      <c r="AR31" s="206"/>
      <c r="AS31" s="206"/>
      <c r="AT31" s="206"/>
      <c r="AU31" s="206"/>
      <c r="AV31" s="206"/>
      <c r="AW31" s="200">
        <v>4820800</v>
      </c>
      <c r="AX31" s="200"/>
      <c r="AY31" s="200"/>
      <c r="AZ31" s="200"/>
      <c r="BA31" s="200"/>
      <c r="BB31" s="200"/>
      <c r="BC31" s="200"/>
      <c r="BD31" s="200">
        <v>5017750</v>
      </c>
      <c r="BE31" s="200"/>
      <c r="BF31" s="200"/>
      <c r="BG31" s="200"/>
      <c r="BH31" s="200"/>
      <c r="BI31" s="200"/>
      <c r="BJ31" s="200"/>
      <c r="BK31" s="200">
        <v>5224600</v>
      </c>
      <c r="BL31" s="200"/>
      <c r="BM31" s="200"/>
      <c r="BN31" s="200"/>
      <c r="BO31" s="200"/>
      <c r="BP31" s="200"/>
      <c r="BQ31" s="200"/>
      <c r="BR31" s="201"/>
      <c r="BS31" s="201"/>
      <c r="BT31" s="201"/>
      <c r="BU31" s="201"/>
      <c r="BV31" s="201"/>
      <c r="BW31" s="201"/>
      <c r="BX31" s="202"/>
      <c r="BY31" s="140"/>
    </row>
    <row r="32" spans="1:77" s="6" customFormat="1" ht="36" customHeight="1">
      <c r="A32" s="242" t="s">
        <v>59</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8"/>
      <c r="AF32" s="205" t="s">
        <v>36</v>
      </c>
      <c r="AG32" s="206"/>
      <c r="AH32" s="206"/>
      <c r="AI32" s="206"/>
      <c r="AJ32" s="206" t="s">
        <v>33</v>
      </c>
      <c r="AK32" s="206"/>
      <c r="AL32" s="206"/>
      <c r="AM32" s="206"/>
      <c r="AN32" s="206"/>
      <c r="AO32" s="206"/>
      <c r="AP32" s="206"/>
      <c r="AQ32" s="206"/>
      <c r="AR32" s="206"/>
      <c r="AS32" s="206"/>
      <c r="AT32" s="206"/>
      <c r="AU32" s="206"/>
      <c r="AV32" s="206"/>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1"/>
      <c r="BS32" s="201"/>
      <c r="BT32" s="201"/>
      <c r="BU32" s="201"/>
      <c r="BV32" s="201"/>
      <c r="BW32" s="201"/>
      <c r="BX32" s="202"/>
      <c r="BY32" s="140"/>
    </row>
    <row r="33" spans="1:76" s="6" customFormat="1" ht="12">
      <c r="A33" s="381" t="s">
        <v>299</v>
      </c>
      <c r="B33" s="382"/>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3"/>
      <c r="AF33" s="210" t="s">
        <v>362</v>
      </c>
      <c r="AG33" s="211"/>
      <c r="AH33" s="211"/>
      <c r="AI33" s="212"/>
      <c r="AJ33" s="213" t="s">
        <v>33</v>
      </c>
      <c r="AK33" s="211"/>
      <c r="AL33" s="211"/>
      <c r="AM33" s="211"/>
      <c r="AN33" s="211"/>
      <c r="AO33" s="211"/>
      <c r="AP33" s="211"/>
      <c r="AQ33" s="212"/>
      <c r="AR33" s="213"/>
      <c r="AS33" s="211"/>
      <c r="AT33" s="211"/>
      <c r="AU33" s="211"/>
      <c r="AV33" s="212"/>
      <c r="AW33" s="191">
        <f>AW35+AW36</f>
        <v>191900</v>
      </c>
      <c r="AX33" s="192"/>
      <c r="AY33" s="192"/>
      <c r="AZ33" s="192"/>
      <c r="BA33" s="192"/>
      <c r="BB33" s="192"/>
      <c r="BC33" s="193"/>
      <c r="BD33" s="191">
        <f>BD35+BD36</f>
        <v>229459.63999999966</v>
      </c>
      <c r="BE33" s="192"/>
      <c r="BF33" s="192"/>
      <c r="BG33" s="192"/>
      <c r="BH33" s="192"/>
      <c r="BI33" s="192"/>
      <c r="BJ33" s="193"/>
      <c r="BK33" s="191">
        <f>BK35+BK36</f>
        <v>230609.63999999966</v>
      </c>
      <c r="BL33" s="192"/>
      <c r="BM33" s="192"/>
      <c r="BN33" s="192"/>
      <c r="BO33" s="192"/>
      <c r="BP33" s="192"/>
      <c r="BQ33" s="193"/>
      <c r="BR33" s="197"/>
      <c r="BS33" s="198"/>
      <c r="BT33" s="198"/>
      <c r="BU33" s="198"/>
      <c r="BV33" s="198"/>
      <c r="BW33" s="198"/>
      <c r="BX33" s="199"/>
    </row>
    <row r="34" spans="1:76" s="6" customFormat="1" ht="12">
      <c r="A34" s="381" t="s">
        <v>361</v>
      </c>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3"/>
      <c r="AF34" s="118"/>
      <c r="AG34" s="119"/>
      <c r="AH34" s="119"/>
      <c r="AI34" s="120"/>
      <c r="AJ34" s="144"/>
      <c r="AK34" s="119"/>
      <c r="AL34" s="119"/>
      <c r="AM34" s="119"/>
      <c r="AN34" s="119"/>
      <c r="AO34" s="119"/>
      <c r="AP34" s="119"/>
      <c r="AQ34" s="120"/>
      <c r="AR34" s="144"/>
      <c r="AS34" s="119"/>
      <c r="AT34" s="119"/>
      <c r="AU34" s="119"/>
      <c r="AV34" s="120"/>
      <c r="AW34" s="141"/>
      <c r="AX34" s="142"/>
      <c r="AY34" s="142"/>
      <c r="AZ34" s="142"/>
      <c r="BA34" s="142"/>
      <c r="BB34" s="142"/>
      <c r="BC34" s="143"/>
      <c r="BD34" s="141"/>
      <c r="BE34" s="142"/>
      <c r="BF34" s="142"/>
      <c r="BG34" s="142"/>
      <c r="BH34" s="142"/>
      <c r="BI34" s="142"/>
      <c r="BJ34" s="143"/>
      <c r="BK34" s="141"/>
      <c r="BL34" s="142"/>
      <c r="BM34" s="142"/>
      <c r="BN34" s="142"/>
      <c r="BO34" s="142"/>
      <c r="BP34" s="142"/>
      <c r="BQ34" s="143"/>
      <c r="BR34" s="121"/>
      <c r="BS34" s="122"/>
      <c r="BT34" s="122"/>
      <c r="BU34" s="122"/>
      <c r="BV34" s="122"/>
      <c r="BW34" s="122"/>
      <c r="BX34" s="123"/>
    </row>
    <row r="35" spans="1:76" s="6" customFormat="1" ht="12.75" customHeight="1">
      <c r="A35" s="381" t="s">
        <v>363</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3"/>
      <c r="AF35" s="118"/>
      <c r="AG35" s="119"/>
      <c r="AH35" s="119"/>
      <c r="AI35" s="120"/>
      <c r="AJ35" s="213" t="s">
        <v>33</v>
      </c>
      <c r="AK35" s="211"/>
      <c r="AL35" s="211"/>
      <c r="AM35" s="211"/>
      <c r="AN35" s="211"/>
      <c r="AO35" s="211"/>
      <c r="AP35" s="211"/>
      <c r="AQ35" s="212"/>
      <c r="AR35" s="213" t="s">
        <v>89</v>
      </c>
      <c r="AS35" s="211"/>
      <c r="AT35" s="211"/>
      <c r="AU35" s="211"/>
      <c r="AV35" s="212"/>
      <c r="AW35" s="191">
        <f>83400+2600</f>
        <v>86000</v>
      </c>
      <c r="AX35" s="192"/>
      <c r="AY35" s="192"/>
      <c r="AZ35" s="192"/>
      <c r="BA35" s="192"/>
      <c r="BB35" s="192"/>
      <c r="BC35" s="193"/>
      <c r="BD35" s="191">
        <f>BD55-BD40-BD36-BD31</f>
        <v>123859.63999999966</v>
      </c>
      <c r="BE35" s="192"/>
      <c r="BF35" s="192"/>
      <c r="BG35" s="192"/>
      <c r="BH35" s="192"/>
      <c r="BI35" s="192"/>
      <c r="BJ35" s="193"/>
      <c r="BK35" s="191">
        <f>BK55-BK40-BK36-BK31</f>
        <v>125009.63999999966</v>
      </c>
      <c r="BL35" s="192"/>
      <c r="BM35" s="192"/>
      <c r="BN35" s="192"/>
      <c r="BO35" s="192"/>
      <c r="BP35" s="192"/>
      <c r="BQ35" s="193"/>
      <c r="BR35" s="121"/>
      <c r="BS35" s="122"/>
      <c r="BT35" s="122"/>
      <c r="BU35" s="122"/>
      <c r="BV35" s="122"/>
      <c r="BW35" s="122"/>
      <c r="BX35" s="123"/>
    </row>
    <row r="36" spans="1:76" s="6" customFormat="1" ht="12">
      <c r="A36" s="381" t="s">
        <v>364</v>
      </c>
      <c r="B36" s="382"/>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3"/>
      <c r="AF36" s="118"/>
      <c r="AG36" s="119"/>
      <c r="AH36" s="119"/>
      <c r="AI36" s="120"/>
      <c r="AJ36" s="213" t="s">
        <v>33</v>
      </c>
      <c r="AK36" s="211"/>
      <c r="AL36" s="211"/>
      <c r="AM36" s="211"/>
      <c r="AN36" s="211"/>
      <c r="AO36" s="211"/>
      <c r="AP36" s="211"/>
      <c r="AQ36" s="212"/>
      <c r="AR36" s="213" t="s">
        <v>365</v>
      </c>
      <c r="AS36" s="211"/>
      <c r="AT36" s="211"/>
      <c r="AU36" s="211"/>
      <c r="AV36" s="212"/>
      <c r="AW36" s="191">
        <v>105900</v>
      </c>
      <c r="AX36" s="192"/>
      <c r="AY36" s="192"/>
      <c r="AZ36" s="192"/>
      <c r="BA36" s="192"/>
      <c r="BB36" s="192"/>
      <c r="BC36" s="193"/>
      <c r="BD36" s="191">
        <v>105600</v>
      </c>
      <c r="BE36" s="192"/>
      <c r="BF36" s="192"/>
      <c r="BG36" s="192"/>
      <c r="BH36" s="192"/>
      <c r="BI36" s="192"/>
      <c r="BJ36" s="193"/>
      <c r="BK36" s="191">
        <v>105600</v>
      </c>
      <c r="BL36" s="192"/>
      <c r="BM36" s="192"/>
      <c r="BN36" s="192"/>
      <c r="BO36" s="192"/>
      <c r="BP36" s="192"/>
      <c r="BQ36" s="193"/>
      <c r="BR36" s="121"/>
      <c r="BS36" s="122"/>
      <c r="BT36" s="122"/>
      <c r="BU36" s="122"/>
      <c r="BV36" s="122"/>
      <c r="BW36" s="122"/>
      <c r="BX36" s="123"/>
    </row>
    <row r="37" spans="1:76" s="6" customFormat="1" ht="12">
      <c r="A37" s="378" t="s">
        <v>61</v>
      </c>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80"/>
      <c r="AF37" s="210" t="s">
        <v>37</v>
      </c>
      <c r="AG37" s="211"/>
      <c r="AH37" s="211"/>
      <c r="AI37" s="212"/>
      <c r="AJ37" s="213" t="s">
        <v>60</v>
      </c>
      <c r="AK37" s="211"/>
      <c r="AL37" s="211"/>
      <c r="AM37" s="211"/>
      <c r="AN37" s="211"/>
      <c r="AO37" s="211"/>
      <c r="AP37" s="211"/>
      <c r="AQ37" s="212"/>
      <c r="AR37" s="213"/>
      <c r="AS37" s="211"/>
      <c r="AT37" s="211"/>
      <c r="AU37" s="211"/>
      <c r="AV37" s="212"/>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1"/>
      <c r="BS37" s="201"/>
      <c r="BT37" s="201"/>
      <c r="BU37" s="201"/>
      <c r="BV37" s="201"/>
      <c r="BW37" s="201"/>
      <c r="BX37" s="202"/>
    </row>
    <row r="38" spans="1:76" s="6" customFormat="1" ht="12">
      <c r="A38" s="389" t="s">
        <v>25</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414"/>
      <c r="AF38" s="411" t="s">
        <v>38</v>
      </c>
      <c r="AG38" s="387"/>
      <c r="AH38" s="387"/>
      <c r="AI38" s="388"/>
      <c r="AJ38" s="386" t="s">
        <v>60</v>
      </c>
      <c r="AK38" s="387"/>
      <c r="AL38" s="387"/>
      <c r="AM38" s="387"/>
      <c r="AN38" s="387"/>
      <c r="AO38" s="387"/>
      <c r="AP38" s="387"/>
      <c r="AQ38" s="388"/>
      <c r="AR38" s="386"/>
      <c r="AS38" s="387"/>
      <c r="AT38" s="387"/>
      <c r="AU38" s="387"/>
      <c r="AV38" s="388"/>
      <c r="AW38" s="253"/>
      <c r="AX38" s="254"/>
      <c r="AY38" s="254"/>
      <c r="AZ38" s="254"/>
      <c r="BA38" s="254"/>
      <c r="BB38" s="254"/>
      <c r="BC38" s="255"/>
      <c r="BD38" s="253"/>
      <c r="BE38" s="254"/>
      <c r="BF38" s="254"/>
      <c r="BG38" s="254"/>
      <c r="BH38" s="254"/>
      <c r="BI38" s="254"/>
      <c r="BJ38" s="255"/>
      <c r="BK38" s="253"/>
      <c r="BL38" s="254"/>
      <c r="BM38" s="254"/>
      <c r="BN38" s="254"/>
      <c r="BO38" s="254"/>
      <c r="BP38" s="254"/>
      <c r="BQ38" s="255"/>
      <c r="BR38" s="259"/>
      <c r="BS38" s="260"/>
      <c r="BT38" s="260"/>
      <c r="BU38" s="260"/>
      <c r="BV38" s="260"/>
      <c r="BW38" s="260"/>
      <c r="BX38" s="261"/>
    </row>
    <row r="39" spans="1:76" s="6" customFormat="1" ht="12">
      <c r="A39" s="408"/>
      <c r="B39" s="409"/>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10"/>
      <c r="AF39" s="412"/>
      <c r="AG39" s="395"/>
      <c r="AH39" s="395"/>
      <c r="AI39" s="396"/>
      <c r="AJ39" s="413"/>
      <c r="AK39" s="395"/>
      <c r="AL39" s="395"/>
      <c r="AM39" s="395"/>
      <c r="AN39" s="395"/>
      <c r="AO39" s="395"/>
      <c r="AP39" s="395"/>
      <c r="AQ39" s="396"/>
      <c r="AR39" s="413"/>
      <c r="AS39" s="395"/>
      <c r="AT39" s="395"/>
      <c r="AU39" s="395"/>
      <c r="AV39" s="396"/>
      <c r="AW39" s="256"/>
      <c r="AX39" s="257"/>
      <c r="AY39" s="257"/>
      <c r="AZ39" s="257"/>
      <c r="BA39" s="257"/>
      <c r="BB39" s="257"/>
      <c r="BC39" s="258"/>
      <c r="BD39" s="256"/>
      <c r="BE39" s="257"/>
      <c r="BF39" s="257"/>
      <c r="BG39" s="257"/>
      <c r="BH39" s="257"/>
      <c r="BI39" s="257"/>
      <c r="BJ39" s="258"/>
      <c r="BK39" s="256"/>
      <c r="BL39" s="257"/>
      <c r="BM39" s="257"/>
      <c r="BN39" s="257"/>
      <c r="BO39" s="257"/>
      <c r="BP39" s="257"/>
      <c r="BQ39" s="258"/>
      <c r="BR39" s="262"/>
      <c r="BS39" s="263"/>
      <c r="BT39" s="263"/>
      <c r="BU39" s="263"/>
      <c r="BV39" s="263"/>
      <c r="BW39" s="263"/>
      <c r="BX39" s="264"/>
    </row>
    <row r="40" spans="1:77" s="6" customFormat="1" ht="12" customHeight="1">
      <c r="A40" s="240" t="s">
        <v>62</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1"/>
      <c r="AF40" s="384" t="s">
        <v>39</v>
      </c>
      <c r="AG40" s="385"/>
      <c r="AH40" s="385"/>
      <c r="AI40" s="385"/>
      <c r="AJ40" s="386" t="s">
        <v>65</v>
      </c>
      <c r="AK40" s="387"/>
      <c r="AL40" s="387"/>
      <c r="AM40" s="387"/>
      <c r="AN40" s="387"/>
      <c r="AO40" s="387"/>
      <c r="AP40" s="387"/>
      <c r="AQ40" s="388"/>
      <c r="AR40" s="385"/>
      <c r="AS40" s="385"/>
      <c r="AT40" s="385"/>
      <c r="AU40" s="385"/>
      <c r="AV40" s="385"/>
      <c r="AW40" s="200">
        <f>AW41+AY43</f>
        <v>523600</v>
      </c>
      <c r="AX40" s="200"/>
      <c r="AY40" s="200"/>
      <c r="AZ40" s="200"/>
      <c r="BA40" s="200"/>
      <c r="BB40" s="200"/>
      <c r="BC40" s="200"/>
      <c r="BD40" s="200">
        <f>BD41</f>
        <v>273600</v>
      </c>
      <c r="BE40" s="200"/>
      <c r="BF40" s="200"/>
      <c r="BG40" s="200"/>
      <c r="BH40" s="200"/>
      <c r="BI40" s="200"/>
      <c r="BJ40" s="200"/>
      <c r="BK40" s="200">
        <f>BD40</f>
        <v>273600</v>
      </c>
      <c r="BL40" s="200"/>
      <c r="BM40" s="200"/>
      <c r="BN40" s="200"/>
      <c r="BO40" s="200"/>
      <c r="BP40" s="200"/>
      <c r="BQ40" s="200"/>
      <c r="BR40" s="201"/>
      <c r="BS40" s="201"/>
      <c r="BT40" s="201"/>
      <c r="BU40" s="201"/>
      <c r="BV40" s="201"/>
      <c r="BW40" s="201"/>
      <c r="BX40" s="202"/>
      <c r="BY40" s="140"/>
    </row>
    <row r="41" spans="1:76" s="6" customFormat="1" ht="12">
      <c r="A41" s="389" t="s">
        <v>25</v>
      </c>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90"/>
      <c r="AF41" s="411"/>
      <c r="AG41" s="387"/>
      <c r="AH41" s="387"/>
      <c r="AI41" s="388"/>
      <c r="AJ41" s="386"/>
      <c r="AK41" s="387"/>
      <c r="AL41" s="387"/>
      <c r="AM41" s="387"/>
      <c r="AN41" s="387"/>
      <c r="AO41" s="387"/>
      <c r="AP41" s="387"/>
      <c r="AQ41" s="388"/>
      <c r="AR41" s="386"/>
      <c r="AS41" s="387"/>
      <c r="AT41" s="387"/>
      <c r="AU41" s="387"/>
      <c r="AV41" s="388"/>
      <c r="AW41" s="253">
        <f>'Благ.'!J8+'Благ.'!J12+'Благ.'!J34</f>
        <v>523600</v>
      </c>
      <c r="AX41" s="254"/>
      <c r="AY41" s="254"/>
      <c r="AZ41" s="254"/>
      <c r="BA41" s="254"/>
      <c r="BB41" s="254"/>
      <c r="BC41" s="255"/>
      <c r="BD41" s="253">
        <f>265600+8000</f>
        <v>273600</v>
      </c>
      <c r="BE41" s="254"/>
      <c r="BF41" s="254"/>
      <c r="BG41" s="254"/>
      <c r="BH41" s="254"/>
      <c r="BI41" s="254"/>
      <c r="BJ41" s="255"/>
      <c r="BK41" s="253">
        <f>265600+8000</f>
        <v>273600</v>
      </c>
      <c r="BL41" s="254"/>
      <c r="BM41" s="254"/>
      <c r="BN41" s="254"/>
      <c r="BO41" s="254"/>
      <c r="BP41" s="254"/>
      <c r="BQ41" s="255"/>
      <c r="BR41" s="259"/>
      <c r="BS41" s="260"/>
      <c r="BT41" s="260"/>
      <c r="BU41" s="260"/>
      <c r="BV41" s="260"/>
      <c r="BW41" s="260"/>
      <c r="BX41" s="261"/>
    </row>
    <row r="42" spans="1:76" s="6" customFormat="1" ht="12">
      <c r="A42" s="408" t="s">
        <v>323</v>
      </c>
      <c r="B42" s="409"/>
      <c r="C42" s="409"/>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c r="AE42" s="410"/>
      <c r="AF42" s="412" t="s">
        <v>324</v>
      </c>
      <c r="AG42" s="395"/>
      <c r="AH42" s="395"/>
      <c r="AI42" s="396"/>
      <c r="AJ42" s="413" t="s">
        <v>65</v>
      </c>
      <c r="AK42" s="395"/>
      <c r="AL42" s="395"/>
      <c r="AM42" s="395"/>
      <c r="AN42" s="395"/>
      <c r="AO42" s="395"/>
      <c r="AP42" s="395"/>
      <c r="AQ42" s="396"/>
      <c r="AR42" s="413" t="s">
        <v>325</v>
      </c>
      <c r="AS42" s="395"/>
      <c r="AT42" s="395"/>
      <c r="AU42" s="395"/>
      <c r="AV42" s="396"/>
      <c r="AW42" s="256"/>
      <c r="AX42" s="257"/>
      <c r="AY42" s="257"/>
      <c r="AZ42" s="257"/>
      <c r="BA42" s="257"/>
      <c r="BB42" s="257"/>
      <c r="BC42" s="258"/>
      <c r="BD42" s="256"/>
      <c r="BE42" s="257"/>
      <c r="BF42" s="257"/>
      <c r="BG42" s="257"/>
      <c r="BH42" s="257"/>
      <c r="BI42" s="257"/>
      <c r="BJ42" s="258"/>
      <c r="BK42" s="256"/>
      <c r="BL42" s="257"/>
      <c r="BM42" s="257"/>
      <c r="BN42" s="257"/>
      <c r="BO42" s="257"/>
      <c r="BP42" s="257"/>
      <c r="BQ42" s="258"/>
      <c r="BR42" s="262"/>
      <c r="BS42" s="263"/>
      <c r="BT42" s="263"/>
      <c r="BU42" s="263"/>
      <c r="BV42" s="263"/>
      <c r="BW42" s="263"/>
      <c r="BX42" s="264"/>
    </row>
    <row r="43" spans="1:76" s="6" customFormat="1" ht="12">
      <c r="A43" s="246" t="s">
        <v>67</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394"/>
      <c r="AF43" s="395" t="s">
        <v>326</v>
      </c>
      <c r="AG43" s="395"/>
      <c r="AH43" s="395"/>
      <c r="AI43" s="396"/>
      <c r="AJ43" s="413" t="s">
        <v>65</v>
      </c>
      <c r="AK43" s="395"/>
      <c r="AL43" s="395"/>
      <c r="AM43" s="395"/>
      <c r="AN43" s="395"/>
      <c r="AO43" s="395"/>
      <c r="AP43" s="395"/>
      <c r="AQ43" s="396"/>
      <c r="AR43" s="413" t="s">
        <v>327</v>
      </c>
      <c r="AS43" s="395"/>
      <c r="AT43" s="395"/>
      <c r="AU43" s="395"/>
      <c r="AV43" s="396"/>
      <c r="AW43" s="191"/>
      <c r="AX43" s="192"/>
      <c r="AY43" s="192"/>
      <c r="AZ43" s="192"/>
      <c r="BA43" s="192"/>
      <c r="BB43" s="192"/>
      <c r="BC43" s="193"/>
      <c r="BD43" s="124"/>
      <c r="BE43" s="125"/>
      <c r="BF43" s="125"/>
      <c r="BG43" s="125"/>
      <c r="BH43" s="125"/>
      <c r="BI43" s="125"/>
      <c r="BJ43" s="126"/>
      <c r="BK43" s="124"/>
      <c r="BL43" s="125"/>
      <c r="BM43" s="125"/>
      <c r="BN43" s="125"/>
      <c r="BO43" s="125"/>
      <c r="BP43" s="125"/>
      <c r="BQ43" s="126"/>
      <c r="BR43" s="127"/>
      <c r="BS43" s="128"/>
      <c r="BT43" s="128"/>
      <c r="BU43" s="128"/>
      <c r="BV43" s="128"/>
      <c r="BW43" s="128"/>
      <c r="BX43" s="129"/>
    </row>
    <row r="44" spans="1:76" s="6" customFormat="1" ht="12">
      <c r="A44" s="391" t="s">
        <v>63</v>
      </c>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3"/>
      <c r="AF44" s="210" t="s">
        <v>40</v>
      </c>
      <c r="AG44" s="211"/>
      <c r="AH44" s="211"/>
      <c r="AI44" s="212"/>
      <c r="AJ44" s="206" t="s">
        <v>66</v>
      </c>
      <c r="AK44" s="206"/>
      <c r="AL44" s="206"/>
      <c r="AM44" s="206"/>
      <c r="AN44" s="206"/>
      <c r="AO44" s="206"/>
      <c r="AP44" s="206"/>
      <c r="AQ44" s="206"/>
      <c r="AR44" s="206"/>
      <c r="AS44" s="206"/>
      <c r="AT44" s="206"/>
      <c r="AU44" s="206"/>
      <c r="AV44" s="206"/>
      <c r="AW44" s="200">
        <f>AW45</f>
        <v>0</v>
      </c>
      <c r="AX44" s="200"/>
      <c r="AY44" s="200"/>
      <c r="AZ44" s="200"/>
      <c r="BA44" s="200"/>
      <c r="BB44" s="200"/>
      <c r="BC44" s="200"/>
      <c r="BD44" s="200">
        <v>0</v>
      </c>
      <c r="BE44" s="200"/>
      <c r="BF44" s="200"/>
      <c r="BG44" s="200"/>
      <c r="BH44" s="200"/>
      <c r="BI44" s="200"/>
      <c r="BJ44" s="200"/>
      <c r="BK44" s="200">
        <v>0</v>
      </c>
      <c r="BL44" s="200"/>
      <c r="BM44" s="200"/>
      <c r="BN44" s="200"/>
      <c r="BO44" s="200"/>
      <c r="BP44" s="200"/>
      <c r="BQ44" s="200"/>
      <c r="BR44" s="201"/>
      <c r="BS44" s="201"/>
      <c r="BT44" s="201"/>
      <c r="BU44" s="201"/>
      <c r="BV44" s="201"/>
      <c r="BW44" s="201"/>
      <c r="BX44" s="202"/>
    </row>
    <row r="45" spans="1:76" s="6" customFormat="1" ht="23.25" customHeight="1">
      <c r="A45" s="203" t="s">
        <v>64</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4"/>
      <c r="AF45" s="205" t="s">
        <v>41</v>
      </c>
      <c r="AG45" s="206"/>
      <c r="AH45" s="206"/>
      <c r="AI45" s="206"/>
      <c r="AJ45" s="206" t="s">
        <v>66</v>
      </c>
      <c r="AK45" s="206"/>
      <c r="AL45" s="206"/>
      <c r="AM45" s="206"/>
      <c r="AN45" s="206"/>
      <c r="AO45" s="206"/>
      <c r="AP45" s="206"/>
      <c r="AQ45" s="206"/>
      <c r="AR45" s="206"/>
      <c r="AS45" s="206"/>
      <c r="AT45" s="206"/>
      <c r="AU45" s="206"/>
      <c r="AV45" s="206"/>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1"/>
      <c r="BS45" s="201"/>
      <c r="BT45" s="201"/>
      <c r="BU45" s="201"/>
      <c r="BV45" s="201"/>
      <c r="BW45" s="201"/>
      <c r="BX45" s="202"/>
    </row>
    <row r="46" spans="1:76" s="6" customFormat="1" ht="12">
      <c r="A46" s="240" t="s">
        <v>67</v>
      </c>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1"/>
      <c r="AF46" s="205" t="s">
        <v>42</v>
      </c>
      <c r="AG46" s="206"/>
      <c r="AH46" s="206"/>
      <c r="AI46" s="206"/>
      <c r="AJ46" s="206" t="s">
        <v>66</v>
      </c>
      <c r="AK46" s="206"/>
      <c r="AL46" s="206"/>
      <c r="AM46" s="206"/>
      <c r="AN46" s="206"/>
      <c r="AO46" s="206"/>
      <c r="AP46" s="206"/>
      <c r="AQ46" s="206"/>
      <c r="AR46" s="206"/>
      <c r="AS46" s="206"/>
      <c r="AT46" s="206"/>
      <c r="AU46" s="206"/>
      <c r="AV46" s="206"/>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1"/>
      <c r="BS46" s="201"/>
      <c r="BT46" s="201"/>
      <c r="BU46" s="201"/>
      <c r="BV46" s="201"/>
      <c r="BW46" s="201"/>
      <c r="BX46" s="202"/>
    </row>
    <row r="47" spans="1:76" s="6" customFormat="1" ht="12">
      <c r="A47" s="397"/>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8"/>
      <c r="AF47" s="210"/>
      <c r="AG47" s="211"/>
      <c r="AH47" s="211"/>
      <c r="AI47" s="212"/>
      <c r="AJ47" s="206"/>
      <c r="AK47" s="206"/>
      <c r="AL47" s="206"/>
      <c r="AM47" s="206"/>
      <c r="AN47" s="206"/>
      <c r="AO47" s="206"/>
      <c r="AP47" s="206"/>
      <c r="AQ47" s="206"/>
      <c r="AR47" s="206"/>
      <c r="AS47" s="206"/>
      <c r="AT47" s="206"/>
      <c r="AU47" s="206"/>
      <c r="AV47" s="206"/>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197"/>
      <c r="BS47" s="198"/>
      <c r="BT47" s="198"/>
      <c r="BU47" s="198"/>
      <c r="BV47" s="198"/>
      <c r="BW47" s="198"/>
      <c r="BX47" s="199"/>
    </row>
    <row r="48" spans="1:76" s="6" customFormat="1" ht="12">
      <c r="A48" s="240" t="s">
        <v>68</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1"/>
      <c r="AF48" s="205" t="s">
        <v>43</v>
      </c>
      <c r="AG48" s="206"/>
      <c r="AH48" s="206"/>
      <c r="AI48" s="206"/>
      <c r="AJ48" s="206"/>
      <c r="AK48" s="206"/>
      <c r="AL48" s="206"/>
      <c r="AM48" s="206"/>
      <c r="AN48" s="206"/>
      <c r="AO48" s="206"/>
      <c r="AP48" s="206"/>
      <c r="AQ48" s="206"/>
      <c r="AR48" s="206"/>
      <c r="AS48" s="206"/>
      <c r="AT48" s="206"/>
      <c r="AU48" s="206"/>
      <c r="AV48" s="206"/>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1"/>
      <c r="BS48" s="201"/>
      <c r="BT48" s="201"/>
      <c r="BU48" s="201"/>
      <c r="BV48" s="201"/>
      <c r="BW48" s="201"/>
      <c r="BX48" s="202"/>
    </row>
    <row r="49" spans="1:76" s="6" customFormat="1" ht="12">
      <c r="A49" s="203" t="s">
        <v>25</v>
      </c>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421"/>
      <c r="AF49" s="411"/>
      <c r="AG49" s="387"/>
      <c r="AH49" s="387"/>
      <c r="AI49" s="388"/>
      <c r="AJ49" s="386"/>
      <c r="AK49" s="387"/>
      <c r="AL49" s="387"/>
      <c r="AM49" s="387"/>
      <c r="AN49" s="387"/>
      <c r="AO49" s="387"/>
      <c r="AP49" s="387"/>
      <c r="AQ49" s="388"/>
      <c r="AR49" s="386"/>
      <c r="AS49" s="387"/>
      <c r="AT49" s="387"/>
      <c r="AU49" s="387"/>
      <c r="AV49" s="388"/>
      <c r="AW49" s="253"/>
      <c r="AX49" s="254"/>
      <c r="AY49" s="254"/>
      <c r="AZ49" s="254"/>
      <c r="BA49" s="254"/>
      <c r="BB49" s="254"/>
      <c r="BC49" s="255"/>
      <c r="BD49" s="253"/>
      <c r="BE49" s="254"/>
      <c r="BF49" s="254"/>
      <c r="BG49" s="254"/>
      <c r="BH49" s="254"/>
      <c r="BI49" s="254"/>
      <c r="BJ49" s="255"/>
      <c r="BK49" s="253"/>
      <c r="BL49" s="254"/>
      <c r="BM49" s="254"/>
      <c r="BN49" s="254"/>
      <c r="BO49" s="254"/>
      <c r="BP49" s="254"/>
      <c r="BQ49" s="255"/>
      <c r="BR49" s="259"/>
      <c r="BS49" s="260"/>
      <c r="BT49" s="260"/>
      <c r="BU49" s="260"/>
      <c r="BV49" s="260"/>
      <c r="BW49" s="260"/>
      <c r="BX49" s="261"/>
    </row>
    <row r="50" spans="1:76" s="6" customFormat="1" ht="12">
      <c r="A50" s="433"/>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5"/>
      <c r="AF50" s="418"/>
      <c r="AG50" s="419"/>
      <c r="AH50" s="419"/>
      <c r="AI50" s="420"/>
      <c r="AJ50" s="413"/>
      <c r="AK50" s="395"/>
      <c r="AL50" s="395"/>
      <c r="AM50" s="395"/>
      <c r="AN50" s="395"/>
      <c r="AO50" s="395"/>
      <c r="AP50" s="395"/>
      <c r="AQ50" s="396"/>
      <c r="AR50" s="413"/>
      <c r="AS50" s="395"/>
      <c r="AT50" s="395"/>
      <c r="AU50" s="395"/>
      <c r="AV50" s="396"/>
      <c r="AW50" s="256"/>
      <c r="AX50" s="257"/>
      <c r="AY50" s="257"/>
      <c r="AZ50" s="257"/>
      <c r="BA50" s="257"/>
      <c r="BB50" s="257"/>
      <c r="BC50" s="258"/>
      <c r="BD50" s="256"/>
      <c r="BE50" s="257"/>
      <c r="BF50" s="257"/>
      <c r="BG50" s="257"/>
      <c r="BH50" s="257"/>
      <c r="BI50" s="257"/>
      <c r="BJ50" s="258"/>
      <c r="BK50" s="256"/>
      <c r="BL50" s="257"/>
      <c r="BM50" s="257"/>
      <c r="BN50" s="257"/>
      <c r="BO50" s="257"/>
      <c r="BP50" s="257"/>
      <c r="BQ50" s="258"/>
      <c r="BR50" s="262"/>
      <c r="BS50" s="263"/>
      <c r="BT50" s="263"/>
      <c r="BU50" s="263"/>
      <c r="BV50" s="263"/>
      <c r="BW50" s="263"/>
      <c r="BX50" s="264"/>
    </row>
    <row r="51" spans="1:76" s="6" customFormat="1" ht="12">
      <c r="A51" s="436"/>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7"/>
      <c r="AF51" s="210"/>
      <c r="AG51" s="211"/>
      <c r="AH51" s="211"/>
      <c r="AI51" s="212"/>
      <c r="AJ51" s="206"/>
      <c r="AK51" s="206"/>
      <c r="AL51" s="206"/>
      <c r="AM51" s="206"/>
      <c r="AN51" s="206"/>
      <c r="AO51" s="206"/>
      <c r="AP51" s="206"/>
      <c r="AQ51" s="206"/>
      <c r="AR51" s="206"/>
      <c r="AS51" s="206"/>
      <c r="AT51" s="206"/>
      <c r="AU51" s="206"/>
      <c r="AV51" s="206"/>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1"/>
      <c r="BS51" s="201"/>
      <c r="BT51" s="201"/>
      <c r="BU51" s="201"/>
      <c r="BV51" s="201"/>
      <c r="BW51" s="201"/>
      <c r="BX51" s="202"/>
    </row>
    <row r="52" spans="1:76" s="6" customFormat="1" ht="12">
      <c r="A52" s="239" t="s">
        <v>286</v>
      </c>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1"/>
      <c r="AF52" s="205" t="s">
        <v>44</v>
      </c>
      <c r="AG52" s="206"/>
      <c r="AH52" s="206"/>
      <c r="AI52" s="206"/>
      <c r="AJ52" s="206" t="s">
        <v>30</v>
      </c>
      <c r="AK52" s="206"/>
      <c r="AL52" s="206"/>
      <c r="AM52" s="206"/>
      <c r="AN52" s="206"/>
      <c r="AO52" s="206"/>
      <c r="AP52" s="206"/>
      <c r="AQ52" s="206"/>
      <c r="AR52" s="206"/>
      <c r="AS52" s="206"/>
      <c r="AT52" s="206"/>
      <c r="AU52" s="206"/>
      <c r="AV52" s="206"/>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1"/>
      <c r="BS52" s="201"/>
      <c r="BT52" s="201"/>
      <c r="BU52" s="201"/>
      <c r="BV52" s="201"/>
      <c r="BW52" s="201"/>
      <c r="BX52" s="202"/>
    </row>
    <row r="53" spans="1:76" s="6" customFormat="1" ht="35.25" customHeight="1">
      <c r="A53" s="203" t="s">
        <v>74</v>
      </c>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4"/>
      <c r="AF53" s="205" t="s">
        <v>45</v>
      </c>
      <c r="AG53" s="206"/>
      <c r="AH53" s="206"/>
      <c r="AI53" s="206"/>
      <c r="AJ53" s="206" t="s">
        <v>76</v>
      </c>
      <c r="AK53" s="206"/>
      <c r="AL53" s="206"/>
      <c r="AM53" s="206"/>
      <c r="AN53" s="206"/>
      <c r="AO53" s="206"/>
      <c r="AP53" s="206"/>
      <c r="AQ53" s="206"/>
      <c r="AR53" s="206"/>
      <c r="AS53" s="206"/>
      <c r="AT53" s="206"/>
      <c r="AU53" s="206"/>
      <c r="AV53" s="206"/>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1" t="s">
        <v>30</v>
      </c>
      <c r="BS53" s="201"/>
      <c r="BT53" s="201"/>
      <c r="BU53" s="201"/>
      <c r="BV53" s="201"/>
      <c r="BW53" s="201"/>
      <c r="BX53" s="202"/>
    </row>
    <row r="54" spans="1:76" s="6" customFormat="1" ht="12">
      <c r="A54" s="397"/>
      <c r="B54" s="397"/>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8"/>
      <c r="AF54" s="210"/>
      <c r="AG54" s="211"/>
      <c r="AH54" s="211"/>
      <c r="AI54" s="212"/>
      <c r="AJ54" s="206"/>
      <c r="AK54" s="206"/>
      <c r="AL54" s="206"/>
      <c r="AM54" s="206"/>
      <c r="AN54" s="206"/>
      <c r="AO54" s="206"/>
      <c r="AP54" s="206"/>
      <c r="AQ54" s="206"/>
      <c r="AR54" s="206"/>
      <c r="AS54" s="206"/>
      <c r="AT54" s="206"/>
      <c r="AU54" s="206"/>
      <c r="AV54" s="206"/>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1"/>
      <c r="BS54" s="201"/>
      <c r="BT54" s="201"/>
      <c r="BU54" s="201"/>
      <c r="BV54" s="201"/>
      <c r="BW54" s="201"/>
      <c r="BX54" s="202"/>
    </row>
    <row r="55" spans="1:77" s="6" customFormat="1" ht="12">
      <c r="A55" s="404" t="s">
        <v>75</v>
      </c>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5"/>
      <c r="AF55" s="226" t="s">
        <v>46</v>
      </c>
      <c r="AG55" s="225"/>
      <c r="AH55" s="225"/>
      <c r="AI55" s="225"/>
      <c r="AJ55" s="225" t="s">
        <v>30</v>
      </c>
      <c r="AK55" s="225"/>
      <c r="AL55" s="225"/>
      <c r="AM55" s="225"/>
      <c r="AN55" s="225"/>
      <c r="AO55" s="225"/>
      <c r="AP55" s="225"/>
      <c r="AQ55" s="225"/>
      <c r="AR55" s="206"/>
      <c r="AS55" s="206"/>
      <c r="AT55" s="206"/>
      <c r="AU55" s="206"/>
      <c r="AV55" s="206"/>
      <c r="AW55" s="406">
        <f>AW56+AW76+AW89</f>
        <v>5781702.66</v>
      </c>
      <c r="AX55" s="406"/>
      <c r="AY55" s="406"/>
      <c r="AZ55" s="406"/>
      <c r="BA55" s="406"/>
      <c r="BB55" s="406"/>
      <c r="BC55" s="406"/>
      <c r="BD55" s="406">
        <f>BD56+BD76+BD89</f>
        <v>5520809.64</v>
      </c>
      <c r="BE55" s="406"/>
      <c r="BF55" s="406"/>
      <c r="BG55" s="406"/>
      <c r="BH55" s="406"/>
      <c r="BI55" s="406"/>
      <c r="BJ55" s="406"/>
      <c r="BK55" s="406">
        <f>BK56+BK76+BK89</f>
        <v>5728809.64</v>
      </c>
      <c r="BL55" s="406"/>
      <c r="BM55" s="406"/>
      <c r="BN55" s="406"/>
      <c r="BO55" s="406"/>
      <c r="BP55" s="406"/>
      <c r="BQ55" s="406"/>
      <c r="BR55" s="201"/>
      <c r="BS55" s="201"/>
      <c r="BT55" s="201"/>
      <c r="BU55" s="201"/>
      <c r="BV55" s="201"/>
      <c r="BW55" s="201"/>
      <c r="BX55" s="202"/>
      <c r="BY55" s="140"/>
    </row>
    <row r="56" spans="1:76" s="6" customFormat="1" ht="21.75" customHeight="1">
      <c r="A56" s="240" t="s">
        <v>77</v>
      </c>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1"/>
      <c r="AF56" s="205" t="s">
        <v>47</v>
      </c>
      <c r="AG56" s="206"/>
      <c r="AH56" s="206"/>
      <c r="AI56" s="206"/>
      <c r="AJ56" s="206" t="s">
        <v>30</v>
      </c>
      <c r="AK56" s="206"/>
      <c r="AL56" s="206"/>
      <c r="AM56" s="206"/>
      <c r="AN56" s="206"/>
      <c r="AO56" s="206"/>
      <c r="AP56" s="206"/>
      <c r="AQ56" s="206"/>
      <c r="AR56" s="206"/>
      <c r="AS56" s="206"/>
      <c r="AT56" s="206"/>
      <c r="AU56" s="206"/>
      <c r="AV56" s="206"/>
      <c r="AW56" s="200">
        <f>AW57+AW61+AW58</f>
        <v>4088297.89</v>
      </c>
      <c r="AX56" s="200"/>
      <c r="AY56" s="200"/>
      <c r="AZ56" s="200"/>
      <c r="BA56" s="200"/>
      <c r="BB56" s="200"/>
      <c r="BC56" s="200"/>
      <c r="BD56" s="200">
        <f>BD57+BD61</f>
        <v>4110800</v>
      </c>
      <c r="BE56" s="200"/>
      <c r="BF56" s="200"/>
      <c r="BG56" s="200"/>
      <c r="BH56" s="200"/>
      <c r="BI56" s="200"/>
      <c r="BJ56" s="200"/>
      <c r="BK56" s="200">
        <f>BK57+BK61</f>
        <v>4318800</v>
      </c>
      <c r="BL56" s="200"/>
      <c r="BM56" s="200"/>
      <c r="BN56" s="200"/>
      <c r="BO56" s="200"/>
      <c r="BP56" s="200"/>
      <c r="BQ56" s="200"/>
      <c r="BR56" s="201" t="s">
        <v>30</v>
      </c>
      <c r="BS56" s="201"/>
      <c r="BT56" s="201"/>
      <c r="BU56" s="201"/>
      <c r="BV56" s="201"/>
      <c r="BW56" s="201"/>
      <c r="BX56" s="202"/>
    </row>
    <row r="57" spans="1:77" s="6" customFormat="1" ht="24" customHeight="1">
      <c r="A57" s="242" t="s">
        <v>78</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8"/>
      <c r="AF57" s="205" t="s">
        <v>48</v>
      </c>
      <c r="AG57" s="206"/>
      <c r="AH57" s="206"/>
      <c r="AI57" s="206"/>
      <c r="AJ57" s="206" t="s">
        <v>83</v>
      </c>
      <c r="AK57" s="206"/>
      <c r="AL57" s="206"/>
      <c r="AM57" s="206"/>
      <c r="AN57" s="206"/>
      <c r="AO57" s="206"/>
      <c r="AP57" s="206"/>
      <c r="AQ57" s="206"/>
      <c r="AR57" s="206" t="s">
        <v>368</v>
      </c>
      <c r="AS57" s="206"/>
      <c r="AT57" s="206"/>
      <c r="AU57" s="206"/>
      <c r="AV57" s="206"/>
      <c r="AW57" s="200">
        <f>'Благ.'!G8</f>
        <v>3134000</v>
      </c>
      <c r="AX57" s="200"/>
      <c r="AY57" s="200"/>
      <c r="AZ57" s="200"/>
      <c r="BA57" s="200"/>
      <c r="BB57" s="200"/>
      <c r="BC57" s="200"/>
      <c r="BD57" s="200">
        <f>2932100+21200+204000</f>
        <v>3157300</v>
      </c>
      <c r="BE57" s="200"/>
      <c r="BF57" s="200"/>
      <c r="BG57" s="200"/>
      <c r="BH57" s="200"/>
      <c r="BI57" s="200"/>
      <c r="BJ57" s="200"/>
      <c r="BK57" s="200">
        <f>3090900+204000+22200</f>
        <v>3317100</v>
      </c>
      <c r="BL57" s="200"/>
      <c r="BM57" s="200"/>
      <c r="BN57" s="200"/>
      <c r="BO57" s="200"/>
      <c r="BP57" s="200"/>
      <c r="BQ57" s="200"/>
      <c r="BR57" s="201" t="s">
        <v>30</v>
      </c>
      <c r="BS57" s="201"/>
      <c r="BT57" s="201"/>
      <c r="BU57" s="201"/>
      <c r="BV57" s="201"/>
      <c r="BW57" s="201"/>
      <c r="BX57" s="202"/>
      <c r="BY57" s="140"/>
    </row>
    <row r="58" spans="1:76" s="6" customFormat="1" ht="12">
      <c r="A58" s="401" t="s">
        <v>366</v>
      </c>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3"/>
      <c r="AF58" s="205" t="s">
        <v>49</v>
      </c>
      <c r="AG58" s="206"/>
      <c r="AH58" s="206"/>
      <c r="AI58" s="206"/>
      <c r="AJ58" s="206" t="s">
        <v>83</v>
      </c>
      <c r="AK58" s="206"/>
      <c r="AL58" s="206"/>
      <c r="AM58" s="206"/>
      <c r="AN58" s="206"/>
      <c r="AO58" s="206"/>
      <c r="AP58" s="206"/>
      <c r="AQ58" s="206"/>
      <c r="AR58" s="206" t="s">
        <v>367</v>
      </c>
      <c r="AS58" s="206"/>
      <c r="AT58" s="206"/>
      <c r="AU58" s="206"/>
      <c r="AV58" s="206"/>
      <c r="AW58" s="200">
        <f>'Благ.'!G28</f>
        <v>6000</v>
      </c>
      <c r="AX58" s="200"/>
      <c r="AY58" s="200"/>
      <c r="AZ58" s="200"/>
      <c r="BA58" s="200"/>
      <c r="BB58" s="200"/>
      <c r="BC58" s="200"/>
      <c r="BD58" s="200">
        <v>0</v>
      </c>
      <c r="BE58" s="200"/>
      <c r="BF58" s="200"/>
      <c r="BG58" s="200"/>
      <c r="BH58" s="200"/>
      <c r="BI58" s="200"/>
      <c r="BJ58" s="200"/>
      <c r="BK58" s="200">
        <v>0</v>
      </c>
      <c r="BL58" s="200"/>
      <c r="BM58" s="200"/>
      <c r="BN58" s="200"/>
      <c r="BO58" s="200"/>
      <c r="BP58" s="200"/>
      <c r="BQ58" s="200"/>
      <c r="BR58" s="201" t="s">
        <v>30</v>
      </c>
      <c r="BS58" s="201"/>
      <c r="BT58" s="201"/>
      <c r="BU58" s="201"/>
      <c r="BV58" s="201"/>
      <c r="BW58" s="201"/>
      <c r="BX58" s="202"/>
    </row>
    <row r="59" spans="1:76" s="6" customFormat="1" ht="12">
      <c r="A59" s="401" t="s">
        <v>79</v>
      </c>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3"/>
      <c r="AF59" s="205" t="s">
        <v>49</v>
      </c>
      <c r="AG59" s="206"/>
      <c r="AH59" s="206"/>
      <c r="AI59" s="206"/>
      <c r="AJ59" s="206" t="s">
        <v>84</v>
      </c>
      <c r="AK59" s="206"/>
      <c r="AL59" s="206"/>
      <c r="AM59" s="206"/>
      <c r="AN59" s="206"/>
      <c r="AO59" s="206"/>
      <c r="AP59" s="206"/>
      <c r="AQ59" s="206"/>
      <c r="AR59" s="206"/>
      <c r="AS59" s="206"/>
      <c r="AT59" s="206"/>
      <c r="AU59" s="206"/>
      <c r="AV59" s="206"/>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1" t="s">
        <v>30</v>
      </c>
      <c r="BS59" s="201"/>
      <c r="BT59" s="201"/>
      <c r="BU59" s="201"/>
      <c r="BV59" s="201"/>
      <c r="BW59" s="201"/>
      <c r="BX59" s="202"/>
    </row>
    <row r="60" spans="1:77" s="6" customFormat="1" ht="23.25" customHeight="1">
      <c r="A60" s="203" t="s">
        <v>80</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4"/>
      <c r="AF60" s="205" t="s">
        <v>70</v>
      </c>
      <c r="AG60" s="206"/>
      <c r="AH60" s="206"/>
      <c r="AI60" s="206"/>
      <c r="AJ60" s="206" t="s">
        <v>85</v>
      </c>
      <c r="AK60" s="206"/>
      <c r="AL60" s="206"/>
      <c r="AM60" s="206"/>
      <c r="AN60" s="206"/>
      <c r="AO60" s="206"/>
      <c r="AP60" s="206"/>
      <c r="AQ60" s="206"/>
      <c r="AR60" s="206"/>
      <c r="AS60" s="206"/>
      <c r="AT60" s="206"/>
      <c r="AU60" s="206"/>
      <c r="AV60" s="206"/>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1" t="s">
        <v>30</v>
      </c>
      <c r="BS60" s="201"/>
      <c r="BT60" s="201"/>
      <c r="BU60" s="201"/>
      <c r="BV60" s="201"/>
      <c r="BW60" s="201"/>
      <c r="BX60" s="202"/>
      <c r="BY60" s="140"/>
    </row>
    <row r="61" spans="1:77" s="6" customFormat="1" ht="35.25" customHeight="1">
      <c r="A61" s="228" t="s">
        <v>212</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9"/>
      <c r="AF61" s="205" t="s">
        <v>71</v>
      </c>
      <c r="AG61" s="206"/>
      <c r="AH61" s="206"/>
      <c r="AI61" s="206"/>
      <c r="AJ61" s="206" t="s">
        <v>86</v>
      </c>
      <c r="AK61" s="206"/>
      <c r="AL61" s="206"/>
      <c r="AM61" s="206"/>
      <c r="AN61" s="206"/>
      <c r="AO61" s="206"/>
      <c r="AP61" s="206"/>
      <c r="AQ61" s="206"/>
      <c r="AR61" s="206"/>
      <c r="AS61" s="206"/>
      <c r="AT61" s="206"/>
      <c r="AU61" s="206"/>
      <c r="AV61" s="206"/>
      <c r="AW61" s="200">
        <f>AW62</f>
        <v>948297.89</v>
      </c>
      <c r="AX61" s="200"/>
      <c r="AY61" s="200"/>
      <c r="AZ61" s="200"/>
      <c r="BA61" s="200"/>
      <c r="BB61" s="200"/>
      <c r="BC61" s="200"/>
      <c r="BD61" s="200">
        <v>953500</v>
      </c>
      <c r="BE61" s="200"/>
      <c r="BF61" s="200"/>
      <c r="BG61" s="200"/>
      <c r="BH61" s="200"/>
      <c r="BI61" s="200"/>
      <c r="BJ61" s="200"/>
      <c r="BK61" s="200">
        <v>1001700</v>
      </c>
      <c r="BL61" s="200"/>
      <c r="BM61" s="200"/>
      <c r="BN61" s="200"/>
      <c r="BO61" s="200"/>
      <c r="BP61" s="200"/>
      <c r="BQ61" s="200"/>
      <c r="BR61" s="201" t="s">
        <v>30</v>
      </c>
      <c r="BS61" s="201"/>
      <c r="BT61" s="201"/>
      <c r="BU61" s="201"/>
      <c r="BV61" s="201"/>
      <c r="BW61" s="201"/>
      <c r="BX61" s="202"/>
      <c r="BY61" s="140"/>
    </row>
    <row r="62" spans="1:77" s="6" customFormat="1" ht="22.5" customHeight="1">
      <c r="A62" s="399" t="s">
        <v>81</v>
      </c>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400"/>
      <c r="AF62" s="205" t="s">
        <v>72</v>
      </c>
      <c r="AG62" s="206"/>
      <c r="AH62" s="206"/>
      <c r="AI62" s="206"/>
      <c r="AJ62" s="206" t="s">
        <v>86</v>
      </c>
      <c r="AK62" s="206"/>
      <c r="AL62" s="206"/>
      <c r="AM62" s="206"/>
      <c r="AN62" s="206"/>
      <c r="AO62" s="206"/>
      <c r="AP62" s="206"/>
      <c r="AQ62" s="206"/>
      <c r="AR62" s="206" t="s">
        <v>369</v>
      </c>
      <c r="AS62" s="206"/>
      <c r="AT62" s="206"/>
      <c r="AU62" s="206"/>
      <c r="AV62" s="206"/>
      <c r="AW62" s="200">
        <f>'Благ.'!G12</f>
        <v>948297.89</v>
      </c>
      <c r="AX62" s="200"/>
      <c r="AY62" s="200"/>
      <c r="AZ62" s="200"/>
      <c r="BA62" s="200"/>
      <c r="BB62" s="200"/>
      <c r="BC62" s="200"/>
      <c r="BD62" s="200">
        <f>BD61</f>
        <v>953500</v>
      </c>
      <c r="BE62" s="200"/>
      <c r="BF62" s="200"/>
      <c r="BG62" s="200"/>
      <c r="BH62" s="200"/>
      <c r="BI62" s="200"/>
      <c r="BJ62" s="200"/>
      <c r="BK62" s="200">
        <f>BK61</f>
        <v>1001700</v>
      </c>
      <c r="BL62" s="200"/>
      <c r="BM62" s="200"/>
      <c r="BN62" s="200"/>
      <c r="BO62" s="200"/>
      <c r="BP62" s="200"/>
      <c r="BQ62" s="200"/>
      <c r="BR62" s="201" t="s">
        <v>30</v>
      </c>
      <c r="BS62" s="201"/>
      <c r="BT62" s="201"/>
      <c r="BU62" s="201"/>
      <c r="BV62" s="201"/>
      <c r="BW62" s="201"/>
      <c r="BX62" s="202"/>
      <c r="BY62" s="140"/>
    </row>
    <row r="63" spans="1:76" s="6" customFormat="1" ht="12">
      <c r="A63" s="234" t="s">
        <v>82</v>
      </c>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5"/>
      <c r="AF63" s="205" t="s">
        <v>73</v>
      </c>
      <c r="AG63" s="206"/>
      <c r="AH63" s="206"/>
      <c r="AI63" s="206"/>
      <c r="AJ63" s="206" t="s">
        <v>86</v>
      </c>
      <c r="AK63" s="206"/>
      <c r="AL63" s="206"/>
      <c r="AM63" s="206"/>
      <c r="AN63" s="206"/>
      <c r="AO63" s="206"/>
      <c r="AP63" s="206"/>
      <c r="AQ63" s="206"/>
      <c r="AR63" s="206"/>
      <c r="AS63" s="206"/>
      <c r="AT63" s="206"/>
      <c r="AU63" s="206"/>
      <c r="AV63" s="206"/>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1" t="s">
        <v>30</v>
      </c>
      <c r="BS63" s="201"/>
      <c r="BT63" s="201"/>
      <c r="BU63" s="201"/>
      <c r="BV63" s="201"/>
      <c r="BW63" s="201"/>
      <c r="BX63" s="202"/>
    </row>
    <row r="64" spans="1:77" s="6" customFormat="1" ht="22.5" customHeight="1">
      <c r="A64" s="203" t="s">
        <v>87</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4"/>
      <c r="AF64" s="205" t="s">
        <v>88</v>
      </c>
      <c r="AG64" s="206"/>
      <c r="AH64" s="206"/>
      <c r="AI64" s="206"/>
      <c r="AJ64" s="206" t="s">
        <v>89</v>
      </c>
      <c r="AK64" s="206"/>
      <c r="AL64" s="206"/>
      <c r="AM64" s="206"/>
      <c r="AN64" s="206"/>
      <c r="AO64" s="206"/>
      <c r="AP64" s="206"/>
      <c r="AQ64" s="206"/>
      <c r="AR64" s="206"/>
      <c r="AS64" s="206"/>
      <c r="AT64" s="206"/>
      <c r="AU64" s="206"/>
      <c r="AV64" s="206"/>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1" t="s">
        <v>30</v>
      </c>
      <c r="BS64" s="201"/>
      <c r="BT64" s="201"/>
      <c r="BU64" s="201"/>
      <c r="BV64" s="201"/>
      <c r="BW64" s="201"/>
      <c r="BX64" s="202"/>
      <c r="BY64" s="140"/>
    </row>
    <row r="65" spans="1:76" s="6" customFormat="1" ht="24" customHeight="1">
      <c r="A65" s="203" t="s">
        <v>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4"/>
      <c r="AF65" s="205" t="s">
        <v>92</v>
      </c>
      <c r="AG65" s="206"/>
      <c r="AH65" s="206"/>
      <c r="AI65" s="206"/>
      <c r="AJ65" s="206" t="s">
        <v>90</v>
      </c>
      <c r="AK65" s="206"/>
      <c r="AL65" s="206"/>
      <c r="AM65" s="206"/>
      <c r="AN65" s="206"/>
      <c r="AO65" s="206"/>
      <c r="AP65" s="206"/>
      <c r="AQ65" s="206"/>
      <c r="AR65" s="206"/>
      <c r="AS65" s="206"/>
      <c r="AT65" s="206"/>
      <c r="AU65" s="206"/>
      <c r="AV65" s="206"/>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1" t="s">
        <v>30</v>
      </c>
      <c r="BS65" s="201"/>
      <c r="BT65" s="201"/>
      <c r="BU65" s="201"/>
      <c r="BV65" s="201"/>
      <c r="BW65" s="201"/>
      <c r="BX65" s="202"/>
    </row>
    <row r="66" spans="1:76" s="6" customFormat="1" ht="25.5" customHeight="1">
      <c r="A66" s="242" t="s">
        <v>94</v>
      </c>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8"/>
      <c r="AF66" s="210" t="s">
        <v>93</v>
      </c>
      <c r="AG66" s="211"/>
      <c r="AH66" s="211"/>
      <c r="AI66" s="212"/>
      <c r="AJ66" s="213" t="s">
        <v>90</v>
      </c>
      <c r="AK66" s="211"/>
      <c r="AL66" s="211"/>
      <c r="AM66" s="211"/>
      <c r="AN66" s="211"/>
      <c r="AO66" s="211"/>
      <c r="AP66" s="211"/>
      <c r="AQ66" s="212"/>
      <c r="AR66" s="206"/>
      <c r="AS66" s="206"/>
      <c r="AT66" s="206"/>
      <c r="AU66" s="206"/>
      <c r="AV66" s="206"/>
      <c r="AW66" s="200">
        <v>0</v>
      </c>
      <c r="AX66" s="200"/>
      <c r="AY66" s="200"/>
      <c r="AZ66" s="200"/>
      <c r="BA66" s="200"/>
      <c r="BB66" s="200"/>
      <c r="BC66" s="200"/>
      <c r="BD66" s="200">
        <v>0</v>
      </c>
      <c r="BE66" s="200"/>
      <c r="BF66" s="200"/>
      <c r="BG66" s="200"/>
      <c r="BH66" s="200"/>
      <c r="BI66" s="200"/>
      <c r="BJ66" s="200"/>
      <c r="BK66" s="200">
        <v>0</v>
      </c>
      <c r="BL66" s="200"/>
      <c r="BM66" s="200"/>
      <c r="BN66" s="200"/>
      <c r="BO66" s="200"/>
      <c r="BP66" s="200"/>
      <c r="BQ66" s="200"/>
      <c r="BR66" s="201" t="s">
        <v>30</v>
      </c>
      <c r="BS66" s="201"/>
      <c r="BT66" s="201"/>
      <c r="BU66" s="201"/>
      <c r="BV66" s="201"/>
      <c r="BW66" s="201"/>
      <c r="BX66" s="202"/>
    </row>
    <row r="67" spans="1:76" s="6" customFormat="1" ht="21" customHeight="1">
      <c r="A67" s="203" t="s">
        <v>95</v>
      </c>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4"/>
      <c r="AF67" s="205" t="s">
        <v>328</v>
      </c>
      <c r="AG67" s="206"/>
      <c r="AH67" s="206"/>
      <c r="AI67" s="206"/>
      <c r="AJ67" s="206" t="s">
        <v>91</v>
      </c>
      <c r="AK67" s="206"/>
      <c r="AL67" s="206"/>
      <c r="AM67" s="206"/>
      <c r="AN67" s="206"/>
      <c r="AO67" s="206"/>
      <c r="AP67" s="206"/>
      <c r="AQ67" s="206"/>
      <c r="AR67" s="206"/>
      <c r="AS67" s="206"/>
      <c r="AT67" s="206"/>
      <c r="AU67" s="206"/>
      <c r="AV67" s="206"/>
      <c r="AW67" s="200">
        <v>0</v>
      </c>
      <c r="AX67" s="200"/>
      <c r="AY67" s="200"/>
      <c r="AZ67" s="200"/>
      <c r="BA67" s="200"/>
      <c r="BB67" s="200"/>
      <c r="BC67" s="200"/>
      <c r="BD67" s="200">
        <v>0</v>
      </c>
      <c r="BE67" s="200"/>
      <c r="BF67" s="200"/>
      <c r="BG67" s="200"/>
      <c r="BH67" s="200"/>
      <c r="BI67" s="200"/>
      <c r="BJ67" s="200"/>
      <c r="BK67" s="200">
        <v>0</v>
      </c>
      <c r="BL67" s="200"/>
      <c r="BM67" s="200"/>
      <c r="BN67" s="200"/>
      <c r="BO67" s="200"/>
      <c r="BP67" s="200"/>
      <c r="BQ67" s="200"/>
      <c r="BR67" s="201" t="s">
        <v>30</v>
      </c>
      <c r="BS67" s="201"/>
      <c r="BT67" s="201"/>
      <c r="BU67" s="201"/>
      <c r="BV67" s="201"/>
      <c r="BW67" s="201"/>
      <c r="BX67" s="202"/>
    </row>
    <row r="68" spans="1:76" s="6" customFormat="1" ht="24.75" customHeight="1">
      <c r="A68" s="234" t="s">
        <v>96</v>
      </c>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5"/>
      <c r="AF68" s="205" t="s">
        <v>329</v>
      </c>
      <c r="AG68" s="206"/>
      <c r="AH68" s="206"/>
      <c r="AI68" s="206"/>
      <c r="AJ68" s="206" t="s">
        <v>91</v>
      </c>
      <c r="AK68" s="206"/>
      <c r="AL68" s="206"/>
      <c r="AM68" s="206"/>
      <c r="AN68" s="206"/>
      <c r="AO68" s="206"/>
      <c r="AP68" s="206"/>
      <c r="AQ68" s="206"/>
      <c r="AR68" s="206"/>
      <c r="AS68" s="206"/>
      <c r="AT68" s="206"/>
      <c r="AU68" s="206"/>
      <c r="AV68" s="206"/>
      <c r="AW68" s="200">
        <v>0</v>
      </c>
      <c r="AX68" s="200"/>
      <c r="AY68" s="200"/>
      <c r="AZ68" s="200"/>
      <c r="BA68" s="200"/>
      <c r="BB68" s="200"/>
      <c r="BC68" s="200"/>
      <c r="BD68" s="200">
        <v>0</v>
      </c>
      <c r="BE68" s="200"/>
      <c r="BF68" s="200"/>
      <c r="BG68" s="200"/>
      <c r="BH68" s="200"/>
      <c r="BI68" s="200"/>
      <c r="BJ68" s="200"/>
      <c r="BK68" s="200">
        <v>0</v>
      </c>
      <c r="BL68" s="200"/>
      <c r="BM68" s="200"/>
      <c r="BN68" s="200"/>
      <c r="BO68" s="200"/>
      <c r="BP68" s="200"/>
      <c r="BQ68" s="200"/>
      <c r="BR68" s="201" t="s">
        <v>30</v>
      </c>
      <c r="BS68" s="201"/>
      <c r="BT68" s="201"/>
      <c r="BU68" s="201"/>
      <c r="BV68" s="201"/>
      <c r="BW68" s="201"/>
      <c r="BX68" s="202"/>
    </row>
    <row r="69" spans="1:76" s="6" customFormat="1" ht="12">
      <c r="A69" s="251" t="s">
        <v>107</v>
      </c>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2"/>
      <c r="AF69" s="205" t="s">
        <v>97</v>
      </c>
      <c r="AG69" s="206"/>
      <c r="AH69" s="206"/>
      <c r="AI69" s="206"/>
      <c r="AJ69" s="206" t="s">
        <v>110</v>
      </c>
      <c r="AK69" s="206"/>
      <c r="AL69" s="206"/>
      <c r="AM69" s="206"/>
      <c r="AN69" s="206"/>
      <c r="AO69" s="206"/>
      <c r="AP69" s="206"/>
      <c r="AQ69" s="206"/>
      <c r="AR69" s="206"/>
      <c r="AS69" s="206"/>
      <c r="AT69" s="206"/>
      <c r="AU69" s="206"/>
      <c r="AV69" s="206"/>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1" t="s">
        <v>30</v>
      </c>
      <c r="BS69" s="201"/>
      <c r="BT69" s="201"/>
      <c r="BU69" s="201"/>
      <c r="BV69" s="201"/>
      <c r="BW69" s="201"/>
      <c r="BX69" s="202"/>
    </row>
    <row r="70" spans="1:76" s="6" customFormat="1" ht="33.75" customHeight="1">
      <c r="A70" s="237" t="s">
        <v>108</v>
      </c>
      <c r="B70" s="237"/>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8"/>
      <c r="AF70" s="205" t="s">
        <v>98</v>
      </c>
      <c r="AG70" s="206"/>
      <c r="AH70" s="206"/>
      <c r="AI70" s="206"/>
      <c r="AJ70" s="206" t="s">
        <v>111</v>
      </c>
      <c r="AK70" s="206"/>
      <c r="AL70" s="206"/>
      <c r="AM70" s="206"/>
      <c r="AN70" s="206"/>
      <c r="AO70" s="206"/>
      <c r="AP70" s="206"/>
      <c r="AQ70" s="206"/>
      <c r="AR70" s="206"/>
      <c r="AS70" s="206"/>
      <c r="AT70" s="206"/>
      <c r="AU70" s="206"/>
      <c r="AV70" s="206"/>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1" t="s">
        <v>30</v>
      </c>
      <c r="BS70" s="201"/>
      <c r="BT70" s="201"/>
      <c r="BU70" s="201"/>
      <c r="BV70" s="201"/>
      <c r="BW70" s="201"/>
      <c r="BX70" s="202"/>
    </row>
    <row r="71" spans="1:76" s="6" customFormat="1" ht="36" customHeight="1">
      <c r="A71" s="234" t="s">
        <v>109</v>
      </c>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5"/>
      <c r="AF71" s="205" t="s">
        <v>99</v>
      </c>
      <c r="AG71" s="206"/>
      <c r="AH71" s="206"/>
      <c r="AI71" s="206"/>
      <c r="AJ71" s="206" t="s">
        <v>112</v>
      </c>
      <c r="AK71" s="206"/>
      <c r="AL71" s="206"/>
      <c r="AM71" s="206"/>
      <c r="AN71" s="206"/>
      <c r="AO71" s="206"/>
      <c r="AP71" s="206"/>
      <c r="AQ71" s="206"/>
      <c r="AR71" s="206"/>
      <c r="AS71" s="206"/>
      <c r="AT71" s="206"/>
      <c r="AU71" s="206"/>
      <c r="AV71" s="206"/>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1" t="s">
        <v>30</v>
      </c>
      <c r="BS71" s="201"/>
      <c r="BT71" s="201"/>
      <c r="BU71" s="201"/>
      <c r="BV71" s="201"/>
      <c r="BW71" s="201"/>
      <c r="BX71" s="202"/>
    </row>
    <row r="72" spans="1:76" s="6" customFormat="1" ht="12">
      <c r="A72" s="249"/>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50"/>
      <c r="AF72" s="210"/>
      <c r="AG72" s="211"/>
      <c r="AH72" s="211"/>
      <c r="AI72" s="212"/>
      <c r="AJ72" s="206"/>
      <c r="AK72" s="206"/>
      <c r="AL72" s="206"/>
      <c r="AM72" s="206"/>
      <c r="AN72" s="206"/>
      <c r="AO72" s="206"/>
      <c r="AP72" s="206"/>
      <c r="AQ72" s="206"/>
      <c r="AR72" s="206"/>
      <c r="AS72" s="206"/>
      <c r="AT72" s="206"/>
      <c r="AU72" s="206"/>
      <c r="AV72" s="206"/>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1"/>
      <c r="BS72" s="201"/>
      <c r="BT72" s="201"/>
      <c r="BU72" s="201"/>
      <c r="BV72" s="201"/>
      <c r="BW72" s="201"/>
      <c r="BX72" s="202"/>
    </row>
    <row r="73" spans="1:76" s="6" customFormat="1" ht="24.75" customHeight="1">
      <c r="A73" s="203" t="s">
        <v>113</v>
      </c>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4"/>
      <c r="AF73" s="205" t="s">
        <v>100</v>
      </c>
      <c r="AG73" s="206"/>
      <c r="AH73" s="206"/>
      <c r="AI73" s="206"/>
      <c r="AJ73" s="206" t="s">
        <v>116</v>
      </c>
      <c r="AK73" s="206"/>
      <c r="AL73" s="206"/>
      <c r="AM73" s="206"/>
      <c r="AN73" s="206"/>
      <c r="AO73" s="206"/>
      <c r="AP73" s="206"/>
      <c r="AQ73" s="206"/>
      <c r="AR73" s="206"/>
      <c r="AS73" s="206"/>
      <c r="AT73" s="206"/>
      <c r="AU73" s="206"/>
      <c r="AV73" s="206"/>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1" t="s">
        <v>30</v>
      </c>
      <c r="BS73" s="201"/>
      <c r="BT73" s="201"/>
      <c r="BU73" s="201"/>
      <c r="BV73" s="201"/>
      <c r="BW73" s="201"/>
      <c r="BX73" s="202"/>
    </row>
    <row r="74" spans="1:76" s="6" customFormat="1" ht="49.5" customHeight="1">
      <c r="A74" s="203" t="s">
        <v>114</v>
      </c>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4"/>
      <c r="AF74" s="205" t="s">
        <v>101</v>
      </c>
      <c r="AG74" s="206"/>
      <c r="AH74" s="206"/>
      <c r="AI74" s="206"/>
      <c r="AJ74" s="206" t="s">
        <v>117</v>
      </c>
      <c r="AK74" s="206"/>
      <c r="AL74" s="206"/>
      <c r="AM74" s="206"/>
      <c r="AN74" s="206"/>
      <c r="AO74" s="206"/>
      <c r="AP74" s="206"/>
      <c r="AQ74" s="206"/>
      <c r="AR74" s="206"/>
      <c r="AS74" s="206"/>
      <c r="AT74" s="206"/>
      <c r="AU74" s="206"/>
      <c r="AV74" s="206"/>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1" t="s">
        <v>30</v>
      </c>
      <c r="BS74" s="201"/>
      <c r="BT74" s="201"/>
      <c r="BU74" s="201"/>
      <c r="BV74" s="201"/>
      <c r="BW74" s="201"/>
      <c r="BX74" s="202"/>
    </row>
    <row r="75" spans="1:76" s="6" customFormat="1" ht="12" customHeight="1">
      <c r="A75" s="242" t="s">
        <v>330</v>
      </c>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8"/>
      <c r="AF75" s="205" t="s">
        <v>102</v>
      </c>
      <c r="AG75" s="206"/>
      <c r="AH75" s="206"/>
      <c r="AI75" s="206"/>
      <c r="AJ75" s="206" t="s">
        <v>118</v>
      </c>
      <c r="AK75" s="206"/>
      <c r="AL75" s="206"/>
      <c r="AM75" s="206"/>
      <c r="AN75" s="206"/>
      <c r="AO75" s="206"/>
      <c r="AP75" s="206"/>
      <c r="AQ75" s="206"/>
      <c r="AR75" s="206"/>
      <c r="AS75" s="206"/>
      <c r="AT75" s="206"/>
      <c r="AU75" s="206"/>
      <c r="AV75" s="206"/>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1" t="s">
        <v>30</v>
      </c>
      <c r="BS75" s="201"/>
      <c r="BT75" s="201"/>
      <c r="BU75" s="201"/>
      <c r="BV75" s="201"/>
      <c r="BW75" s="201"/>
      <c r="BX75" s="202"/>
    </row>
    <row r="76" spans="1:76" s="6" customFormat="1" ht="12">
      <c r="A76" s="240" t="s">
        <v>115</v>
      </c>
      <c r="B76" s="240"/>
      <c r="C76" s="240"/>
      <c r="D76" s="240"/>
      <c r="E76" s="240"/>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1"/>
      <c r="AF76" s="205" t="s">
        <v>103</v>
      </c>
      <c r="AG76" s="206"/>
      <c r="AH76" s="206"/>
      <c r="AI76" s="206"/>
      <c r="AJ76" s="206" t="s">
        <v>119</v>
      </c>
      <c r="AK76" s="206"/>
      <c r="AL76" s="206"/>
      <c r="AM76" s="206"/>
      <c r="AN76" s="206"/>
      <c r="AO76" s="206"/>
      <c r="AP76" s="206"/>
      <c r="AQ76" s="206"/>
      <c r="AR76" s="206"/>
      <c r="AS76" s="206"/>
      <c r="AT76" s="206"/>
      <c r="AU76" s="206"/>
      <c r="AV76" s="206"/>
      <c r="AW76" s="200">
        <f>AW77+AW79</f>
        <v>177400</v>
      </c>
      <c r="AX76" s="200"/>
      <c r="AY76" s="200"/>
      <c r="AZ76" s="200"/>
      <c r="BA76" s="200"/>
      <c r="BB76" s="200"/>
      <c r="BC76" s="200"/>
      <c r="BD76" s="200">
        <f>AW76</f>
        <v>177400</v>
      </c>
      <c r="BE76" s="200"/>
      <c r="BF76" s="200"/>
      <c r="BG76" s="200"/>
      <c r="BH76" s="200"/>
      <c r="BI76" s="200"/>
      <c r="BJ76" s="200"/>
      <c r="BK76" s="200">
        <f>BD76</f>
        <v>177400</v>
      </c>
      <c r="BL76" s="200"/>
      <c r="BM76" s="200"/>
      <c r="BN76" s="200"/>
      <c r="BO76" s="200"/>
      <c r="BP76" s="200"/>
      <c r="BQ76" s="200"/>
      <c r="BR76" s="201" t="s">
        <v>30</v>
      </c>
      <c r="BS76" s="201"/>
      <c r="BT76" s="201"/>
      <c r="BU76" s="201"/>
      <c r="BV76" s="201"/>
      <c r="BW76" s="201"/>
      <c r="BX76" s="202"/>
    </row>
    <row r="77" spans="1:76" s="6" customFormat="1" ht="22.5" customHeight="1">
      <c r="A77" s="203" t="s">
        <v>140</v>
      </c>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4"/>
      <c r="AF77" s="205" t="s">
        <v>104</v>
      </c>
      <c r="AG77" s="206"/>
      <c r="AH77" s="206"/>
      <c r="AI77" s="206"/>
      <c r="AJ77" s="206" t="s">
        <v>120</v>
      </c>
      <c r="AK77" s="206"/>
      <c r="AL77" s="206"/>
      <c r="AM77" s="206"/>
      <c r="AN77" s="206"/>
      <c r="AO77" s="206"/>
      <c r="AP77" s="206"/>
      <c r="AQ77" s="206"/>
      <c r="AR77" s="206" t="s">
        <v>370</v>
      </c>
      <c r="AS77" s="206"/>
      <c r="AT77" s="206"/>
      <c r="AU77" s="206"/>
      <c r="AV77" s="206"/>
      <c r="AW77" s="200">
        <f>'Благ.'!G30</f>
        <v>177400</v>
      </c>
      <c r="AX77" s="200"/>
      <c r="AY77" s="200"/>
      <c r="AZ77" s="200"/>
      <c r="BA77" s="200"/>
      <c r="BB77" s="200"/>
      <c r="BC77" s="200"/>
      <c r="BD77" s="200">
        <f>AW77</f>
        <v>177400</v>
      </c>
      <c r="BE77" s="200"/>
      <c r="BF77" s="200"/>
      <c r="BG77" s="200"/>
      <c r="BH77" s="200"/>
      <c r="BI77" s="200"/>
      <c r="BJ77" s="200"/>
      <c r="BK77" s="200">
        <f>AW77</f>
        <v>177400</v>
      </c>
      <c r="BL77" s="200"/>
      <c r="BM77" s="200"/>
      <c r="BN77" s="200"/>
      <c r="BO77" s="200"/>
      <c r="BP77" s="200"/>
      <c r="BQ77" s="200"/>
      <c r="BR77" s="201" t="s">
        <v>30</v>
      </c>
      <c r="BS77" s="201"/>
      <c r="BT77" s="201"/>
      <c r="BU77" s="201"/>
      <c r="BV77" s="201"/>
      <c r="BW77" s="201"/>
      <c r="BX77" s="202"/>
    </row>
    <row r="78" spans="1:76" s="6" customFormat="1" ht="23.25" customHeight="1">
      <c r="A78" s="203" t="s">
        <v>141</v>
      </c>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4"/>
      <c r="AF78" s="205" t="s">
        <v>105</v>
      </c>
      <c r="AG78" s="206"/>
      <c r="AH78" s="206"/>
      <c r="AI78" s="206"/>
      <c r="AJ78" s="206" t="s">
        <v>121</v>
      </c>
      <c r="AK78" s="206"/>
      <c r="AL78" s="206"/>
      <c r="AM78" s="206"/>
      <c r="AN78" s="206"/>
      <c r="AO78" s="206"/>
      <c r="AP78" s="206"/>
      <c r="AQ78" s="206"/>
      <c r="AR78" s="206"/>
      <c r="AS78" s="206"/>
      <c r="AT78" s="206"/>
      <c r="AU78" s="206"/>
      <c r="AV78" s="206"/>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1" t="s">
        <v>30</v>
      </c>
      <c r="BS78" s="201"/>
      <c r="BT78" s="201"/>
      <c r="BU78" s="201"/>
      <c r="BV78" s="201"/>
      <c r="BW78" s="201"/>
      <c r="BX78" s="202"/>
    </row>
    <row r="79" spans="1:76" s="6" customFormat="1" ht="11.25" customHeight="1">
      <c r="A79" s="246" t="s">
        <v>142</v>
      </c>
      <c r="B79" s="243"/>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4"/>
      <c r="AF79" s="205" t="s">
        <v>106</v>
      </c>
      <c r="AG79" s="206"/>
      <c r="AH79" s="206"/>
      <c r="AI79" s="206"/>
      <c r="AJ79" s="206" t="s">
        <v>122</v>
      </c>
      <c r="AK79" s="206"/>
      <c r="AL79" s="206"/>
      <c r="AM79" s="206"/>
      <c r="AN79" s="206"/>
      <c r="AO79" s="206"/>
      <c r="AP79" s="206"/>
      <c r="AQ79" s="206"/>
      <c r="AR79" s="206" t="s">
        <v>377</v>
      </c>
      <c r="AS79" s="206"/>
      <c r="AT79" s="206"/>
      <c r="AU79" s="206"/>
      <c r="AV79" s="206"/>
      <c r="AW79" s="200">
        <f>'Благ.'!G32+'Благ.'!G33</f>
        <v>0</v>
      </c>
      <c r="AX79" s="200"/>
      <c r="AY79" s="200"/>
      <c r="AZ79" s="200"/>
      <c r="BA79" s="200"/>
      <c r="BB79" s="200"/>
      <c r="BC79" s="200"/>
      <c r="BD79" s="200">
        <v>0</v>
      </c>
      <c r="BE79" s="200"/>
      <c r="BF79" s="200"/>
      <c r="BG79" s="200"/>
      <c r="BH79" s="200"/>
      <c r="BI79" s="200"/>
      <c r="BJ79" s="200"/>
      <c r="BK79" s="200">
        <f>BD79</f>
        <v>0</v>
      </c>
      <c r="BL79" s="200"/>
      <c r="BM79" s="200"/>
      <c r="BN79" s="200"/>
      <c r="BO79" s="200"/>
      <c r="BP79" s="200"/>
      <c r="BQ79" s="200"/>
      <c r="BR79" s="201" t="s">
        <v>30</v>
      </c>
      <c r="BS79" s="201"/>
      <c r="BT79" s="201"/>
      <c r="BU79" s="201"/>
      <c r="BV79" s="201"/>
      <c r="BW79" s="201"/>
      <c r="BX79" s="202"/>
    </row>
    <row r="80" spans="1:76" s="6" customFormat="1" ht="12">
      <c r="A80" s="240" t="s">
        <v>143</v>
      </c>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1"/>
      <c r="AF80" s="205" t="s">
        <v>130</v>
      </c>
      <c r="AG80" s="206"/>
      <c r="AH80" s="206"/>
      <c r="AI80" s="206"/>
      <c r="AJ80" s="206" t="s">
        <v>30</v>
      </c>
      <c r="AK80" s="206"/>
      <c r="AL80" s="206"/>
      <c r="AM80" s="206"/>
      <c r="AN80" s="206"/>
      <c r="AO80" s="206"/>
      <c r="AP80" s="206"/>
      <c r="AQ80" s="206"/>
      <c r="AR80" s="206"/>
      <c r="AS80" s="206"/>
      <c r="AT80" s="206"/>
      <c r="AU80" s="206"/>
      <c r="AV80" s="206"/>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1" t="s">
        <v>30</v>
      </c>
      <c r="BS80" s="201"/>
      <c r="BT80" s="201"/>
      <c r="BU80" s="201"/>
      <c r="BV80" s="201"/>
      <c r="BW80" s="201"/>
      <c r="BX80" s="202"/>
    </row>
    <row r="81" spans="1:76" s="6" customFormat="1" ht="23.25" customHeight="1">
      <c r="A81" s="228" t="s">
        <v>331</v>
      </c>
      <c r="B81" s="228"/>
      <c r="C81" s="228"/>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42"/>
      <c r="AF81" s="205" t="s">
        <v>131</v>
      </c>
      <c r="AG81" s="206"/>
      <c r="AH81" s="206"/>
      <c r="AI81" s="206"/>
      <c r="AJ81" s="206" t="s">
        <v>332</v>
      </c>
      <c r="AK81" s="206"/>
      <c r="AL81" s="206"/>
      <c r="AM81" s="206"/>
      <c r="AN81" s="206"/>
      <c r="AO81" s="206"/>
      <c r="AP81" s="206"/>
      <c r="AQ81" s="206"/>
      <c r="AR81" s="206"/>
      <c r="AS81" s="206"/>
      <c r="AT81" s="206"/>
      <c r="AU81" s="206"/>
      <c r="AV81" s="206"/>
      <c r="AW81" s="200">
        <v>0</v>
      </c>
      <c r="AX81" s="200"/>
      <c r="AY81" s="200"/>
      <c r="AZ81" s="200"/>
      <c r="BA81" s="200"/>
      <c r="BB81" s="200"/>
      <c r="BC81" s="200"/>
      <c r="BD81" s="200">
        <v>0</v>
      </c>
      <c r="BE81" s="200"/>
      <c r="BF81" s="200"/>
      <c r="BG81" s="200"/>
      <c r="BH81" s="200"/>
      <c r="BI81" s="200"/>
      <c r="BJ81" s="200"/>
      <c r="BK81" s="200">
        <v>0</v>
      </c>
      <c r="BL81" s="200"/>
      <c r="BM81" s="200"/>
      <c r="BN81" s="200"/>
      <c r="BO81" s="200"/>
      <c r="BP81" s="200"/>
      <c r="BQ81" s="200"/>
      <c r="BR81" s="200" t="s">
        <v>30</v>
      </c>
      <c r="BS81" s="200"/>
      <c r="BT81" s="200"/>
      <c r="BU81" s="200"/>
      <c r="BV81" s="200"/>
      <c r="BW81" s="200"/>
      <c r="BX81" s="245"/>
    </row>
    <row r="82" spans="1:76" s="6" customFormat="1" ht="12">
      <c r="A82" s="228" t="s">
        <v>333</v>
      </c>
      <c r="B82" s="228"/>
      <c r="C82" s="228"/>
      <c r="D82" s="228"/>
      <c r="E82" s="228"/>
      <c r="F82" s="228"/>
      <c r="G82" s="228"/>
      <c r="H82" s="228"/>
      <c r="I82" s="228"/>
      <c r="J82" s="228"/>
      <c r="K82" s="228"/>
      <c r="L82" s="228"/>
      <c r="M82" s="228"/>
      <c r="N82" s="228"/>
      <c r="O82" s="228"/>
      <c r="P82" s="228"/>
      <c r="Q82" s="228"/>
      <c r="R82" s="228"/>
      <c r="S82" s="228"/>
      <c r="T82" s="228"/>
      <c r="U82" s="228"/>
      <c r="V82" s="228"/>
      <c r="W82" s="228"/>
      <c r="X82" s="228"/>
      <c r="Y82" s="228"/>
      <c r="Z82" s="228"/>
      <c r="AA82" s="228"/>
      <c r="AB82" s="228"/>
      <c r="AC82" s="228"/>
      <c r="AD82" s="228"/>
      <c r="AE82" s="242"/>
      <c r="AF82" s="205" t="s">
        <v>132</v>
      </c>
      <c r="AG82" s="206"/>
      <c r="AH82" s="206"/>
      <c r="AI82" s="206"/>
      <c r="AJ82" s="206" t="s">
        <v>334</v>
      </c>
      <c r="AK82" s="206"/>
      <c r="AL82" s="206"/>
      <c r="AM82" s="206"/>
      <c r="AN82" s="206"/>
      <c r="AO82" s="206"/>
      <c r="AP82" s="206"/>
      <c r="AQ82" s="206"/>
      <c r="AR82" s="206"/>
      <c r="AS82" s="206"/>
      <c r="AT82" s="206"/>
      <c r="AU82" s="206"/>
      <c r="AV82" s="206"/>
      <c r="AW82" s="200">
        <v>0</v>
      </c>
      <c r="AX82" s="200"/>
      <c r="AY82" s="200"/>
      <c r="AZ82" s="200"/>
      <c r="BA82" s="200"/>
      <c r="BB82" s="200"/>
      <c r="BC82" s="200"/>
      <c r="BD82" s="200">
        <v>0</v>
      </c>
      <c r="BE82" s="200"/>
      <c r="BF82" s="200"/>
      <c r="BG82" s="200"/>
      <c r="BH82" s="200"/>
      <c r="BI82" s="200"/>
      <c r="BJ82" s="200"/>
      <c r="BK82" s="200">
        <v>0</v>
      </c>
      <c r="BL82" s="200"/>
      <c r="BM82" s="200"/>
      <c r="BN82" s="200"/>
      <c r="BO82" s="200"/>
      <c r="BP82" s="200"/>
      <c r="BQ82" s="200"/>
      <c r="BR82" s="200" t="s">
        <v>30</v>
      </c>
      <c r="BS82" s="200"/>
      <c r="BT82" s="200"/>
      <c r="BU82" s="200"/>
      <c r="BV82" s="200"/>
      <c r="BW82" s="200"/>
      <c r="BX82" s="245"/>
    </row>
    <row r="83" spans="1:76" s="6" customFormat="1" ht="24.75" customHeight="1">
      <c r="A83" s="228" t="s">
        <v>335</v>
      </c>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42"/>
      <c r="AF83" s="205" t="s">
        <v>133</v>
      </c>
      <c r="AG83" s="206"/>
      <c r="AH83" s="206"/>
      <c r="AI83" s="206"/>
      <c r="AJ83" s="206" t="s">
        <v>336</v>
      </c>
      <c r="AK83" s="206"/>
      <c r="AL83" s="206"/>
      <c r="AM83" s="206"/>
      <c r="AN83" s="206"/>
      <c r="AO83" s="206"/>
      <c r="AP83" s="206"/>
      <c r="AQ83" s="206"/>
      <c r="AR83" s="206"/>
      <c r="AS83" s="206"/>
      <c r="AT83" s="206"/>
      <c r="AU83" s="206"/>
      <c r="AV83" s="206"/>
      <c r="AW83" s="200">
        <v>0</v>
      </c>
      <c r="AX83" s="200"/>
      <c r="AY83" s="200"/>
      <c r="AZ83" s="200"/>
      <c r="BA83" s="200"/>
      <c r="BB83" s="200"/>
      <c r="BC83" s="200"/>
      <c r="BD83" s="200">
        <v>0</v>
      </c>
      <c r="BE83" s="200"/>
      <c r="BF83" s="200"/>
      <c r="BG83" s="200"/>
      <c r="BH83" s="200"/>
      <c r="BI83" s="200"/>
      <c r="BJ83" s="200"/>
      <c r="BK83" s="200">
        <v>0</v>
      </c>
      <c r="BL83" s="200"/>
      <c r="BM83" s="200"/>
      <c r="BN83" s="200"/>
      <c r="BO83" s="200"/>
      <c r="BP83" s="200"/>
      <c r="BQ83" s="200"/>
      <c r="BR83" s="200" t="s">
        <v>30</v>
      </c>
      <c r="BS83" s="200"/>
      <c r="BT83" s="200"/>
      <c r="BU83" s="200"/>
      <c r="BV83" s="200"/>
      <c r="BW83" s="200"/>
      <c r="BX83" s="245"/>
    </row>
    <row r="84" spans="1:76" s="6" customFormat="1" ht="14.25" customHeight="1">
      <c r="A84" s="228" t="s">
        <v>337</v>
      </c>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42"/>
      <c r="AF84" s="205" t="s">
        <v>338</v>
      </c>
      <c r="AG84" s="206"/>
      <c r="AH84" s="206"/>
      <c r="AI84" s="206"/>
      <c r="AJ84" s="206" t="s">
        <v>123</v>
      </c>
      <c r="AK84" s="206"/>
      <c r="AL84" s="206"/>
      <c r="AM84" s="206"/>
      <c r="AN84" s="206"/>
      <c r="AO84" s="206"/>
      <c r="AP84" s="206"/>
      <c r="AQ84" s="206"/>
      <c r="AR84" s="206"/>
      <c r="AS84" s="206"/>
      <c r="AT84" s="206"/>
      <c r="AU84" s="206"/>
      <c r="AV84" s="206"/>
      <c r="AW84" s="200">
        <v>0</v>
      </c>
      <c r="AX84" s="200"/>
      <c r="AY84" s="200"/>
      <c r="AZ84" s="200"/>
      <c r="BA84" s="200"/>
      <c r="BB84" s="200"/>
      <c r="BC84" s="200"/>
      <c r="BD84" s="200">
        <v>0</v>
      </c>
      <c r="BE84" s="200"/>
      <c r="BF84" s="200"/>
      <c r="BG84" s="200"/>
      <c r="BH84" s="200"/>
      <c r="BI84" s="200"/>
      <c r="BJ84" s="200"/>
      <c r="BK84" s="200">
        <v>0</v>
      </c>
      <c r="BL84" s="200"/>
      <c r="BM84" s="200"/>
      <c r="BN84" s="200"/>
      <c r="BO84" s="200"/>
      <c r="BP84" s="200"/>
      <c r="BQ84" s="200"/>
      <c r="BR84" s="200" t="s">
        <v>30</v>
      </c>
      <c r="BS84" s="200"/>
      <c r="BT84" s="200"/>
      <c r="BU84" s="200"/>
      <c r="BV84" s="200"/>
      <c r="BW84" s="200"/>
      <c r="BX84" s="245"/>
    </row>
    <row r="85" spans="1:76" s="6" customFormat="1" ht="12">
      <c r="A85" s="228" t="s">
        <v>144</v>
      </c>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42"/>
      <c r="AF85" s="205" t="s">
        <v>339</v>
      </c>
      <c r="AG85" s="206"/>
      <c r="AH85" s="206"/>
      <c r="AI85" s="206"/>
      <c r="AJ85" s="206" t="s">
        <v>124</v>
      </c>
      <c r="AK85" s="206"/>
      <c r="AL85" s="206"/>
      <c r="AM85" s="206"/>
      <c r="AN85" s="206"/>
      <c r="AO85" s="206"/>
      <c r="AP85" s="206"/>
      <c r="AQ85" s="206"/>
      <c r="AR85" s="206"/>
      <c r="AS85" s="206"/>
      <c r="AT85" s="206"/>
      <c r="AU85" s="206"/>
      <c r="AV85" s="206"/>
      <c r="AW85" s="200">
        <v>0</v>
      </c>
      <c r="AX85" s="200"/>
      <c r="AY85" s="200"/>
      <c r="AZ85" s="200"/>
      <c r="BA85" s="200"/>
      <c r="BB85" s="200"/>
      <c r="BC85" s="200"/>
      <c r="BD85" s="200">
        <v>0</v>
      </c>
      <c r="BE85" s="200"/>
      <c r="BF85" s="200"/>
      <c r="BG85" s="200"/>
      <c r="BH85" s="200"/>
      <c r="BI85" s="200"/>
      <c r="BJ85" s="200"/>
      <c r="BK85" s="200">
        <v>0</v>
      </c>
      <c r="BL85" s="200"/>
      <c r="BM85" s="200"/>
      <c r="BN85" s="200"/>
      <c r="BO85" s="200"/>
      <c r="BP85" s="200"/>
      <c r="BQ85" s="200"/>
      <c r="BR85" s="200" t="s">
        <v>30</v>
      </c>
      <c r="BS85" s="200"/>
      <c r="BT85" s="200"/>
      <c r="BU85" s="200"/>
      <c r="BV85" s="200"/>
      <c r="BW85" s="200"/>
      <c r="BX85" s="245"/>
    </row>
    <row r="86" spans="1:76" s="6" customFormat="1" ht="24" customHeight="1">
      <c r="A86" s="439" t="s">
        <v>145</v>
      </c>
      <c r="B86" s="440"/>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205" t="s">
        <v>340</v>
      </c>
      <c r="AG86" s="206"/>
      <c r="AH86" s="206"/>
      <c r="AI86" s="206"/>
      <c r="AJ86" s="206" t="s">
        <v>125</v>
      </c>
      <c r="AK86" s="206"/>
      <c r="AL86" s="206"/>
      <c r="AM86" s="206"/>
      <c r="AN86" s="206"/>
      <c r="AO86" s="206"/>
      <c r="AP86" s="206"/>
      <c r="AQ86" s="206"/>
      <c r="AR86" s="206"/>
      <c r="AS86" s="206"/>
      <c r="AT86" s="206"/>
      <c r="AU86" s="206"/>
      <c r="AV86" s="206"/>
      <c r="AW86" s="200">
        <v>0</v>
      </c>
      <c r="AX86" s="200"/>
      <c r="AY86" s="200"/>
      <c r="AZ86" s="200"/>
      <c r="BA86" s="200"/>
      <c r="BB86" s="200"/>
      <c r="BC86" s="200"/>
      <c r="BD86" s="200">
        <v>0</v>
      </c>
      <c r="BE86" s="200"/>
      <c r="BF86" s="200"/>
      <c r="BG86" s="200"/>
      <c r="BH86" s="200"/>
      <c r="BI86" s="200"/>
      <c r="BJ86" s="200"/>
      <c r="BK86" s="200">
        <v>0</v>
      </c>
      <c r="BL86" s="200"/>
      <c r="BM86" s="200"/>
      <c r="BN86" s="200"/>
      <c r="BO86" s="200"/>
      <c r="BP86" s="200"/>
      <c r="BQ86" s="200"/>
      <c r="BR86" s="200" t="s">
        <v>30</v>
      </c>
      <c r="BS86" s="200"/>
      <c r="BT86" s="200"/>
      <c r="BU86" s="200"/>
      <c r="BV86" s="200"/>
      <c r="BW86" s="200"/>
      <c r="BX86" s="245"/>
    </row>
    <row r="87" spans="1:76" s="6" customFormat="1" ht="12">
      <c r="A87" s="240" t="s">
        <v>146</v>
      </c>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1"/>
      <c r="AF87" s="205" t="s">
        <v>134</v>
      </c>
      <c r="AG87" s="206"/>
      <c r="AH87" s="206"/>
      <c r="AI87" s="206"/>
      <c r="AJ87" s="206" t="s">
        <v>30</v>
      </c>
      <c r="AK87" s="206"/>
      <c r="AL87" s="206"/>
      <c r="AM87" s="206"/>
      <c r="AN87" s="206"/>
      <c r="AO87" s="206"/>
      <c r="AP87" s="206"/>
      <c r="AQ87" s="206"/>
      <c r="AR87" s="206"/>
      <c r="AS87" s="206"/>
      <c r="AT87" s="206"/>
      <c r="AU87" s="206"/>
      <c r="AV87" s="206"/>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1" t="s">
        <v>30</v>
      </c>
      <c r="BS87" s="201"/>
      <c r="BT87" s="201"/>
      <c r="BU87" s="201"/>
      <c r="BV87" s="201"/>
      <c r="BW87" s="201"/>
      <c r="BX87" s="202"/>
    </row>
    <row r="88" spans="1:76" s="6" customFormat="1" ht="36" customHeight="1">
      <c r="A88" s="203" t="s">
        <v>147</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4"/>
      <c r="AF88" s="205" t="s">
        <v>135</v>
      </c>
      <c r="AG88" s="206"/>
      <c r="AH88" s="206"/>
      <c r="AI88" s="206"/>
      <c r="AJ88" s="206" t="s">
        <v>126</v>
      </c>
      <c r="AK88" s="206"/>
      <c r="AL88" s="206"/>
      <c r="AM88" s="206"/>
      <c r="AN88" s="206"/>
      <c r="AO88" s="206"/>
      <c r="AP88" s="206"/>
      <c r="AQ88" s="206"/>
      <c r="AR88" s="206"/>
      <c r="AS88" s="206"/>
      <c r="AT88" s="206"/>
      <c r="AU88" s="206"/>
      <c r="AV88" s="206"/>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1" t="s">
        <v>30</v>
      </c>
      <c r="BS88" s="201"/>
      <c r="BT88" s="201"/>
      <c r="BU88" s="201"/>
      <c r="BV88" s="201"/>
      <c r="BW88" s="201"/>
      <c r="BX88" s="202"/>
    </row>
    <row r="89" spans="1:76" s="6" customFormat="1" ht="12">
      <c r="A89" s="239" t="s">
        <v>287</v>
      </c>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1"/>
      <c r="AF89" s="205" t="s">
        <v>136</v>
      </c>
      <c r="AG89" s="206"/>
      <c r="AH89" s="206"/>
      <c r="AI89" s="206"/>
      <c r="AJ89" s="206" t="s">
        <v>30</v>
      </c>
      <c r="AK89" s="206"/>
      <c r="AL89" s="206"/>
      <c r="AM89" s="206"/>
      <c r="AN89" s="206"/>
      <c r="AO89" s="206"/>
      <c r="AP89" s="206"/>
      <c r="AQ89" s="206"/>
      <c r="AR89" s="206"/>
      <c r="AS89" s="206"/>
      <c r="AT89" s="206"/>
      <c r="AU89" s="206"/>
      <c r="AV89" s="206"/>
      <c r="AW89" s="200">
        <f>AW93+AW109</f>
        <v>1516004.77</v>
      </c>
      <c r="AX89" s="200"/>
      <c r="AY89" s="200"/>
      <c r="AZ89" s="200"/>
      <c r="BA89" s="200"/>
      <c r="BB89" s="200"/>
      <c r="BC89" s="200"/>
      <c r="BD89" s="200">
        <f>BD93+BD109</f>
        <v>1232609.64</v>
      </c>
      <c r="BE89" s="200"/>
      <c r="BF89" s="200"/>
      <c r="BG89" s="200"/>
      <c r="BH89" s="200"/>
      <c r="BI89" s="200"/>
      <c r="BJ89" s="200"/>
      <c r="BK89" s="200">
        <f>BK93+BK109</f>
        <v>1232609.64</v>
      </c>
      <c r="BL89" s="200"/>
      <c r="BM89" s="200"/>
      <c r="BN89" s="200"/>
      <c r="BO89" s="200"/>
      <c r="BP89" s="200"/>
      <c r="BQ89" s="200"/>
      <c r="BR89" s="201"/>
      <c r="BS89" s="201"/>
      <c r="BT89" s="201"/>
      <c r="BU89" s="201"/>
      <c r="BV89" s="201"/>
      <c r="BW89" s="201"/>
      <c r="BX89" s="202"/>
    </row>
    <row r="90" spans="1:76" s="6" customFormat="1" ht="21.75" customHeight="1">
      <c r="A90" s="242" t="s">
        <v>148</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4"/>
      <c r="AF90" s="205" t="s">
        <v>137</v>
      </c>
      <c r="AG90" s="206"/>
      <c r="AH90" s="206"/>
      <c r="AI90" s="206"/>
      <c r="AJ90" s="206" t="s">
        <v>127</v>
      </c>
      <c r="AK90" s="206"/>
      <c r="AL90" s="206"/>
      <c r="AM90" s="206"/>
      <c r="AN90" s="206"/>
      <c r="AO90" s="206"/>
      <c r="AP90" s="206"/>
      <c r="AQ90" s="206"/>
      <c r="AR90" s="206"/>
      <c r="AS90" s="206"/>
      <c r="AT90" s="206"/>
      <c r="AU90" s="206"/>
      <c r="AV90" s="206"/>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1"/>
      <c r="BS90" s="201"/>
      <c r="BT90" s="201"/>
      <c r="BU90" s="201"/>
      <c r="BV90" s="201"/>
      <c r="BW90" s="201"/>
      <c r="BX90" s="202"/>
    </row>
    <row r="91" spans="1:76" s="6" customFormat="1" ht="24" customHeight="1">
      <c r="A91" s="203" t="s">
        <v>149</v>
      </c>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4"/>
      <c r="AF91" s="205" t="s">
        <v>138</v>
      </c>
      <c r="AG91" s="206"/>
      <c r="AH91" s="206"/>
      <c r="AI91" s="206"/>
      <c r="AJ91" s="206" t="s">
        <v>128</v>
      </c>
      <c r="AK91" s="206"/>
      <c r="AL91" s="206"/>
      <c r="AM91" s="206"/>
      <c r="AN91" s="206"/>
      <c r="AO91" s="206"/>
      <c r="AP91" s="206"/>
      <c r="AQ91" s="206"/>
      <c r="AR91" s="206"/>
      <c r="AS91" s="206"/>
      <c r="AT91" s="206"/>
      <c r="AU91" s="206"/>
      <c r="AV91" s="206"/>
      <c r="AW91" s="200"/>
      <c r="AX91" s="200"/>
      <c r="AY91" s="200"/>
      <c r="AZ91" s="200"/>
      <c r="BA91" s="200"/>
      <c r="BB91" s="200"/>
      <c r="BC91" s="200"/>
      <c r="BD91" s="200"/>
      <c r="BE91" s="200"/>
      <c r="BF91" s="200"/>
      <c r="BG91" s="200"/>
      <c r="BH91" s="200"/>
      <c r="BI91" s="200"/>
      <c r="BJ91" s="200"/>
      <c r="BK91" s="200"/>
      <c r="BL91" s="200"/>
      <c r="BM91" s="200"/>
      <c r="BN91" s="200"/>
      <c r="BO91" s="200"/>
      <c r="BP91" s="200"/>
      <c r="BQ91" s="200"/>
      <c r="BR91" s="201"/>
      <c r="BS91" s="201"/>
      <c r="BT91" s="201"/>
      <c r="BU91" s="201"/>
      <c r="BV91" s="201"/>
      <c r="BW91" s="201"/>
      <c r="BX91" s="202"/>
    </row>
    <row r="92" spans="1:76" s="6" customFormat="1" ht="24.75" customHeight="1">
      <c r="A92" s="203" t="s">
        <v>150</v>
      </c>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4"/>
      <c r="AF92" s="205" t="s">
        <v>139</v>
      </c>
      <c r="AG92" s="206"/>
      <c r="AH92" s="206"/>
      <c r="AI92" s="206"/>
      <c r="AJ92" s="206" t="s">
        <v>129</v>
      </c>
      <c r="AK92" s="206"/>
      <c r="AL92" s="206"/>
      <c r="AM92" s="206"/>
      <c r="AN92" s="206"/>
      <c r="AO92" s="206"/>
      <c r="AP92" s="206"/>
      <c r="AQ92" s="206"/>
      <c r="AR92" s="206"/>
      <c r="AS92" s="206"/>
      <c r="AT92" s="206"/>
      <c r="AU92" s="206"/>
      <c r="AV92" s="206"/>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1"/>
      <c r="BS92" s="201"/>
      <c r="BT92" s="201"/>
      <c r="BU92" s="201"/>
      <c r="BV92" s="201"/>
      <c r="BW92" s="201"/>
      <c r="BX92" s="202"/>
    </row>
    <row r="93" spans="1:76" s="6" customFormat="1" ht="12">
      <c r="A93" s="203" t="s">
        <v>153</v>
      </c>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4"/>
      <c r="AF93" s="205" t="s">
        <v>151</v>
      </c>
      <c r="AG93" s="206"/>
      <c r="AH93" s="206"/>
      <c r="AI93" s="206"/>
      <c r="AJ93" s="206" t="s">
        <v>152</v>
      </c>
      <c r="AK93" s="206"/>
      <c r="AL93" s="206"/>
      <c r="AM93" s="206"/>
      <c r="AN93" s="206"/>
      <c r="AO93" s="206"/>
      <c r="AP93" s="206"/>
      <c r="AQ93" s="206"/>
      <c r="AR93" s="206"/>
      <c r="AS93" s="206"/>
      <c r="AT93" s="206"/>
      <c r="AU93" s="206"/>
      <c r="AV93" s="206"/>
      <c r="AW93" s="200">
        <f>SUM(AW95:BC107)</f>
        <v>1319493.25</v>
      </c>
      <c r="AX93" s="200"/>
      <c r="AY93" s="200"/>
      <c r="AZ93" s="200"/>
      <c r="BA93" s="200"/>
      <c r="BB93" s="200"/>
      <c r="BC93" s="200"/>
      <c r="BD93" s="200">
        <f>SUM(BD95:BJ107)</f>
        <v>1036098.12</v>
      </c>
      <c r="BE93" s="200"/>
      <c r="BF93" s="200"/>
      <c r="BG93" s="200"/>
      <c r="BH93" s="200"/>
      <c r="BI93" s="200"/>
      <c r="BJ93" s="200"/>
      <c r="BK93" s="200">
        <f>SUM(BK95:BQ107)</f>
        <v>1036098.12</v>
      </c>
      <c r="BL93" s="200"/>
      <c r="BM93" s="200"/>
      <c r="BN93" s="200"/>
      <c r="BO93" s="200"/>
      <c r="BP93" s="200"/>
      <c r="BQ93" s="200"/>
      <c r="BR93" s="201"/>
      <c r="BS93" s="201"/>
      <c r="BT93" s="201"/>
      <c r="BU93" s="201"/>
      <c r="BV93" s="201"/>
      <c r="BW93" s="201"/>
      <c r="BX93" s="202"/>
    </row>
    <row r="94" spans="1:76" s="6" customFormat="1" ht="12">
      <c r="A94" s="234" t="s">
        <v>69</v>
      </c>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6"/>
      <c r="AF94" s="130"/>
      <c r="AG94" s="131"/>
      <c r="AH94" s="131"/>
      <c r="AI94" s="132"/>
      <c r="AJ94" s="133"/>
      <c r="AK94" s="131"/>
      <c r="AL94" s="131"/>
      <c r="AM94" s="131"/>
      <c r="AN94" s="131"/>
      <c r="AO94" s="131"/>
      <c r="AP94" s="131"/>
      <c r="AQ94" s="132"/>
      <c r="AR94" s="133"/>
      <c r="AS94" s="131"/>
      <c r="AT94" s="131"/>
      <c r="AU94" s="131"/>
      <c r="AV94" s="132"/>
      <c r="AW94" s="134"/>
      <c r="AX94" s="135"/>
      <c r="AY94" s="135"/>
      <c r="AZ94" s="135"/>
      <c r="BA94" s="135"/>
      <c r="BB94" s="135"/>
      <c r="BC94" s="136"/>
      <c r="BD94" s="134"/>
      <c r="BE94" s="135"/>
      <c r="BF94" s="135"/>
      <c r="BG94" s="135"/>
      <c r="BH94" s="135"/>
      <c r="BI94" s="135"/>
      <c r="BJ94" s="136"/>
      <c r="BK94" s="134"/>
      <c r="BL94" s="135"/>
      <c r="BM94" s="135"/>
      <c r="BN94" s="135"/>
      <c r="BO94" s="135"/>
      <c r="BP94" s="135"/>
      <c r="BQ94" s="136"/>
      <c r="BR94" s="137"/>
      <c r="BS94" s="138"/>
      <c r="BT94" s="138"/>
      <c r="BU94" s="138"/>
      <c r="BV94" s="138"/>
      <c r="BW94" s="138"/>
      <c r="BX94" s="139"/>
    </row>
    <row r="95" spans="1:76" s="6" customFormat="1" ht="13.5" customHeight="1">
      <c r="A95" s="207" t="s">
        <v>239</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9"/>
      <c r="AF95" s="210"/>
      <c r="AG95" s="211"/>
      <c r="AH95" s="211"/>
      <c r="AI95" s="212"/>
      <c r="AJ95" s="213" t="s">
        <v>152</v>
      </c>
      <c r="AK95" s="211"/>
      <c r="AL95" s="211"/>
      <c r="AM95" s="211"/>
      <c r="AN95" s="211"/>
      <c r="AO95" s="211"/>
      <c r="AP95" s="211"/>
      <c r="AQ95" s="212"/>
      <c r="AR95" s="213" t="s">
        <v>300</v>
      </c>
      <c r="AS95" s="211"/>
      <c r="AT95" s="211"/>
      <c r="AU95" s="211"/>
      <c r="AV95" s="212"/>
      <c r="AW95" s="194">
        <f>'Благ.'!G14</f>
        <v>20716.32</v>
      </c>
      <c r="AX95" s="195"/>
      <c r="AY95" s="195"/>
      <c r="AZ95" s="195"/>
      <c r="BA95" s="195"/>
      <c r="BB95" s="195"/>
      <c r="BC95" s="196"/>
      <c r="BD95" s="194">
        <v>20500</v>
      </c>
      <c r="BE95" s="195"/>
      <c r="BF95" s="195"/>
      <c r="BG95" s="195"/>
      <c r="BH95" s="195"/>
      <c r="BI95" s="195"/>
      <c r="BJ95" s="196"/>
      <c r="BK95" s="194">
        <v>20500</v>
      </c>
      <c r="BL95" s="195"/>
      <c r="BM95" s="195"/>
      <c r="BN95" s="195"/>
      <c r="BO95" s="195"/>
      <c r="BP95" s="195"/>
      <c r="BQ95" s="196"/>
      <c r="BR95" s="197"/>
      <c r="BS95" s="198"/>
      <c r="BT95" s="198"/>
      <c r="BU95" s="198"/>
      <c r="BV95" s="198"/>
      <c r="BW95" s="198"/>
      <c r="BX95" s="199"/>
    </row>
    <row r="96" spans="1:76" s="6" customFormat="1" ht="13.5" customHeight="1">
      <c r="A96" s="407" t="s">
        <v>240</v>
      </c>
      <c r="B96" s="407"/>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c r="AA96" s="407"/>
      <c r="AB96" s="407"/>
      <c r="AC96" s="407"/>
      <c r="AD96" s="407"/>
      <c r="AE96" s="207"/>
      <c r="AF96" s="210"/>
      <c r="AG96" s="211"/>
      <c r="AH96" s="211"/>
      <c r="AI96" s="212"/>
      <c r="AJ96" s="206" t="s">
        <v>152</v>
      </c>
      <c r="AK96" s="206"/>
      <c r="AL96" s="206"/>
      <c r="AM96" s="206"/>
      <c r="AN96" s="206"/>
      <c r="AO96" s="206"/>
      <c r="AP96" s="206"/>
      <c r="AQ96" s="206"/>
      <c r="AR96" s="206" t="s">
        <v>301</v>
      </c>
      <c r="AS96" s="206"/>
      <c r="AT96" s="206"/>
      <c r="AU96" s="206"/>
      <c r="AV96" s="206"/>
      <c r="AW96" s="438">
        <f>'Благ.'!G15</f>
        <v>0</v>
      </c>
      <c r="AX96" s="438"/>
      <c r="AY96" s="438"/>
      <c r="AZ96" s="438"/>
      <c r="BA96" s="438"/>
      <c r="BB96" s="438"/>
      <c r="BC96" s="438"/>
      <c r="BD96" s="438">
        <v>0</v>
      </c>
      <c r="BE96" s="438"/>
      <c r="BF96" s="438"/>
      <c r="BG96" s="438"/>
      <c r="BH96" s="438"/>
      <c r="BI96" s="438"/>
      <c r="BJ96" s="438"/>
      <c r="BK96" s="194">
        <v>0</v>
      </c>
      <c r="BL96" s="195"/>
      <c r="BM96" s="195"/>
      <c r="BN96" s="195"/>
      <c r="BO96" s="195"/>
      <c r="BP96" s="195"/>
      <c r="BQ96" s="196"/>
      <c r="BR96" s="197"/>
      <c r="BS96" s="198"/>
      <c r="BT96" s="198"/>
      <c r="BU96" s="198"/>
      <c r="BV96" s="198"/>
      <c r="BW96" s="198"/>
      <c r="BX96" s="199"/>
    </row>
    <row r="97" spans="1:76" s="6" customFormat="1" ht="13.5" customHeight="1">
      <c r="A97" s="407" t="s">
        <v>241</v>
      </c>
      <c r="B97" s="407"/>
      <c r="C97" s="407"/>
      <c r="D97" s="407"/>
      <c r="E97" s="407"/>
      <c r="F97" s="407"/>
      <c r="G97" s="407"/>
      <c r="H97" s="407"/>
      <c r="I97" s="407"/>
      <c r="J97" s="407"/>
      <c r="K97" s="407"/>
      <c r="L97" s="407"/>
      <c r="M97" s="407"/>
      <c r="N97" s="407"/>
      <c r="O97" s="407"/>
      <c r="P97" s="407"/>
      <c r="Q97" s="407"/>
      <c r="R97" s="407"/>
      <c r="S97" s="407"/>
      <c r="T97" s="407"/>
      <c r="U97" s="407"/>
      <c r="V97" s="407"/>
      <c r="W97" s="407"/>
      <c r="X97" s="407"/>
      <c r="Y97" s="407"/>
      <c r="Z97" s="407"/>
      <c r="AA97" s="407"/>
      <c r="AB97" s="407"/>
      <c r="AC97" s="407"/>
      <c r="AD97" s="407"/>
      <c r="AE97" s="207"/>
      <c r="AF97" s="210"/>
      <c r="AG97" s="211"/>
      <c r="AH97" s="211"/>
      <c r="AI97" s="212"/>
      <c r="AJ97" s="206" t="s">
        <v>152</v>
      </c>
      <c r="AK97" s="206"/>
      <c r="AL97" s="206"/>
      <c r="AM97" s="206"/>
      <c r="AN97" s="206"/>
      <c r="AO97" s="206"/>
      <c r="AP97" s="206"/>
      <c r="AQ97" s="206"/>
      <c r="AR97" s="206" t="s">
        <v>302</v>
      </c>
      <c r="AS97" s="206"/>
      <c r="AT97" s="206"/>
      <c r="AU97" s="206"/>
      <c r="AV97" s="206"/>
      <c r="AW97" s="438">
        <f>'Благ.'!G16</f>
        <v>36898.12</v>
      </c>
      <c r="AX97" s="438"/>
      <c r="AY97" s="438"/>
      <c r="AZ97" s="438"/>
      <c r="BA97" s="438"/>
      <c r="BB97" s="438"/>
      <c r="BC97" s="438"/>
      <c r="BD97" s="438">
        <f>AW97</f>
        <v>36898.12</v>
      </c>
      <c r="BE97" s="438"/>
      <c r="BF97" s="438"/>
      <c r="BG97" s="438"/>
      <c r="BH97" s="438"/>
      <c r="BI97" s="438"/>
      <c r="BJ97" s="438"/>
      <c r="BK97" s="194">
        <f>AW97</f>
        <v>36898.12</v>
      </c>
      <c r="BL97" s="195"/>
      <c r="BM97" s="195"/>
      <c r="BN97" s="195"/>
      <c r="BO97" s="195"/>
      <c r="BP97" s="195"/>
      <c r="BQ97" s="196"/>
      <c r="BR97" s="197"/>
      <c r="BS97" s="198"/>
      <c r="BT97" s="198"/>
      <c r="BU97" s="198"/>
      <c r="BV97" s="198"/>
      <c r="BW97" s="198"/>
      <c r="BX97" s="199"/>
    </row>
    <row r="98" spans="1:76" s="6" customFormat="1" ht="13.5" customHeight="1">
      <c r="A98" s="407" t="s">
        <v>242</v>
      </c>
      <c r="B98" s="407"/>
      <c r="C98" s="407"/>
      <c r="D98" s="407"/>
      <c r="E98" s="407"/>
      <c r="F98" s="407"/>
      <c r="G98" s="407"/>
      <c r="H98" s="407"/>
      <c r="I98" s="407"/>
      <c r="J98" s="407"/>
      <c r="K98" s="407"/>
      <c r="L98" s="407"/>
      <c r="M98" s="407"/>
      <c r="N98" s="407"/>
      <c r="O98" s="407"/>
      <c r="P98" s="407"/>
      <c r="Q98" s="407"/>
      <c r="R98" s="407"/>
      <c r="S98" s="407"/>
      <c r="T98" s="407"/>
      <c r="U98" s="407"/>
      <c r="V98" s="407"/>
      <c r="W98" s="407"/>
      <c r="X98" s="407"/>
      <c r="Y98" s="407"/>
      <c r="Z98" s="407"/>
      <c r="AA98" s="407"/>
      <c r="AB98" s="407"/>
      <c r="AC98" s="407"/>
      <c r="AD98" s="407"/>
      <c r="AE98" s="207"/>
      <c r="AF98" s="210"/>
      <c r="AG98" s="211"/>
      <c r="AH98" s="211"/>
      <c r="AI98" s="212"/>
      <c r="AJ98" s="206" t="s">
        <v>152</v>
      </c>
      <c r="AK98" s="206"/>
      <c r="AL98" s="206"/>
      <c r="AM98" s="206"/>
      <c r="AN98" s="206"/>
      <c r="AO98" s="206"/>
      <c r="AP98" s="206"/>
      <c r="AQ98" s="206"/>
      <c r="AR98" s="206" t="s">
        <v>303</v>
      </c>
      <c r="AS98" s="206"/>
      <c r="AT98" s="206"/>
      <c r="AU98" s="206"/>
      <c r="AV98" s="206"/>
      <c r="AW98" s="438">
        <f>'Благ.'!G17</f>
        <v>0</v>
      </c>
      <c r="AX98" s="438"/>
      <c r="AY98" s="438"/>
      <c r="AZ98" s="438"/>
      <c r="BA98" s="438"/>
      <c r="BB98" s="438"/>
      <c r="BC98" s="438"/>
      <c r="BD98" s="438">
        <v>0</v>
      </c>
      <c r="BE98" s="438"/>
      <c r="BF98" s="438"/>
      <c r="BG98" s="438"/>
      <c r="BH98" s="438"/>
      <c r="BI98" s="438"/>
      <c r="BJ98" s="438"/>
      <c r="BK98" s="194">
        <v>0</v>
      </c>
      <c r="BL98" s="195"/>
      <c r="BM98" s="195"/>
      <c r="BN98" s="195"/>
      <c r="BO98" s="195"/>
      <c r="BP98" s="195"/>
      <c r="BQ98" s="196"/>
      <c r="BR98" s="197"/>
      <c r="BS98" s="198"/>
      <c r="BT98" s="198"/>
      <c r="BU98" s="198"/>
      <c r="BV98" s="198"/>
      <c r="BW98" s="198"/>
      <c r="BX98" s="199"/>
    </row>
    <row r="99" spans="1:76" s="6" customFormat="1" ht="13.5" customHeight="1">
      <c r="A99" s="407" t="s">
        <v>243</v>
      </c>
      <c r="B99" s="407"/>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207"/>
      <c r="AF99" s="210"/>
      <c r="AG99" s="211"/>
      <c r="AH99" s="211"/>
      <c r="AI99" s="212"/>
      <c r="AJ99" s="206" t="s">
        <v>152</v>
      </c>
      <c r="AK99" s="206"/>
      <c r="AL99" s="206"/>
      <c r="AM99" s="206"/>
      <c r="AN99" s="206"/>
      <c r="AO99" s="206"/>
      <c r="AP99" s="206"/>
      <c r="AQ99" s="206"/>
      <c r="AR99" s="206" t="s">
        <v>304</v>
      </c>
      <c r="AS99" s="206"/>
      <c r="AT99" s="206"/>
      <c r="AU99" s="206"/>
      <c r="AV99" s="206"/>
      <c r="AW99" s="438">
        <f>'Благ.'!G19</f>
        <v>103600</v>
      </c>
      <c r="AX99" s="438"/>
      <c r="AY99" s="438"/>
      <c r="AZ99" s="438"/>
      <c r="BA99" s="438"/>
      <c r="BB99" s="438"/>
      <c r="BC99" s="438"/>
      <c r="BD99" s="438">
        <v>133600</v>
      </c>
      <c r="BE99" s="438"/>
      <c r="BF99" s="438"/>
      <c r="BG99" s="438"/>
      <c r="BH99" s="438"/>
      <c r="BI99" s="438"/>
      <c r="BJ99" s="438"/>
      <c r="BK99" s="194">
        <v>133600</v>
      </c>
      <c r="BL99" s="195"/>
      <c r="BM99" s="195"/>
      <c r="BN99" s="195"/>
      <c r="BO99" s="195"/>
      <c r="BP99" s="195"/>
      <c r="BQ99" s="196"/>
      <c r="BR99" s="121"/>
      <c r="BS99" s="122"/>
      <c r="BT99" s="122"/>
      <c r="BU99" s="122"/>
      <c r="BV99" s="122"/>
      <c r="BW99" s="122"/>
      <c r="BX99" s="123"/>
    </row>
    <row r="100" spans="1:76" s="6" customFormat="1" ht="13.5" customHeight="1">
      <c r="A100" s="407" t="s">
        <v>244</v>
      </c>
      <c r="B100" s="407"/>
      <c r="C100" s="407"/>
      <c r="D100" s="407"/>
      <c r="E100" s="407"/>
      <c r="F100" s="407"/>
      <c r="G100" s="407"/>
      <c r="H100" s="407"/>
      <c r="I100" s="407"/>
      <c r="J100" s="407"/>
      <c r="K100" s="407"/>
      <c r="L100" s="407"/>
      <c r="M100" s="407"/>
      <c r="N100" s="407"/>
      <c r="O100" s="407"/>
      <c r="P100" s="407"/>
      <c r="Q100" s="407"/>
      <c r="R100" s="407"/>
      <c r="S100" s="407"/>
      <c r="T100" s="407"/>
      <c r="U100" s="407"/>
      <c r="V100" s="407"/>
      <c r="W100" s="407"/>
      <c r="X100" s="407"/>
      <c r="Y100" s="407"/>
      <c r="Z100" s="407"/>
      <c r="AA100" s="407"/>
      <c r="AB100" s="407"/>
      <c r="AC100" s="407"/>
      <c r="AD100" s="407"/>
      <c r="AE100" s="207"/>
      <c r="AF100" s="210"/>
      <c r="AG100" s="211"/>
      <c r="AH100" s="211"/>
      <c r="AI100" s="212"/>
      <c r="AJ100" s="206" t="s">
        <v>152</v>
      </c>
      <c r="AK100" s="206"/>
      <c r="AL100" s="206"/>
      <c r="AM100" s="206"/>
      <c r="AN100" s="206"/>
      <c r="AO100" s="206"/>
      <c r="AP100" s="206"/>
      <c r="AQ100" s="206"/>
      <c r="AR100" s="206" t="s">
        <v>305</v>
      </c>
      <c r="AS100" s="206"/>
      <c r="AT100" s="206"/>
      <c r="AU100" s="206"/>
      <c r="AV100" s="206"/>
      <c r="AW100" s="438">
        <f>'Благ.'!G20</f>
        <v>888178.81</v>
      </c>
      <c r="AX100" s="438"/>
      <c r="AY100" s="438"/>
      <c r="AZ100" s="438"/>
      <c r="BA100" s="438"/>
      <c r="BB100" s="438"/>
      <c r="BC100" s="438"/>
      <c r="BD100" s="438">
        <v>825000</v>
      </c>
      <c r="BE100" s="438"/>
      <c r="BF100" s="438"/>
      <c r="BG100" s="438"/>
      <c r="BH100" s="438"/>
      <c r="BI100" s="438"/>
      <c r="BJ100" s="438"/>
      <c r="BK100" s="194">
        <v>825000</v>
      </c>
      <c r="BL100" s="195"/>
      <c r="BM100" s="195"/>
      <c r="BN100" s="195"/>
      <c r="BO100" s="195"/>
      <c r="BP100" s="195"/>
      <c r="BQ100" s="196"/>
      <c r="BR100" s="197"/>
      <c r="BS100" s="198"/>
      <c r="BT100" s="198"/>
      <c r="BU100" s="198"/>
      <c r="BV100" s="198"/>
      <c r="BW100" s="198"/>
      <c r="BX100" s="199"/>
    </row>
    <row r="101" spans="1:76" s="6" customFormat="1" ht="13.5" customHeight="1">
      <c r="A101" s="407" t="s">
        <v>267</v>
      </c>
      <c r="B101" s="407"/>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207"/>
      <c r="AF101" s="210"/>
      <c r="AG101" s="211"/>
      <c r="AH101" s="211"/>
      <c r="AI101" s="212"/>
      <c r="AJ101" s="206" t="s">
        <v>152</v>
      </c>
      <c r="AK101" s="206"/>
      <c r="AL101" s="206"/>
      <c r="AM101" s="206"/>
      <c r="AN101" s="206"/>
      <c r="AO101" s="206"/>
      <c r="AP101" s="206"/>
      <c r="AQ101" s="206"/>
      <c r="AR101" s="206" t="s">
        <v>306</v>
      </c>
      <c r="AS101" s="206"/>
      <c r="AT101" s="206"/>
      <c r="AU101" s="206"/>
      <c r="AV101" s="206"/>
      <c r="AW101" s="438">
        <f>'Благ.'!G21</f>
        <v>0</v>
      </c>
      <c r="AX101" s="438"/>
      <c r="AY101" s="438"/>
      <c r="AZ101" s="438"/>
      <c r="BA101" s="438"/>
      <c r="BB101" s="438"/>
      <c r="BC101" s="438"/>
      <c r="BD101" s="438">
        <v>0</v>
      </c>
      <c r="BE101" s="438"/>
      <c r="BF101" s="438"/>
      <c r="BG101" s="438"/>
      <c r="BH101" s="438"/>
      <c r="BI101" s="438"/>
      <c r="BJ101" s="438"/>
      <c r="BK101" s="194">
        <v>0</v>
      </c>
      <c r="BL101" s="195"/>
      <c r="BM101" s="195"/>
      <c r="BN101" s="195"/>
      <c r="BO101" s="195"/>
      <c r="BP101" s="195"/>
      <c r="BQ101" s="196"/>
      <c r="BR101" s="197"/>
      <c r="BS101" s="198"/>
      <c r="BT101" s="198"/>
      <c r="BU101" s="198"/>
      <c r="BV101" s="198"/>
      <c r="BW101" s="198"/>
      <c r="BX101" s="199"/>
    </row>
    <row r="102" spans="1:76" s="6" customFormat="1" ht="13.5" customHeight="1">
      <c r="A102" s="407" t="s">
        <v>268</v>
      </c>
      <c r="B102" s="407"/>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207"/>
      <c r="AF102" s="118"/>
      <c r="AG102" s="119"/>
      <c r="AH102" s="119"/>
      <c r="AI102" s="120"/>
      <c r="AJ102" s="206" t="s">
        <v>152</v>
      </c>
      <c r="AK102" s="206"/>
      <c r="AL102" s="206"/>
      <c r="AM102" s="206"/>
      <c r="AN102" s="206"/>
      <c r="AO102" s="206"/>
      <c r="AP102" s="206"/>
      <c r="AQ102" s="206"/>
      <c r="AR102" s="206" t="s">
        <v>307</v>
      </c>
      <c r="AS102" s="206"/>
      <c r="AT102" s="206"/>
      <c r="AU102" s="206"/>
      <c r="AV102" s="206"/>
      <c r="AW102" s="438">
        <f>'Благ.'!G22</f>
        <v>0</v>
      </c>
      <c r="AX102" s="438"/>
      <c r="AY102" s="438"/>
      <c r="AZ102" s="438"/>
      <c r="BA102" s="438"/>
      <c r="BB102" s="438"/>
      <c r="BC102" s="438"/>
      <c r="BD102" s="438">
        <v>0</v>
      </c>
      <c r="BE102" s="438"/>
      <c r="BF102" s="438"/>
      <c r="BG102" s="438"/>
      <c r="BH102" s="438"/>
      <c r="BI102" s="438"/>
      <c r="BJ102" s="438"/>
      <c r="BK102" s="194">
        <v>0</v>
      </c>
      <c r="BL102" s="195"/>
      <c r="BM102" s="195"/>
      <c r="BN102" s="195"/>
      <c r="BO102" s="195"/>
      <c r="BP102" s="195"/>
      <c r="BQ102" s="196"/>
      <c r="BR102" s="197"/>
      <c r="BS102" s="198"/>
      <c r="BT102" s="198"/>
      <c r="BU102" s="198"/>
      <c r="BV102" s="198"/>
      <c r="BW102" s="198"/>
      <c r="BX102" s="199"/>
    </row>
    <row r="103" spans="1:76" s="6" customFormat="1" ht="13.5" customHeight="1">
      <c r="A103" s="407" t="s">
        <v>254</v>
      </c>
      <c r="B103" s="407"/>
      <c r="C103" s="407"/>
      <c r="D103" s="407"/>
      <c r="E103" s="407"/>
      <c r="F103" s="407"/>
      <c r="G103" s="407"/>
      <c r="H103" s="407"/>
      <c r="I103" s="407"/>
      <c r="J103" s="407"/>
      <c r="K103" s="407"/>
      <c r="L103" s="407"/>
      <c r="M103" s="407"/>
      <c r="N103" s="407"/>
      <c r="O103" s="407"/>
      <c r="P103" s="407"/>
      <c r="Q103" s="407"/>
      <c r="R103" s="407"/>
      <c r="S103" s="407"/>
      <c r="T103" s="407"/>
      <c r="U103" s="407"/>
      <c r="V103" s="407"/>
      <c r="W103" s="407"/>
      <c r="X103" s="407"/>
      <c r="Y103" s="407"/>
      <c r="Z103" s="407"/>
      <c r="AA103" s="407"/>
      <c r="AB103" s="407"/>
      <c r="AC103" s="407"/>
      <c r="AD103" s="407"/>
      <c r="AE103" s="207"/>
      <c r="AF103" s="210"/>
      <c r="AG103" s="211"/>
      <c r="AH103" s="211"/>
      <c r="AI103" s="212"/>
      <c r="AJ103" s="206" t="s">
        <v>152</v>
      </c>
      <c r="AK103" s="206"/>
      <c r="AL103" s="206"/>
      <c r="AM103" s="206"/>
      <c r="AN103" s="206"/>
      <c r="AO103" s="206"/>
      <c r="AP103" s="206"/>
      <c r="AQ103" s="206"/>
      <c r="AR103" s="206" t="s">
        <v>308</v>
      </c>
      <c r="AS103" s="206"/>
      <c r="AT103" s="206"/>
      <c r="AU103" s="206"/>
      <c r="AV103" s="206"/>
      <c r="AW103" s="438">
        <f>'Благ.'!G36</f>
        <v>7500</v>
      </c>
      <c r="AX103" s="438"/>
      <c r="AY103" s="438"/>
      <c r="AZ103" s="438"/>
      <c r="BA103" s="438"/>
      <c r="BB103" s="438"/>
      <c r="BC103" s="438"/>
      <c r="BD103" s="438">
        <f>7500</f>
        <v>7500</v>
      </c>
      <c r="BE103" s="438"/>
      <c r="BF103" s="438"/>
      <c r="BG103" s="438"/>
      <c r="BH103" s="438"/>
      <c r="BI103" s="438"/>
      <c r="BJ103" s="438"/>
      <c r="BK103" s="194">
        <f>7500</f>
        <v>7500</v>
      </c>
      <c r="BL103" s="195"/>
      <c r="BM103" s="195"/>
      <c r="BN103" s="195"/>
      <c r="BO103" s="195"/>
      <c r="BP103" s="195"/>
      <c r="BQ103" s="196"/>
      <c r="BR103" s="197"/>
      <c r="BS103" s="198"/>
      <c r="BT103" s="198"/>
      <c r="BU103" s="198"/>
      <c r="BV103" s="198"/>
      <c r="BW103" s="198"/>
      <c r="BX103" s="199"/>
    </row>
    <row r="104" spans="1:76" s="6" customFormat="1" ht="13.5" customHeight="1">
      <c r="A104" s="407" t="s">
        <v>257</v>
      </c>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7"/>
      <c r="AC104" s="407"/>
      <c r="AD104" s="407"/>
      <c r="AE104" s="207"/>
      <c r="AF104" s="210"/>
      <c r="AG104" s="211"/>
      <c r="AH104" s="211"/>
      <c r="AI104" s="212"/>
      <c r="AJ104" s="206" t="s">
        <v>152</v>
      </c>
      <c r="AK104" s="206"/>
      <c r="AL104" s="206"/>
      <c r="AM104" s="206"/>
      <c r="AN104" s="206"/>
      <c r="AO104" s="206"/>
      <c r="AP104" s="206"/>
      <c r="AQ104" s="206"/>
      <c r="AR104" s="206" t="s">
        <v>309</v>
      </c>
      <c r="AS104" s="206"/>
      <c r="AT104" s="206"/>
      <c r="AU104" s="206"/>
      <c r="AV104" s="206"/>
      <c r="AW104" s="438">
        <f>'Благ.'!G41</f>
        <v>0</v>
      </c>
      <c r="AX104" s="438"/>
      <c r="AY104" s="438"/>
      <c r="AZ104" s="438"/>
      <c r="BA104" s="438"/>
      <c r="BB104" s="438"/>
      <c r="BC104" s="438"/>
      <c r="BD104" s="438">
        <v>0</v>
      </c>
      <c r="BE104" s="438"/>
      <c r="BF104" s="438"/>
      <c r="BG104" s="438"/>
      <c r="BH104" s="438"/>
      <c r="BI104" s="438"/>
      <c r="BJ104" s="438"/>
      <c r="BK104" s="194">
        <v>0</v>
      </c>
      <c r="BL104" s="195"/>
      <c r="BM104" s="195"/>
      <c r="BN104" s="195"/>
      <c r="BO104" s="195"/>
      <c r="BP104" s="195"/>
      <c r="BQ104" s="196"/>
      <c r="BR104" s="197"/>
      <c r="BS104" s="198"/>
      <c r="BT104" s="198"/>
      <c r="BU104" s="198"/>
      <c r="BV104" s="198"/>
      <c r="BW104" s="198"/>
      <c r="BX104" s="199"/>
    </row>
    <row r="105" spans="1:76" s="6" customFormat="1" ht="13.5" customHeight="1">
      <c r="A105" s="407" t="s">
        <v>258</v>
      </c>
      <c r="B105" s="407"/>
      <c r="C105" s="407"/>
      <c r="D105" s="407"/>
      <c r="E105" s="407"/>
      <c r="F105" s="407"/>
      <c r="G105" s="407"/>
      <c r="H105" s="407"/>
      <c r="I105" s="407"/>
      <c r="J105" s="407"/>
      <c r="K105" s="407"/>
      <c r="L105" s="407"/>
      <c r="M105" s="407"/>
      <c r="N105" s="407"/>
      <c r="O105" s="407"/>
      <c r="P105" s="407"/>
      <c r="Q105" s="407"/>
      <c r="R105" s="407"/>
      <c r="S105" s="407"/>
      <c r="T105" s="407"/>
      <c r="U105" s="407"/>
      <c r="V105" s="407"/>
      <c r="W105" s="407"/>
      <c r="X105" s="407"/>
      <c r="Y105" s="407"/>
      <c r="Z105" s="407"/>
      <c r="AA105" s="407"/>
      <c r="AB105" s="407"/>
      <c r="AC105" s="407"/>
      <c r="AD105" s="407"/>
      <c r="AE105" s="207"/>
      <c r="AF105" s="210"/>
      <c r="AG105" s="211"/>
      <c r="AH105" s="211"/>
      <c r="AI105" s="212"/>
      <c r="AJ105" s="206" t="s">
        <v>152</v>
      </c>
      <c r="AK105" s="206"/>
      <c r="AL105" s="206"/>
      <c r="AM105" s="206"/>
      <c r="AN105" s="206"/>
      <c r="AO105" s="206"/>
      <c r="AP105" s="206"/>
      <c r="AQ105" s="206"/>
      <c r="AR105" s="206" t="s">
        <v>310</v>
      </c>
      <c r="AS105" s="206"/>
      <c r="AT105" s="206"/>
      <c r="AU105" s="206"/>
      <c r="AV105" s="206"/>
      <c r="AW105" s="438">
        <f>'Благ.'!G42</f>
        <v>0</v>
      </c>
      <c r="AX105" s="438"/>
      <c r="AY105" s="438"/>
      <c r="AZ105" s="438"/>
      <c r="BA105" s="438"/>
      <c r="BB105" s="438"/>
      <c r="BC105" s="438"/>
      <c r="BD105" s="438">
        <v>0</v>
      </c>
      <c r="BE105" s="438"/>
      <c r="BF105" s="438"/>
      <c r="BG105" s="438"/>
      <c r="BH105" s="438"/>
      <c r="BI105" s="438"/>
      <c r="BJ105" s="438"/>
      <c r="BK105" s="194">
        <v>0</v>
      </c>
      <c r="BL105" s="195"/>
      <c r="BM105" s="195"/>
      <c r="BN105" s="195"/>
      <c r="BO105" s="195"/>
      <c r="BP105" s="195"/>
      <c r="BQ105" s="196"/>
      <c r="BR105" s="197"/>
      <c r="BS105" s="198"/>
      <c r="BT105" s="198"/>
      <c r="BU105" s="198"/>
      <c r="BV105" s="198"/>
      <c r="BW105" s="198"/>
      <c r="BX105" s="199"/>
    </row>
    <row r="106" spans="1:76" s="6" customFormat="1" ht="13.5" customHeight="1">
      <c r="A106" s="407" t="s">
        <v>259</v>
      </c>
      <c r="B106" s="407"/>
      <c r="C106" s="407"/>
      <c r="D106" s="407"/>
      <c r="E106" s="407"/>
      <c r="F106" s="407"/>
      <c r="G106" s="407"/>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207"/>
      <c r="AF106" s="210"/>
      <c r="AG106" s="211"/>
      <c r="AH106" s="211"/>
      <c r="AI106" s="212"/>
      <c r="AJ106" s="206" t="s">
        <v>152</v>
      </c>
      <c r="AK106" s="206"/>
      <c r="AL106" s="206"/>
      <c r="AM106" s="206"/>
      <c r="AN106" s="206"/>
      <c r="AO106" s="206"/>
      <c r="AP106" s="206"/>
      <c r="AQ106" s="206"/>
      <c r="AR106" s="206" t="s">
        <v>311</v>
      </c>
      <c r="AS106" s="206"/>
      <c r="AT106" s="206"/>
      <c r="AU106" s="206"/>
      <c r="AV106" s="206"/>
      <c r="AW106" s="438">
        <f>'Благ.'!G43</f>
        <v>0</v>
      </c>
      <c r="AX106" s="438"/>
      <c r="AY106" s="438"/>
      <c r="AZ106" s="438"/>
      <c r="BA106" s="438"/>
      <c r="BB106" s="438"/>
      <c r="BC106" s="438"/>
      <c r="BD106" s="438">
        <v>0</v>
      </c>
      <c r="BE106" s="438"/>
      <c r="BF106" s="438"/>
      <c r="BG106" s="438"/>
      <c r="BH106" s="438"/>
      <c r="BI106" s="438"/>
      <c r="BJ106" s="438"/>
      <c r="BK106" s="194">
        <v>0</v>
      </c>
      <c r="BL106" s="195"/>
      <c r="BM106" s="195"/>
      <c r="BN106" s="195"/>
      <c r="BO106" s="195"/>
      <c r="BP106" s="195"/>
      <c r="BQ106" s="196"/>
      <c r="BR106" s="197"/>
      <c r="BS106" s="198"/>
      <c r="BT106" s="198"/>
      <c r="BU106" s="198"/>
      <c r="BV106" s="198"/>
      <c r="BW106" s="198"/>
      <c r="BX106" s="199"/>
    </row>
    <row r="107" spans="1:76" s="6" customFormat="1" ht="13.5" customHeight="1">
      <c r="A107" s="407" t="s">
        <v>260</v>
      </c>
      <c r="B107" s="407"/>
      <c r="C107" s="407"/>
      <c r="D107" s="407"/>
      <c r="E107" s="407"/>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207"/>
      <c r="AF107" s="210"/>
      <c r="AG107" s="211"/>
      <c r="AH107" s="211"/>
      <c r="AI107" s="212"/>
      <c r="AJ107" s="206" t="s">
        <v>152</v>
      </c>
      <c r="AK107" s="206"/>
      <c r="AL107" s="206"/>
      <c r="AM107" s="206"/>
      <c r="AN107" s="206"/>
      <c r="AO107" s="206"/>
      <c r="AP107" s="206"/>
      <c r="AQ107" s="206"/>
      <c r="AR107" s="206" t="s">
        <v>312</v>
      </c>
      <c r="AS107" s="206"/>
      <c r="AT107" s="206"/>
      <c r="AU107" s="206"/>
      <c r="AV107" s="206"/>
      <c r="AW107" s="438">
        <f>'Благ.'!G44</f>
        <v>262600</v>
      </c>
      <c r="AX107" s="438"/>
      <c r="AY107" s="438"/>
      <c r="AZ107" s="438"/>
      <c r="BA107" s="438"/>
      <c r="BB107" s="438"/>
      <c r="BC107" s="438"/>
      <c r="BD107" s="438">
        <f>8000+4600</f>
        <v>12600</v>
      </c>
      <c r="BE107" s="438"/>
      <c r="BF107" s="438"/>
      <c r="BG107" s="438"/>
      <c r="BH107" s="438"/>
      <c r="BI107" s="438"/>
      <c r="BJ107" s="438"/>
      <c r="BK107" s="194">
        <f>4600+8000</f>
        <v>12600</v>
      </c>
      <c r="BL107" s="195"/>
      <c r="BM107" s="195"/>
      <c r="BN107" s="195"/>
      <c r="BO107" s="195"/>
      <c r="BP107" s="195"/>
      <c r="BQ107" s="196"/>
      <c r="BR107" s="197"/>
      <c r="BS107" s="198"/>
      <c r="BT107" s="198"/>
      <c r="BU107" s="198"/>
      <c r="BV107" s="198"/>
      <c r="BW107" s="198"/>
      <c r="BX107" s="199"/>
    </row>
    <row r="108" spans="1:76" s="6" customFormat="1" ht="13.5" customHeight="1">
      <c r="A108" s="407" t="s">
        <v>262</v>
      </c>
      <c r="B108" s="407"/>
      <c r="C108" s="407"/>
      <c r="D108" s="407"/>
      <c r="E108" s="407"/>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207"/>
      <c r="AF108" s="210"/>
      <c r="AG108" s="211"/>
      <c r="AH108" s="211"/>
      <c r="AI108" s="212"/>
      <c r="AJ108" s="206" t="s">
        <v>152</v>
      </c>
      <c r="AK108" s="206"/>
      <c r="AL108" s="206"/>
      <c r="AM108" s="206"/>
      <c r="AN108" s="206"/>
      <c r="AO108" s="206"/>
      <c r="AP108" s="206"/>
      <c r="AQ108" s="206"/>
      <c r="AR108" s="206" t="s">
        <v>313</v>
      </c>
      <c r="AS108" s="206"/>
      <c r="AT108" s="206"/>
      <c r="AU108" s="206"/>
      <c r="AV108" s="206"/>
      <c r="AW108" s="438">
        <f>'Благ.'!G46</f>
        <v>0</v>
      </c>
      <c r="AX108" s="438"/>
      <c r="AY108" s="438"/>
      <c r="AZ108" s="438"/>
      <c r="BA108" s="438"/>
      <c r="BB108" s="438"/>
      <c r="BC108" s="438"/>
      <c r="BD108" s="438">
        <v>0</v>
      </c>
      <c r="BE108" s="438"/>
      <c r="BF108" s="438"/>
      <c r="BG108" s="438"/>
      <c r="BH108" s="438"/>
      <c r="BI108" s="438"/>
      <c r="BJ108" s="438"/>
      <c r="BK108" s="194">
        <v>0</v>
      </c>
      <c r="BL108" s="195"/>
      <c r="BM108" s="195"/>
      <c r="BN108" s="195"/>
      <c r="BO108" s="195"/>
      <c r="BP108" s="195"/>
      <c r="BQ108" s="196"/>
      <c r="BR108" s="197"/>
      <c r="BS108" s="198"/>
      <c r="BT108" s="198"/>
      <c r="BU108" s="198"/>
      <c r="BV108" s="198"/>
      <c r="BW108" s="198"/>
      <c r="BX108" s="199"/>
    </row>
    <row r="109" spans="1:76" s="6" customFormat="1" ht="12">
      <c r="A109" s="203" t="s">
        <v>153</v>
      </c>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4"/>
      <c r="AF109" s="205" t="s">
        <v>371</v>
      </c>
      <c r="AG109" s="206"/>
      <c r="AH109" s="206"/>
      <c r="AI109" s="206"/>
      <c r="AJ109" s="206" t="s">
        <v>357</v>
      </c>
      <c r="AK109" s="206"/>
      <c r="AL109" s="206"/>
      <c r="AM109" s="206"/>
      <c r="AN109" s="206"/>
      <c r="AO109" s="206"/>
      <c r="AP109" s="206"/>
      <c r="AQ109" s="206"/>
      <c r="AR109" s="206"/>
      <c r="AS109" s="206"/>
      <c r="AT109" s="206"/>
      <c r="AU109" s="206"/>
      <c r="AV109" s="206"/>
      <c r="AW109" s="200">
        <f>AW111</f>
        <v>196511.52</v>
      </c>
      <c r="AX109" s="200"/>
      <c r="AY109" s="200"/>
      <c r="AZ109" s="200"/>
      <c r="BA109" s="200"/>
      <c r="BB109" s="200"/>
      <c r="BC109" s="200"/>
      <c r="BD109" s="200">
        <f>BD111</f>
        <v>196511.52</v>
      </c>
      <c r="BE109" s="200"/>
      <c r="BF109" s="200"/>
      <c r="BG109" s="200"/>
      <c r="BH109" s="200"/>
      <c r="BI109" s="200"/>
      <c r="BJ109" s="200"/>
      <c r="BK109" s="200">
        <f>BD109</f>
        <v>196511.52</v>
      </c>
      <c r="BL109" s="200"/>
      <c r="BM109" s="200"/>
      <c r="BN109" s="200"/>
      <c r="BO109" s="200"/>
      <c r="BP109" s="200"/>
      <c r="BQ109" s="200"/>
      <c r="BR109" s="201"/>
      <c r="BS109" s="201"/>
      <c r="BT109" s="201"/>
      <c r="BU109" s="201"/>
      <c r="BV109" s="201"/>
      <c r="BW109" s="201"/>
      <c r="BX109" s="202"/>
    </row>
    <row r="110" spans="1:76" s="6" customFormat="1" ht="12">
      <c r="A110" s="234" t="s">
        <v>69</v>
      </c>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6"/>
      <c r="AF110" s="130"/>
      <c r="AG110" s="131"/>
      <c r="AH110" s="131"/>
      <c r="AI110" s="132"/>
      <c r="AJ110" s="133"/>
      <c r="AK110" s="131"/>
      <c r="AL110" s="131"/>
      <c r="AM110" s="131"/>
      <c r="AN110" s="131"/>
      <c r="AO110" s="131"/>
      <c r="AP110" s="131"/>
      <c r="AQ110" s="132"/>
      <c r="AR110" s="133"/>
      <c r="AS110" s="131"/>
      <c r="AT110" s="131"/>
      <c r="AU110" s="131"/>
      <c r="AV110" s="132"/>
      <c r="AW110" s="134"/>
      <c r="AX110" s="135"/>
      <c r="AY110" s="135"/>
      <c r="AZ110" s="135"/>
      <c r="BA110" s="135"/>
      <c r="BB110" s="135"/>
      <c r="BC110" s="136"/>
      <c r="BD110" s="134"/>
      <c r="BE110" s="135"/>
      <c r="BF110" s="135"/>
      <c r="BG110" s="135"/>
      <c r="BH110" s="135"/>
      <c r="BI110" s="135"/>
      <c r="BJ110" s="136"/>
      <c r="BK110" s="134"/>
      <c r="BL110" s="135"/>
      <c r="BM110" s="135"/>
      <c r="BN110" s="135"/>
      <c r="BO110" s="135"/>
      <c r="BP110" s="135"/>
      <c r="BQ110" s="136"/>
      <c r="BR110" s="137"/>
      <c r="BS110" s="138"/>
      <c r="BT110" s="138"/>
      <c r="BU110" s="138"/>
      <c r="BV110" s="138"/>
      <c r="BW110" s="138"/>
      <c r="BX110" s="139"/>
    </row>
    <row r="111" spans="1:76" s="6" customFormat="1" ht="13.5" customHeight="1">
      <c r="A111" s="207" t="s">
        <v>241</v>
      </c>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9"/>
      <c r="AF111" s="210"/>
      <c r="AG111" s="211"/>
      <c r="AH111" s="211"/>
      <c r="AI111" s="212"/>
      <c r="AJ111" s="213" t="s">
        <v>357</v>
      </c>
      <c r="AK111" s="211"/>
      <c r="AL111" s="211"/>
      <c r="AM111" s="211"/>
      <c r="AN111" s="211"/>
      <c r="AO111" s="211"/>
      <c r="AP111" s="211"/>
      <c r="AQ111" s="212"/>
      <c r="AR111" s="213" t="s">
        <v>302</v>
      </c>
      <c r="AS111" s="211"/>
      <c r="AT111" s="211"/>
      <c r="AU111" s="211"/>
      <c r="AV111" s="212"/>
      <c r="AW111" s="194">
        <f>'Благ.'!G23</f>
        <v>196511.52</v>
      </c>
      <c r="AX111" s="195"/>
      <c r="AY111" s="195"/>
      <c r="AZ111" s="195"/>
      <c r="BA111" s="195"/>
      <c r="BB111" s="195"/>
      <c r="BC111" s="196"/>
      <c r="BD111" s="194">
        <f>AW111</f>
        <v>196511.52</v>
      </c>
      <c r="BE111" s="195"/>
      <c r="BF111" s="195"/>
      <c r="BG111" s="195"/>
      <c r="BH111" s="195"/>
      <c r="BI111" s="195"/>
      <c r="BJ111" s="196"/>
      <c r="BK111" s="194">
        <f>BD111</f>
        <v>196511.52</v>
      </c>
      <c r="BL111" s="195"/>
      <c r="BM111" s="195"/>
      <c r="BN111" s="195"/>
      <c r="BO111" s="195"/>
      <c r="BP111" s="195"/>
      <c r="BQ111" s="196"/>
      <c r="BR111" s="197"/>
      <c r="BS111" s="198"/>
      <c r="BT111" s="198"/>
      <c r="BU111" s="198"/>
      <c r="BV111" s="198"/>
      <c r="BW111" s="198"/>
      <c r="BX111" s="199"/>
    </row>
    <row r="112" spans="1:76" s="6" customFormat="1" ht="23.25" customHeight="1">
      <c r="A112" s="237" t="s">
        <v>162</v>
      </c>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8"/>
      <c r="AF112" s="205" t="s">
        <v>154</v>
      </c>
      <c r="AG112" s="206"/>
      <c r="AH112" s="206"/>
      <c r="AI112" s="206"/>
      <c r="AJ112" s="206" t="s">
        <v>159</v>
      </c>
      <c r="AK112" s="206"/>
      <c r="AL112" s="206"/>
      <c r="AM112" s="206"/>
      <c r="AN112" s="206"/>
      <c r="AO112" s="206"/>
      <c r="AP112" s="206"/>
      <c r="AQ112" s="206"/>
      <c r="AR112" s="206"/>
      <c r="AS112" s="206"/>
      <c r="AT112" s="206"/>
      <c r="AU112" s="206"/>
      <c r="AV112" s="206"/>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1"/>
      <c r="BS112" s="201"/>
      <c r="BT112" s="201"/>
      <c r="BU112" s="201"/>
      <c r="BV112" s="201"/>
      <c r="BW112" s="201"/>
      <c r="BX112" s="202"/>
    </row>
    <row r="113" spans="1:76" s="6" customFormat="1" ht="36" customHeight="1">
      <c r="A113" s="234" t="s">
        <v>168</v>
      </c>
      <c r="B113" s="234"/>
      <c r="C113" s="234"/>
      <c r="D113" s="234"/>
      <c r="E113" s="234"/>
      <c r="F113" s="234"/>
      <c r="G113" s="234"/>
      <c r="H113" s="234"/>
      <c r="I113" s="234"/>
      <c r="J113" s="234"/>
      <c r="K113" s="234"/>
      <c r="L113" s="234"/>
      <c r="M113" s="234"/>
      <c r="N113" s="234"/>
      <c r="O113" s="234"/>
      <c r="P113" s="234"/>
      <c r="Q113" s="234"/>
      <c r="R113" s="234"/>
      <c r="S113" s="234"/>
      <c r="T113" s="234"/>
      <c r="U113" s="234"/>
      <c r="V113" s="234"/>
      <c r="W113" s="234"/>
      <c r="X113" s="234"/>
      <c r="Y113" s="234"/>
      <c r="Z113" s="234"/>
      <c r="AA113" s="234"/>
      <c r="AB113" s="234"/>
      <c r="AC113" s="234"/>
      <c r="AD113" s="234"/>
      <c r="AE113" s="235"/>
      <c r="AF113" s="205" t="s">
        <v>155</v>
      </c>
      <c r="AG113" s="206"/>
      <c r="AH113" s="206"/>
      <c r="AI113" s="206"/>
      <c r="AJ113" s="206" t="s">
        <v>160</v>
      </c>
      <c r="AK113" s="206"/>
      <c r="AL113" s="206"/>
      <c r="AM113" s="206"/>
      <c r="AN113" s="206"/>
      <c r="AO113" s="206"/>
      <c r="AP113" s="206"/>
      <c r="AQ113" s="206"/>
      <c r="AR113" s="206"/>
      <c r="AS113" s="206"/>
      <c r="AT113" s="206"/>
      <c r="AU113" s="206"/>
      <c r="AV113" s="206"/>
      <c r="AW113" s="200"/>
      <c r="AX113" s="200"/>
      <c r="AY113" s="200"/>
      <c r="AZ113" s="200"/>
      <c r="BA113" s="200"/>
      <c r="BB113" s="200"/>
      <c r="BC113" s="200"/>
      <c r="BD113" s="200"/>
      <c r="BE113" s="200"/>
      <c r="BF113" s="200"/>
      <c r="BG113" s="200"/>
      <c r="BH113" s="200"/>
      <c r="BI113" s="200"/>
      <c r="BJ113" s="200"/>
      <c r="BK113" s="200"/>
      <c r="BL113" s="200"/>
      <c r="BM113" s="200"/>
      <c r="BN113" s="200"/>
      <c r="BO113" s="200"/>
      <c r="BP113" s="200"/>
      <c r="BQ113" s="200"/>
      <c r="BR113" s="201"/>
      <c r="BS113" s="201"/>
      <c r="BT113" s="201"/>
      <c r="BU113" s="201"/>
      <c r="BV113" s="201"/>
      <c r="BW113" s="201"/>
      <c r="BX113" s="202"/>
    </row>
    <row r="114" spans="1:76" s="6" customFormat="1" ht="24" customHeight="1">
      <c r="A114" s="234" t="s">
        <v>163</v>
      </c>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5"/>
      <c r="AF114" s="205" t="s">
        <v>156</v>
      </c>
      <c r="AG114" s="206"/>
      <c r="AH114" s="206"/>
      <c r="AI114" s="206"/>
      <c r="AJ114" s="206" t="s">
        <v>161</v>
      </c>
      <c r="AK114" s="206"/>
      <c r="AL114" s="206"/>
      <c r="AM114" s="206"/>
      <c r="AN114" s="206"/>
      <c r="AO114" s="206"/>
      <c r="AP114" s="206"/>
      <c r="AQ114" s="206"/>
      <c r="AR114" s="206"/>
      <c r="AS114" s="206"/>
      <c r="AT114" s="206"/>
      <c r="AU114" s="206"/>
      <c r="AV114" s="206"/>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1"/>
      <c r="BS114" s="201"/>
      <c r="BT114" s="201"/>
      <c r="BU114" s="201"/>
      <c r="BV114" s="201"/>
      <c r="BW114" s="201"/>
      <c r="BX114" s="202"/>
    </row>
    <row r="115" spans="1:76" s="6" customFormat="1" ht="12">
      <c r="A115" s="231" t="s">
        <v>288</v>
      </c>
      <c r="B115" s="232"/>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3"/>
      <c r="AF115" s="226" t="s">
        <v>157</v>
      </c>
      <c r="AG115" s="225"/>
      <c r="AH115" s="225"/>
      <c r="AI115" s="225"/>
      <c r="AJ115" s="225" t="s">
        <v>158</v>
      </c>
      <c r="AK115" s="225"/>
      <c r="AL115" s="225"/>
      <c r="AM115" s="225"/>
      <c r="AN115" s="225"/>
      <c r="AO115" s="225"/>
      <c r="AP115" s="225"/>
      <c r="AQ115" s="225"/>
      <c r="AR115" s="206"/>
      <c r="AS115" s="206"/>
      <c r="AT115" s="206"/>
      <c r="AU115" s="206"/>
      <c r="AV115" s="206"/>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1" t="s">
        <v>30</v>
      </c>
      <c r="BS115" s="201"/>
      <c r="BT115" s="201"/>
      <c r="BU115" s="201"/>
      <c r="BV115" s="201"/>
      <c r="BW115" s="201"/>
      <c r="BX115" s="202"/>
    </row>
    <row r="116" spans="1:76" s="6" customFormat="1" ht="25.5" customHeight="1">
      <c r="A116" s="230" t="s">
        <v>289</v>
      </c>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4"/>
      <c r="AF116" s="205" t="s">
        <v>209</v>
      </c>
      <c r="AG116" s="206"/>
      <c r="AH116" s="206"/>
      <c r="AI116" s="206"/>
      <c r="AJ116" s="206"/>
      <c r="AK116" s="206"/>
      <c r="AL116" s="206"/>
      <c r="AM116" s="206"/>
      <c r="AN116" s="206"/>
      <c r="AO116" s="206"/>
      <c r="AP116" s="206"/>
      <c r="AQ116" s="206"/>
      <c r="AR116" s="206"/>
      <c r="AS116" s="206"/>
      <c r="AT116" s="206"/>
      <c r="AU116" s="206"/>
      <c r="AV116" s="206"/>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1" t="s">
        <v>30</v>
      </c>
      <c r="BS116" s="201"/>
      <c r="BT116" s="201"/>
      <c r="BU116" s="201"/>
      <c r="BV116" s="201"/>
      <c r="BW116" s="201"/>
      <c r="BX116" s="202"/>
    </row>
    <row r="117" spans="1:76" s="6" customFormat="1" ht="12">
      <c r="A117" s="230" t="s">
        <v>290</v>
      </c>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4"/>
      <c r="AF117" s="205" t="s">
        <v>210</v>
      </c>
      <c r="AG117" s="206"/>
      <c r="AH117" s="206"/>
      <c r="AI117" s="206"/>
      <c r="AJ117" s="206"/>
      <c r="AK117" s="206"/>
      <c r="AL117" s="206"/>
      <c r="AM117" s="206"/>
      <c r="AN117" s="206"/>
      <c r="AO117" s="206"/>
      <c r="AP117" s="206"/>
      <c r="AQ117" s="206"/>
      <c r="AR117" s="206"/>
      <c r="AS117" s="206"/>
      <c r="AT117" s="206"/>
      <c r="AU117" s="206"/>
      <c r="AV117" s="206"/>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1" t="s">
        <v>30</v>
      </c>
      <c r="BS117" s="201"/>
      <c r="BT117" s="201"/>
      <c r="BU117" s="201"/>
      <c r="BV117" s="201"/>
      <c r="BW117" s="201"/>
      <c r="BX117" s="202"/>
    </row>
    <row r="118" spans="1:76" s="6" customFormat="1" ht="12">
      <c r="A118" s="227" t="s">
        <v>291</v>
      </c>
      <c r="B118" s="228"/>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9"/>
      <c r="AF118" s="205" t="s">
        <v>211</v>
      </c>
      <c r="AG118" s="206"/>
      <c r="AH118" s="206"/>
      <c r="AI118" s="206"/>
      <c r="AJ118" s="206"/>
      <c r="AK118" s="206"/>
      <c r="AL118" s="206"/>
      <c r="AM118" s="206"/>
      <c r="AN118" s="206"/>
      <c r="AO118" s="206"/>
      <c r="AP118" s="206"/>
      <c r="AQ118" s="206"/>
      <c r="AR118" s="206"/>
      <c r="AS118" s="206"/>
      <c r="AT118" s="206"/>
      <c r="AU118" s="206"/>
      <c r="AV118" s="206"/>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1" t="s">
        <v>30</v>
      </c>
      <c r="BS118" s="201"/>
      <c r="BT118" s="201"/>
      <c r="BU118" s="201"/>
      <c r="BV118" s="201"/>
      <c r="BW118" s="201"/>
      <c r="BX118" s="202"/>
    </row>
    <row r="119" spans="1:76" s="6" customFormat="1" ht="12">
      <c r="A119" s="222" t="s">
        <v>292</v>
      </c>
      <c r="B119" s="223"/>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4"/>
      <c r="AF119" s="226" t="s">
        <v>164</v>
      </c>
      <c r="AG119" s="225"/>
      <c r="AH119" s="225"/>
      <c r="AI119" s="225"/>
      <c r="AJ119" s="225" t="s">
        <v>30</v>
      </c>
      <c r="AK119" s="225"/>
      <c r="AL119" s="225"/>
      <c r="AM119" s="225"/>
      <c r="AN119" s="225"/>
      <c r="AO119" s="225"/>
      <c r="AP119" s="225"/>
      <c r="AQ119" s="225"/>
      <c r="AR119" s="206"/>
      <c r="AS119" s="206"/>
      <c r="AT119" s="206"/>
      <c r="AU119" s="206"/>
      <c r="AV119" s="206"/>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1" t="s">
        <v>30</v>
      </c>
      <c r="BS119" s="201"/>
      <c r="BT119" s="201"/>
      <c r="BU119" s="201"/>
      <c r="BV119" s="201"/>
      <c r="BW119" s="201"/>
      <c r="BX119" s="202"/>
    </row>
    <row r="120" spans="1:76" s="6" customFormat="1" ht="24" customHeight="1">
      <c r="A120" s="203" t="s">
        <v>165</v>
      </c>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4"/>
      <c r="AF120" s="205" t="s">
        <v>166</v>
      </c>
      <c r="AG120" s="206"/>
      <c r="AH120" s="206"/>
      <c r="AI120" s="206"/>
      <c r="AJ120" s="206" t="s">
        <v>167</v>
      </c>
      <c r="AK120" s="206"/>
      <c r="AL120" s="206"/>
      <c r="AM120" s="206"/>
      <c r="AN120" s="206"/>
      <c r="AO120" s="206"/>
      <c r="AP120" s="206"/>
      <c r="AQ120" s="206"/>
      <c r="AR120" s="206"/>
      <c r="AS120" s="206"/>
      <c r="AT120" s="206"/>
      <c r="AU120" s="206"/>
      <c r="AV120" s="206"/>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200"/>
      <c r="BR120" s="201" t="s">
        <v>30</v>
      </c>
      <c r="BS120" s="201"/>
      <c r="BT120" s="201"/>
      <c r="BU120" s="201"/>
      <c r="BV120" s="201"/>
      <c r="BW120" s="201"/>
      <c r="BX120" s="202"/>
    </row>
    <row r="121" spans="1:76" s="6" customFormat="1" ht="12" thickBot="1">
      <c r="A121" s="215"/>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6"/>
      <c r="AF121" s="217"/>
      <c r="AG121" s="218"/>
      <c r="AH121" s="218"/>
      <c r="AI121" s="218"/>
      <c r="AJ121" s="218"/>
      <c r="AK121" s="218"/>
      <c r="AL121" s="218"/>
      <c r="AM121" s="218"/>
      <c r="AN121" s="218"/>
      <c r="AO121" s="218"/>
      <c r="AP121" s="218"/>
      <c r="AQ121" s="218"/>
      <c r="AR121" s="218"/>
      <c r="AS121" s="218"/>
      <c r="AT121" s="218"/>
      <c r="AU121" s="218"/>
      <c r="AV121" s="218"/>
      <c r="AW121" s="219"/>
      <c r="AX121" s="219"/>
      <c r="AY121" s="219"/>
      <c r="AZ121" s="219"/>
      <c r="BA121" s="219"/>
      <c r="BB121" s="219"/>
      <c r="BC121" s="219"/>
      <c r="BD121" s="219"/>
      <c r="BE121" s="219"/>
      <c r="BF121" s="219"/>
      <c r="BG121" s="219"/>
      <c r="BH121" s="219"/>
      <c r="BI121" s="219"/>
      <c r="BJ121" s="219"/>
      <c r="BK121" s="219"/>
      <c r="BL121" s="219"/>
      <c r="BM121" s="219"/>
      <c r="BN121" s="219"/>
      <c r="BO121" s="219"/>
      <c r="BP121" s="219"/>
      <c r="BQ121" s="219"/>
      <c r="BR121" s="220"/>
      <c r="BS121" s="220"/>
      <c r="BT121" s="220"/>
      <c r="BU121" s="220"/>
      <c r="BV121" s="220"/>
      <c r="BW121" s="220"/>
      <c r="BX121" s="221"/>
    </row>
    <row r="122" spans="1:76"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row>
    <row r="123" spans="1:76"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row>
    <row r="124" spans="1:76"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row>
    <row r="125" spans="1:76"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row>
    <row r="126" spans="1:7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row>
    <row r="127" spans="1:7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row>
    <row r="128" spans="1:7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row>
    <row r="129" spans="1:7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row>
    <row r="130" spans="1:7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row>
  </sheetData>
  <sheetProtection/>
  <mergeCells count="794">
    <mergeCell ref="AW35:BC35"/>
    <mergeCell ref="AW36:BC36"/>
    <mergeCell ref="AR35:AV35"/>
    <mergeCell ref="AR36:AV36"/>
    <mergeCell ref="BR58:BX58"/>
    <mergeCell ref="AF58:AI58"/>
    <mergeCell ref="AJ58:AQ58"/>
    <mergeCell ref="AR58:AV58"/>
    <mergeCell ref="AW58:BC58"/>
    <mergeCell ref="BD58:BJ58"/>
    <mergeCell ref="A110:AE110"/>
    <mergeCell ref="A34:AE34"/>
    <mergeCell ref="A36:AE36"/>
    <mergeCell ref="A35:AE35"/>
    <mergeCell ref="AJ35:AQ35"/>
    <mergeCell ref="AJ36:AQ36"/>
    <mergeCell ref="AJ43:AQ43"/>
    <mergeCell ref="AJ100:AQ100"/>
    <mergeCell ref="A107:AE107"/>
    <mergeCell ref="AJ95:AQ95"/>
    <mergeCell ref="BR85:BX85"/>
    <mergeCell ref="A86:AE86"/>
    <mergeCell ref="AF86:AI86"/>
    <mergeCell ref="AJ86:AQ86"/>
    <mergeCell ref="AR86:AV86"/>
    <mergeCell ref="AW86:BC86"/>
    <mergeCell ref="BD86:BJ86"/>
    <mergeCell ref="BK86:BQ86"/>
    <mergeCell ref="BR86:BX86"/>
    <mergeCell ref="BD84:BJ84"/>
    <mergeCell ref="BK84:BQ84"/>
    <mergeCell ref="BR84:BX84"/>
    <mergeCell ref="A85:AE85"/>
    <mergeCell ref="AF85:AI85"/>
    <mergeCell ref="AJ85:AQ85"/>
    <mergeCell ref="AR85:AV85"/>
    <mergeCell ref="AW85:BC85"/>
    <mergeCell ref="BD85:BJ85"/>
    <mergeCell ref="BK85:BQ85"/>
    <mergeCell ref="AR43:AV43"/>
    <mergeCell ref="AW43:BC43"/>
    <mergeCell ref="A84:AE84"/>
    <mergeCell ref="AF84:AI84"/>
    <mergeCell ref="AJ84:AQ84"/>
    <mergeCell ref="AR84:AV84"/>
    <mergeCell ref="AW84:BC84"/>
    <mergeCell ref="AF57:AI57"/>
    <mergeCell ref="AJ57:AQ57"/>
    <mergeCell ref="AR57:AV57"/>
    <mergeCell ref="BR107:BX107"/>
    <mergeCell ref="AF108:AI108"/>
    <mergeCell ref="AJ108:AQ108"/>
    <mergeCell ref="AR108:AV108"/>
    <mergeCell ref="AW108:BC108"/>
    <mergeCell ref="BD108:BJ108"/>
    <mergeCell ref="BK108:BQ108"/>
    <mergeCell ref="BR108:BX108"/>
    <mergeCell ref="AF107:AI107"/>
    <mergeCell ref="AJ107:AQ107"/>
    <mergeCell ref="AR107:AV107"/>
    <mergeCell ref="AW107:BC107"/>
    <mergeCell ref="BD107:BJ107"/>
    <mergeCell ref="BK107:BQ107"/>
    <mergeCell ref="BR105:BX105"/>
    <mergeCell ref="AF106:AI106"/>
    <mergeCell ref="AJ106:AQ106"/>
    <mergeCell ref="AR106:AV106"/>
    <mergeCell ref="AW106:BC106"/>
    <mergeCell ref="BD106:BJ106"/>
    <mergeCell ref="BK106:BQ106"/>
    <mergeCell ref="BR106:BX106"/>
    <mergeCell ref="AF105:AI105"/>
    <mergeCell ref="AJ105:AQ105"/>
    <mergeCell ref="AR105:AV105"/>
    <mergeCell ref="AW105:BC105"/>
    <mergeCell ref="BD105:BJ105"/>
    <mergeCell ref="BK105:BQ105"/>
    <mergeCell ref="BR103:BX103"/>
    <mergeCell ref="AF104:AI104"/>
    <mergeCell ref="AJ104:AQ104"/>
    <mergeCell ref="AR104:AV104"/>
    <mergeCell ref="AW104:BC104"/>
    <mergeCell ref="BD104:BJ104"/>
    <mergeCell ref="BK104:BQ104"/>
    <mergeCell ref="BR104:BX104"/>
    <mergeCell ref="AF103:AI103"/>
    <mergeCell ref="AJ103:AQ103"/>
    <mergeCell ref="AR103:AV103"/>
    <mergeCell ref="AW103:BC103"/>
    <mergeCell ref="BD103:BJ103"/>
    <mergeCell ref="BK103:BQ103"/>
    <mergeCell ref="AJ102:AQ102"/>
    <mergeCell ref="AR102:AV102"/>
    <mergeCell ref="AW102:BC102"/>
    <mergeCell ref="BD102:BJ102"/>
    <mergeCell ref="BK102:BQ102"/>
    <mergeCell ref="BR102:BX102"/>
    <mergeCell ref="BR100:BX100"/>
    <mergeCell ref="AF101:AI101"/>
    <mergeCell ref="AJ101:AQ101"/>
    <mergeCell ref="AR101:AV101"/>
    <mergeCell ref="AW101:BC101"/>
    <mergeCell ref="BD101:BJ101"/>
    <mergeCell ref="BK101:BQ101"/>
    <mergeCell ref="BR101:BX101"/>
    <mergeCell ref="AF100:AI100"/>
    <mergeCell ref="AR100:AV100"/>
    <mergeCell ref="AW100:BC100"/>
    <mergeCell ref="BD100:BJ100"/>
    <mergeCell ref="BK100:BQ100"/>
    <mergeCell ref="AF99:AI99"/>
    <mergeCell ref="AJ99:AQ99"/>
    <mergeCell ref="AR99:AV99"/>
    <mergeCell ref="AW99:BC99"/>
    <mergeCell ref="BD99:BJ99"/>
    <mergeCell ref="BK99:BQ99"/>
    <mergeCell ref="BK97:BQ97"/>
    <mergeCell ref="BR97:BX97"/>
    <mergeCell ref="AF98:AI98"/>
    <mergeCell ref="AJ98:AQ98"/>
    <mergeCell ref="AR98:AV98"/>
    <mergeCell ref="AW98:BC98"/>
    <mergeCell ref="BD98:BJ98"/>
    <mergeCell ref="BK98:BQ98"/>
    <mergeCell ref="BR98:BX98"/>
    <mergeCell ref="BK95:BQ95"/>
    <mergeCell ref="BR95:BX95"/>
    <mergeCell ref="AF96:AI96"/>
    <mergeCell ref="AJ96:AQ96"/>
    <mergeCell ref="AR96:AV96"/>
    <mergeCell ref="AW96:BC96"/>
    <mergeCell ref="BD96:BJ96"/>
    <mergeCell ref="BK96:BQ96"/>
    <mergeCell ref="BR96:BX96"/>
    <mergeCell ref="AF95:AI95"/>
    <mergeCell ref="AR95:AV95"/>
    <mergeCell ref="AW95:BC95"/>
    <mergeCell ref="BD95:BJ95"/>
    <mergeCell ref="AF97:AI97"/>
    <mergeCell ref="AJ97:AQ97"/>
    <mergeCell ref="AR97:AV97"/>
    <mergeCell ref="AW97:BC97"/>
    <mergeCell ref="BD97:BJ97"/>
    <mergeCell ref="A101:AE101"/>
    <mergeCell ref="A102:AE102"/>
    <mergeCell ref="A103:AE103"/>
    <mergeCell ref="A104:AE104"/>
    <mergeCell ref="A105:AE105"/>
    <mergeCell ref="A106:AE106"/>
    <mergeCell ref="A95:AE95"/>
    <mergeCell ref="A96:AE96"/>
    <mergeCell ref="A97:AE97"/>
    <mergeCell ref="A98:AE98"/>
    <mergeCell ref="A99:AE99"/>
    <mergeCell ref="A100:AE100"/>
    <mergeCell ref="BR49:BX50"/>
    <mergeCell ref="AF51:AI51"/>
    <mergeCell ref="AR51:AV51"/>
    <mergeCell ref="AW51:BC51"/>
    <mergeCell ref="A50:AE50"/>
    <mergeCell ref="AW48:BC48"/>
    <mergeCell ref="A51:AE51"/>
    <mergeCell ref="BR51:BX51"/>
    <mergeCell ref="BD51:BJ51"/>
    <mergeCell ref="A29:AE29"/>
    <mergeCell ref="AF28:AI29"/>
    <mergeCell ref="AJ28:AQ29"/>
    <mergeCell ref="AR28:AV29"/>
    <mergeCell ref="A45:AE45"/>
    <mergeCell ref="A42:AE42"/>
    <mergeCell ref="AF41:AI41"/>
    <mergeCell ref="AJ41:AQ41"/>
    <mergeCell ref="AR41:AV41"/>
    <mergeCell ref="AF42:AI42"/>
    <mergeCell ref="A30:AE30"/>
    <mergeCell ref="AJ30:AQ30"/>
    <mergeCell ref="AW59:BC59"/>
    <mergeCell ref="AF30:AI30"/>
    <mergeCell ref="AF49:AI50"/>
    <mergeCell ref="AJ49:AQ50"/>
    <mergeCell ref="AR49:AV50"/>
    <mergeCell ref="A49:AE49"/>
    <mergeCell ref="AJ42:AQ42"/>
    <mergeCell ref="AR42:AV42"/>
    <mergeCell ref="BR59:BX59"/>
    <mergeCell ref="BK57:BQ57"/>
    <mergeCell ref="BR57:BX57"/>
    <mergeCell ref="A108:AE108"/>
    <mergeCell ref="AW28:BC29"/>
    <mergeCell ref="A39:AE39"/>
    <mergeCell ref="AF38:AI39"/>
    <mergeCell ref="AJ38:AQ39"/>
    <mergeCell ref="AR38:AV39"/>
    <mergeCell ref="A38:AE38"/>
    <mergeCell ref="BD59:BJ59"/>
    <mergeCell ref="AW57:BC57"/>
    <mergeCell ref="BD57:BJ57"/>
    <mergeCell ref="BD56:BJ56"/>
    <mergeCell ref="BK56:BQ56"/>
    <mergeCell ref="BK58:BQ58"/>
    <mergeCell ref="BR56:BX56"/>
    <mergeCell ref="BD53:BJ53"/>
    <mergeCell ref="BK53:BQ53"/>
    <mergeCell ref="AJ56:AQ56"/>
    <mergeCell ref="AR56:AV56"/>
    <mergeCell ref="AW56:BC56"/>
    <mergeCell ref="AR55:AV55"/>
    <mergeCell ref="AF52:AI52"/>
    <mergeCell ref="AW52:BC52"/>
    <mergeCell ref="BD52:BJ52"/>
    <mergeCell ref="BK52:BQ52"/>
    <mergeCell ref="BR53:BX53"/>
    <mergeCell ref="BD55:BJ55"/>
    <mergeCell ref="BK55:BQ55"/>
    <mergeCell ref="BR55:BX55"/>
    <mergeCell ref="AW55:BC55"/>
    <mergeCell ref="AR54:AV54"/>
    <mergeCell ref="A62:AE62"/>
    <mergeCell ref="A54:AE54"/>
    <mergeCell ref="AF54:AI54"/>
    <mergeCell ref="A59:AE59"/>
    <mergeCell ref="A55:AE55"/>
    <mergeCell ref="AF55:AI55"/>
    <mergeCell ref="A56:AE56"/>
    <mergeCell ref="AF56:AI56"/>
    <mergeCell ref="A57:AE57"/>
    <mergeCell ref="A58:AE58"/>
    <mergeCell ref="BR46:BX46"/>
    <mergeCell ref="A46:AE46"/>
    <mergeCell ref="AF48:AI48"/>
    <mergeCell ref="AJ46:AQ46"/>
    <mergeCell ref="AR46:AV46"/>
    <mergeCell ref="A47:AE47"/>
    <mergeCell ref="AJ47:AQ47"/>
    <mergeCell ref="BR47:BX47"/>
    <mergeCell ref="BD46:BJ46"/>
    <mergeCell ref="BK46:BQ46"/>
    <mergeCell ref="BK47:BQ47"/>
    <mergeCell ref="AF44:AI44"/>
    <mergeCell ref="AW49:BC50"/>
    <mergeCell ref="BK41:BQ42"/>
    <mergeCell ref="BD44:BJ44"/>
    <mergeCell ref="BK44:BQ44"/>
    <mergeCell ref="BD45:BJ45"/>
    <mergeCell ref="BK45:BQ45"/>
    <mergeCell ref="BK49:BQ50"/>
    <mergeCell ref="AF43:AI43"/>
    <mergeCell ref="A53:AE53"/>
    <mergeCell ref="AW47:BC47"/>
    <mergeCell ref="AW53:BC53"/>
    <mergeCell ref="AW44:BC44"/>
    <mergeCell ref="AW45:BC45"/>
    <mergeCell ref="AW46:BC46"/>
    <mergeCell ref="AJ51:AQ51"/>
    <mergeCell ref="A52:AE52"/>
    <mergeCell ref="AJ52:AQ52"/>
    <mergeCell ref="AR52:AV52"/>
    <mergeCell ref="AR40:AV40"/>
    <mergeCell ref="AW40:BC40"/>
    <mergeCell ref="BR44:BX44"/>
    <mergeCell ref="BR45:BX45"/>
    <mergeCell ref="A41:AE41"/>
    <mergeCell ref="AF45:AI45"/>
    <mergeCell ref="AJ44:AQ44"/>
    <mergeCell ref="AR44:AV44"/>
    <mergeCell ref="A44:AE44"/>
    <mergeCell ref="A43:AE43"/>
    <mergeCell ref="BR41:BX42"/>
    <mergeCell ref="AR47:AV47"/>
    <mergeCell ref="AF47:AI47"/>
    <mergeCell ref="AJ45:AQ45"/>
    <mergeCell ref="AJ55:AQ55"/>
    <mergeCell ref="AJ53:AQ53"/>
    <mergeCell ref="AR53:AV53"/>
    <mergeCell ref="AF53:AI53"/>
    <mergeCell ref="AJ48:AQ48"/>
    <mergeCell ref="AJ54:AQ54"/>
    <mergeCell ref="A64:AE64"/>
    <mergeCell ref="AF64:AI64"/>
    <mergeCell ref="AJ64:AQ64"/>
    <mergeCell ref="AF59:AI59"/>
    <mergeCell ref="AJ59:AQ59"/>
    <mergeCell ref="AR59:AV59"/>
    <mergeCell ref="A60:AE60"/>
    <mergeCell ref="AF60:AI60"/>
    <mergeCell ref="A61:AE61"/>
    <mergeCell ref="AF61:AI61"/>
    <mergeCell ref="AJ33:AQ33"/>
    <mergeCell ref="AR33:AV33"/>
    <mergeCell ref="AF46:AI46"/>
    <mergeCell ref="A48:AE48"/>
    <mergeCell ref="AR45:AV45"/>
    <mergeCell ref="AR48:AV48"/>
    <mergeCell ref="A40:AE40"/>
    <mergeCell ref="AF40:AI40"/>
    <mergeCell ref="AF37:AI37"/>
    <mergeCell ref="AJ40:AQ40"/>
    <mergeCell ref="AJ37:AQ37"/>
    <mergeCell ref="AR37:AV37"/>
    <mergeCell ref="A37:AE37"/>
    <mergeCell ref="BD32:BJ32"/>
    <mergeCell ref="AW41:BC42"/>
    <mergeCell ref="BD41:BJ42"/>
    <mergeCell ref="AW37:BC37"/>
    <mergeCell ref="BD37:BJ37"/>
    <mergeCell ref="A33:AE33"/>
    <mergeCell ref="AF33:AI33"/>
    <mergeCell ref="BR32:BX32"/>
    <mergeCell ref="A32:AE32"/>
    <mergeCell ref="AF32:AI32"/>
    <mergeCell ref="AJ32:AQ32"/>
    <mergeCell ref="AR32:AV32"/>
    <mergeCell ref="AW32:BC32"/>
    <mergeCell ref="BR33:BX33"/>
    <mergeCell ref="BK32:BQ32"/>
    <mergeCell ref="AW33:BC33"/>
    <mergeCell ref="BK31:BQ31"/>
    <mergeCell ref="BR31:BX31"/>
    <mergeCell ref="A31:AE31"/>
    <mergeCell ref="AF31:AI31"/>
    <mergeCell ref="AJ31:AQ31"/>
    <mergeCell ref="AR31:AV31"/>
    <mergeCell ref="AW31:BC31"/>
    <mergeCell ref="BD31:BJ31"/>
    <mergeCell ref="AR30:AV30"/>
    <mergeCell ref="BK27:BQ27"/>
    <mergeCell ref="BR27:BX27"/>
    <mergeCell ref="BD30:BJ30"/>
    <mergeCell ref="BK30:BQ30"/>
    <mergeCell ref="BR30:BX30"/>
    <mergeCell ref="BD28:BJ29"/>
    <mergeCell ref="BK28:BQ29"/>
    <mergeCell ref="BR28:BX29"/>
    <mergeCell ref="AW30:BC30"/>
    <mergeCell ref="BK24:BQ24"/>
    <mergeCell ref="BR24:BX24"/>
    <mergeCell ref="BD25:BJ25"/>
    <mergeCell ref="BK25:BQ25"/>
    <mergeCell ref="BR25:BX25"/>
    <mergeCell ref="BD26:BJ26"/>
    <mergeCell ref="BK26:BQ26"/>
    <mergeCell ref="BR26:BX26"/>
    <mergeCell ref="A26:AE26"/>
    <mergeCell ref="AW24:BC24"/>
    <mergeCell ref="AW25:BC25"/>
    <mergeCell ref="AW26:BC26"/>
    <mergeCell ref="AW27:BC27"/>
    <mergeCell ref="BD24:BJ24"/>
    <mergeCell ref="BD27:BJ27"/>
    <mergeCell ref="A24:AE24"/>
    <mergeCell ref="A25:AE25"/>
    <mergeCell ref="AR27:AV27"/>
    <mergeCell ref="AJ24:AQ24"/>
    <mergeCell ref="AJ25:AQ25"/>
    <mergeCell ref="AJ26:AQ26"/>
    <mergeCell ref="AJ27:AQ27"/>
    <mergeCell ref="AR24:AV24"/>
    <mergeCell ref="AR25:AV25"/>
    <mergeCell ref="AR26:AV26"/>
    <mergeCell ref="BI21:BJ21"/>
    <mergeCell ref="BD22:BJ22"/>
    <mergeCell ref="BK21:BM21"/>
    <mergeCell ref="BN21:BO21"/>
    <mergeCell ref="A27:AE27"/>
    <mergeCell ref="A28:AE28"/>
    <mergeCell ref="AF24:AI24"/>
    <mergeCell ref="AF25:AI25"/>
    <mergeCell ref="AF26:AI26"/>
    <mergeCell ref="AF27:AI27"/>
    <mergeCell ref="A20:AE22"/>
    <mergeCell ref="AG12:AH12"/>
    <mergeCell ref="AJ12:AQ12"/>
    <mergeCell ref="AR12:AS12"/>
    <mergeCell ref="AR20:AV22"/>
    <mergeCell ref="AW20:BX20"/>
    <mergeCell ref="BR21:BX22"/>
    <mergeCell ref="A19:BX19"/>
    <mergeCell ref="BD21:BF21"/>
    <mergeCell ref="BG21:BH21"/>
    <mergeCell ref="BK23:BQ23"/>
    <mergeCell ref="BR23:BX23"/>
    <mergeCell ref="BK22:BQ22"/>
    <mergeCell ref="AF23:AI23"/>
    <mergeCell ref="AJ23:AQ23"/>
    <mergeCell ref="AR23:AV23"/>
    <mergeCell ref="AW23:BC23"/>
    <mergeCell ref="AJ20:AQ22"/>
    <mergeCell ref="BP21:BQ21"/>
    <mergeCell ref="AW21:AY21"/>
    <mergeCell ref="AT12:AU12"/>
    <mergeCell ref="AV12:AW12"/>
    <mergeCell ref="N14:BE14"/>
    <mergeCell ref="H17:BE17"/>
    <mergeCell ref="A23:AE23"/>
    <mergeCell ref="BD23:BJ23"/>
    <mergeCell ref="AZ21:BA21"/>
    <mergeCell ref="BB21:BC21"/>
    <mergeCell ref="AF20:AI22"/>
    <mergeCell ref="AW22:BC22"/>
    <mergeCell ref="AY10:AZ10"/>
    <mergeCell ref="A10:AX10"/>
    <mergeCell ref="BQ13:BX13"/>
    <mergeCell ref="BQ18:BX18"/>
    <mergeCell ref="BF13:BP13"/>
    <mergeCell ref="BF14:BP14"/>
    <mergeCell ref="BF15:BP15"/>
    <mergeCell ref="BF16:BP16"/>
    <mergeCell ref="BF17:BP17"/>
    <mergeCell ref="BF18:BP18"/>
    <mergeCell ref="BD7:BK7"/>
    <mergeCell ref="BD8:BE8"/>
    <mergeCell ref="BG8:BN8"/>
    <mergeCell ref="BQ17:BX17"/>
    <mergeCell ref="BQ10:BX11"/>
    <mergeCell ref="BQ12:BX12"/>
    <mergeCell ref="BF12:BP12"/>
    <mergeCell ref="BQ14:BX14"/>
    <mergeCell ref="BQ15:BX15"/>
    <mergeCell ref="BQ16:BX16"/>
    <mergeCell ref="BC1:BX1"/>
    <mergeCell ref="BC2:BX2"/>
    <mergeCell ref="BQ8:BR8"/>
    <mergeCell ref="BM6:BW6"/>
    <mergeCell ref="BM7:BW7"/>
    <mergeCell ref="BO8:BP8"/>
    <mergeCell ref="BC3:BX3"/>
    <mergeCell ref="BC4:BX4"/>
    <mergeCell ref="BC5:BX5"/>
    <mergeCell ref="BD6:BK6"/>
    <mergeCell ref="BR37:BX37"/>
    <mergeCell ref="BD40:BJ40"/>
    <mergeCell ref="AW38:BC39"/>
    <mergeCell ref="BD38:BJ39"/>
    <mergeCell ref="BK38:BQ39"/>
    <mergeCell ref="BR38:BX39"/>
    <mergeCell ref="BR40:BX40"/>
    <mergeCell ref="BK61:BQ61"/>
    <mergeCell ref="BR61:BX61"/>
    <mergeCell ref="BR54:BX54"/>
    <mergeCell ref="BK48:BQ48"/>
    <mergeCell ref="BR48:BX48"/>
    <mergeCell ref="BR60:BX60"/>
    <mergeCell ref="BK60:BQ60"/>
    <mergeCell ref="BK51:BQ51"/>
    <mergeCell ref="BR52:BX52"/>
    <mergeCell ref="BK59:BQ59"/>
    <mergeCell ref="BD33:BJ33"/>
    <mergeCell ref="BK33:BQ33"/>
    <mergeCell ref="BK40:BQ40"/>
    <mergeCell ref="AW54:BC54"/>
    <mergeCell ref="BD54:BJ54"/>
    <mergeCell ref="BK54:BQ54"/>
    <mergeCell ref="BD48:BJ48"/>
    <mergeCell ref="BD49:BJ50"/>
    <mergeCell ref="BK37:BQ37"/>
    <mergeCell ref="BD47:BJ47"/>
    <mergeCell ref="BD61:BJ61"/>
    <mergeCell ref="AJ60:AQ60"/>
    <mergeCell ref="AR60:AV60"/>
    <mergeCell ref="AW60:BC60"/>
    <mergeCell ref="BD60:BJ60"/>
    <mergeCell ref="AJ61:AQ61"/>
    <mergeCell ref="AR61:AV61"/>
    <mergeCell ref="AW61:BC61"/>
    <mergeCell ref="BR64:BX64"/>
    <mergeCell ref="A63:AE63"/>
    <mergeCell ref="AF63:AI63"/>
    <mergeCell ref="AJ63:AQ63"/>
    <mergeCell ref="AR63:AV63"/>
    <mergeCell ref="AF62:AI62"/>
    <mergeCell ref="BD62:BJ62"/>
    <mergeCell ref="AW62:BC62"/>
    <mergeCell ref="AJ62:AQ62"/>
    <mergeCell ref="AR62:AV62"/>
    <mergeCell ref="BR65:BX65"/>
    <mergeCell ref="AW64:BC64"/>
    <mergeCell ref="BD64:BJ64"/>
    <mergeCell ref="BK64:BQ64"/>
    <mergeCell ref="BR62:BX62"/>
    <mergeCell ref="AW63:BC63"/>
    <mergeCell ref="BD63:BJ63"/>
    <mergeCell ref="BK63:BQ63"/>
    <mergeCell ref="BR63:BX63"/>
    <mergeCell ref="BK62:BQ62"/>
    <mergeCell ref="AF65:AI65"/>
    <mergeCell ref="AJ65:AQ65"/>
    <mergeCell ref="AR65:AV65"/>
    <mergeCell ref="AW65:BC65"/>
    <mergeCell ref="BD65:BJ65"/>
    <mergeCell ref="BK65:BQ65"/>
    <mergeCell ref="AW66:BC66"/>
    <mergeCell ref="BD66:BJ66"/>
    <mergeCell ref="BK66:BQ66"/>
    <mergeCell ref="BR66:BX66"/>
    <mergeCell ref="AR64:AV64"/>
    <mergeCell ref="A66:AE66"/>
    <mergeCell ref="AF66:AI66"/>
    <mergeCell ref="AJ66:AQ66"/>
    <mergeCell ref="AR66:AV66"/>
    <mergeCell ref="A65:AE65"/>
    <mergeCell ref="AW67:BC67"/>
    <mergeCell ref="BD67:BJ67"/>
    <mergeCell ref="BK67:BQ67"/>
    <mergeCell ref="BR67:BX67"/>
    <mergeCell ref="A67:AE67"/>
    <mergeCell ref="AF67:AI67"/>
    <mergeCell ref="AJ67:AQ67"/>
    <mergeCell ref="AR67:AV67"/>
    <mergeCell ref="AW68:BC68"/>
    <mergeCell ref="BD68:BJ68"/>
    <mergeCell ref="BK68:BQ68"/>
    <mergeCell ref="BR68:BX68"/>
    <mergeCell ref="A68:AE68"/>
    <mergeCell ref="AF68:AI68"/>
    <mergeCell ref="AJ68:AQ68"/>
    <mergeCell ref="AR68:AV68"/>
    <mergeCell ref="AW69:BC69"/>
    <mergeCell ref="BD69:BJ69"/>
    <mergeCell ref="BK69:BQ69"/>
    <mergeCell ref="BR69:BX69"/>
    <mergeCell ref="A69:AE69"/>
    <mergeCell ref="AF69:AI69"/>
    <mergeCell ref="AJ69:AQ69"/>
    <mergeCell ref="AR69:AV69"/>
    <mergeCell ref="BK70:BQ70"/>
    <mergeCell ref="BR70:BX70"/>
    <mergeCell ref="A70:AE70"/>
    <mergeCell ref="AF70:AI70"/>
    <mergeCell ref="AJ70:AQ70"/>
    <mergeCell ref="AR70:AV70"/>
    <mergeCell ref="A71:AE71"/>
    <mergeCell ref="AF71:AI71"/>
    <mergeCell ref="AJ71:AQ71"/>
    <mergeCell ref="AR71:AV71"/>
    <mergeCell ref="AW70:BC70"/>
    <mergeCell ref="BD70:BJ70"/>
    <mergeCell ref="AW72:BC72"/>
    <mergeCell ref="BD72:BJ72"/>
    <mergeCell ref="AW71:BC71"/>
    <mergeCell ref="BD71:BJ71"/>
    <mergeCell ref="BK71:BQ71"/>
    <mergeCell ref="BR71:BX71"/>
    <mergeCell ref="A72:AE72"/>
    <mergeCell ref="AF73:AI73"/>
    <mergeCell ref="AJ72:AQ72"/>
    <mergeCell ref="AR72:AV72"/>
    <mergeCell ref="AF72:AI72"/>
    <mergeCell ref="A73:AE73"/>
    <mergeCell ref="AJ73:AQ73"/>
    <mergeCell ref="AR73:AV73"/>
    <mergeCell ref="BK74:BQ74"/>
    <mergeCell ref="BR74:BX74"/>
    <mergeCell ref="AF74:AI74"/>
    <mergeCell ref="AW74:BC74"/>
    <mergeCell ref="BK72:BQ72"/>
    <mergeCell ref="BD73:BJ73"/>
    <mergeCell ref="BK73:BQ73"/>
    <mergeCell ref="BR73:BX73"/>
    <mergeCell ref="BR72:BX72"/>
    <mergeCell ref="AW73:BC73"/>
    <mergeCell ref="AJ74:AQ74"/>
    <mergeCell ref="AR74:AV74"/>
    <mergeCell ref="A74:AE74"/>
    <mergeCell ref="BD74:BJ74"/>
    <mergeCell ref="BR75:BX75"/>
    <mergeCell ref="A76:AE76"/>
    <mergeCell ref="BD76:BJ76"/>
    <mergeCell ref="BK76:BQ76"/>
    <mergeCell ref="BR76:BX76"/>
    <mergeCell ref="A75:AE75"/>
    <mergeCell ref="AF76:AI76"/>
    <mergeCell ref="AJ75:AQ75"/>
    <mergeCell ref="AR75:AV75"/>
    <mergeCell ref="BD77:BJ77"/>
    <mergeCell ref="BK77:BQ77"/>
    <mergeCell ref="AF75:AI75"/>
    <mergeCell ref="AW76:BC76"/>
    <mergeCell ref="AW77:BC77"/>
    <mergeCell ref="BD75:BJ75"/>
    <mergeCell ref="AW75:BC75"/>
    <mergeCell ref="A77:AE77"/>
    <mergeCell ref="AF78:AI78"/>
    <mergeCell ref="AJ77:AQ77"/>
    <mergeCell ref="AJ78:AQ78"/>
    <mergeCell ref="AR78:AV78"/>
    <mergeCell ref="BK75:BQ75"/>
    <mergeCell ref="AR77:AV77"/>
    <mergeCell ref="AF77:AI77"/>
    <mergeCell ref="AJ76:AQ76"/>
    <mergeCell ref="AR76:AV76"/>
    <mergeCell ref="AF80:AI80"/>
    <mergeCell ref="AJ79:AQ79"/>
    <mergeCell ref="AW80:BC80"/>
    <mergeCell ref="A80:AE80"/>
    <mergeCell ref="AF79:AI79"/>
    <mergeCell ref="BR77:BX77"/>
    <mergeCell ref="A78:AE78"/>
    <mergeCell ref="BD78:BJ78"/>
    <mergeCell ref="BK78:BQ78"/>
    <mergeCell ref="BR78:BX78"/>
    <mergeCell ref="AW78:BC78"/>
    <mergeCell ref="AW79:BC79"/>
    <mergeCell ref="BD79:BJ79"/>
    <mergeCell ref="BK79:BQ79"/>
    <mergeCell ref="BR79:BX79"/>
    <mergeCell ref="A79:AE79"/>
    <mergeCell ref="AJ80:AQ80"/>
    <mergeCell ref="AR80:AV80"/>
    <mergeCell ref="AW81:BC81"/>
    <mergeCell ref="BD80:BJ80"/>
    <mergeCell ref="BK80:BQ80"/>
    <mergeCell ref="BR80:BX80"/>
    <mergeCell ref="AR82:AV82"/>
    <mergeCell ref="BK81:BQ81"/>
    <mergeCell ref="BD81:BJ81"/>
    <mergeCell ref="AR79:AV79"/>
    <mergeCell ref="BR81:BX81"/>
    <mergeCell ref="AR81:AV81"/>
    <mergeCell ref="AW82:BC82"/>
    <mergeCell ref="A87:AE87"/>
    <mergeCell ref="AF83:AI83"/>
    <mergeCell ref="A81:AE81"/>
    <mergeCell ref="AF82:AI82"/>
    <mergeCell ref="AJ81:AQ81"/>
    <mergeCell ref="AJ82:AQ82"/>
    <mergeCell ref="A82:AE82"/>
    <mergeCell ref="AF81:AI81"/>
    <mergeCell ref="BD83:BJ83"/>
    <mergeCell ref="BK83:BQ83"/>
    <mergeCell ref="BK82:BQ82"/>
    <mergeCell ref="BR82:BX82"/>
    <mergeCell ref="BD82:BJ82"/>
    <mergeCell ref="BR83:BX83"/>
    <mergeCell ref="BR88:BX88"/>
    <mergeCell ref="AR88:AV88"/>
    <mergeCell ref="AF88:AI88"/>
    <mergeCell ref="AJ87:AQ87"/>
    <mergeCell ref="AR87:AV87"/>
    <mergeCell ref="AW88:BC88"/>
    <mergeCell ref="BD87:BJ87"/>
    <mergeCell ref="BR87:BX87"/>
    <mergeCell ref="AF87:AI87"/>
    <mergeCell ref="AW87:BC87"/>
    <mergeCell ref="A90:AE90"/>
    <mergeCell ref="AR89:AV89"/>
    <mergeCell ref="BK88:BQ88"/>
    <mergeCell ref="AR83:AV83"/>
    <mergeCell ref="BD88:BJ88"/>
    <mergeCell ref="BK87:BQ87"/>
    <mergeCell ref="AW89:BC89"/>
    <mergeCell ref="A83:AE83"/>
    <mergeCell ref="AJ83:AQ83"/>
    <mergeCell ref="AW83:BC83"/>
    <mergeCell ref="BR89:BX89"/>
    <mergeCell ref="A91:AE91"/>
    <mergeCell ref="BK90:BQ90"/>
    <mergeCell ref="A88:AE88"/>
    <mergeCell ref="AF89:AI89"/>
    <mergeCell ref="AJ88:AQ88"/>
    <mergeCell ref="AJ89:AQ89"/>
    <mergeCell ref="A89:AE89"/>
    <mergeCell ref="BD89:BJ89"/>
    <mergeCell ref="BK89:BQ89"/>
    <mergeCell ref="AF90:AI90"/>
    <mergeCell ref="BD91:BJ91"/>
    <mergeCell ref="BK91:BQ91"/>
    <mergeCell ref="AF91:AI91"/>
    <mergeCell ref="AJ90:AQ90"/>
    <mergeCell ref="AW91:BC91"/>
    <mergeCell ref="AW90:BC90"/>
    <mergeCell ref="BD90:BJ90"/>
    <mergeCell ref="AJ91:AQ91"/>
    <mergeCell ref="BK93:BQ93"/>
    <mergeCell ref="BR93:BX93"/>
    <mergeCell ref="AR93:AV93"/>
    <mergeCell ref="AW93:BC93"/>
    <mergeCell ref="BR92:BX92"/>
    <mergeCell ref="AR90:AV90"/>
    <mergeCell ref="BR90:BX90"/>
    <mergeCell ref="A93:AE93"/>
    <mergeCell ref="AR91:AV91"/>
    <mergeCell ref="AW92:BC92"/>
    <mergeCell ref="BD92:BJ92"/>
    <mergeCell ref="BD93:BJ93"/>
    <mergeCell ref="AF92:AI92"/>
    <mergeCell ref="A94:AE94"/>
    <mergeCell ref="AF112:AI112"/>
    <mergeCell ref="AW112:BC112"/>
    <mergeCell ref="A112:AE112"/>
    <mergeCell ref="BD112:BJ112"/>
    <mergeCell ref="AR92:AV92"/>
    <mergeCell ref="A92:AE92"/>
    <mergeCell ref="AF93:AI93"/>
    <mergeCell ref="AJ92:AQ92"/>
    <mergeCell ref="AJ93:AQ93"/>
    <mergeCell ref="BK112:BQ112"/>
    <mergeCell ref="AW113:BC113"/>
    <mergeCell ref="AR113:AV113"/>
    <mergeCell ref="AF113:AI113"/>
    <mergeCell ref="AJ112:AQ112"/>
    <mergeCell ref="AR112:AV112"/>
    <mergeCell ref="AJ113:AQ113"/>
    <mergeCell ref="BR112:BX112"/>
    <mergeCell ref="BD113:BJ113"/>
    <mergeCell ref="BK113:BQ113"/>
    <mergeCell ref="BR113:BX113"/>
    <mergeCell ref="A114:AE114"/>
    <mergeCell ref="BD114:BJ114"/>
    <mergeCell ref="BK114:BQ114"/>
    <mergeCell ref="BR114:BX114"/>
    <mergeCell ref="A113:AE113"/>
    <mergeCell ref="AF114:AI114"/>
    <mergeCell ref="AJ115:AQ115"/>
    <mergeCell ref="AR115:AV115"/>
    <mergeCell ref="AF115:AI115"/>
    <mergeCell ref="AJ114:AQ114"/>
    <mergeCell ref="AR114:AV114"/>
    <mergeCell ref="AW114:BC114"/>
    <mergeCell ref="AW115:BC115"/>
    <mergeCell ref="BD115:BJ115"/>
    <mergeCell ref="BK115:BQ115"/>
    <mergeCell ref="BD117:BJ117"/>
    <mergeCell ref="BK117:BQ117"/>
    <mergeCell ref="BR115:BX115"/>
    <mergeCell ref="A116:AE116"/>
    <mergeCell ref="BD116:BJ116"/>
    <mergeCell ref="BK116:BQ116"/>
    <mergeCell ref="BR116:BX116"/>
    <mergeCell ref="A115:AE115"/>
    <mergeCell ref="AR117:AV117"/>
    <mergeCell ref="AF117:AI117"/>
    <mergeCell ref="AJ116:AQ116"/>
    <mergeCell ref="AR116:AV116"/>
    <mergeCell ref="AW116:BC116"/>
    <mergeCell ref="AW117:BC117"/>
    <mergeCell ref="AF116:AI116"/>
    <mergeCell ref="BR117:BX117"/>
    <mergeCell ref="A118:AE118"/>
    <mergeCell ref="BD118:BJ118"/>
    <mergeCell ref="BK118:BQ118"/>
    <mergeCell ref="BR118:BX118"/>
    <mergeCell ref="A117:AE117"/>
    <mergeCell ref="AF118:AI118"/>
    <mergeCell ref="AJ117:AQ117"/>
    <mergeCell ref="AJ118:AQ118"/>
    <mergeCell ref="AR118:AV118"/>
    <mergeCell ref="AW119:BC119"/>
    <mergeCell ref="A119:AE119"/>
    <mergeCell ref="AF120:AI120"/>
    <mergeCell ref="AJ119:AQ119"/>
    <mergeCell ref="AR119:AV119"/>
    <mergeCell ref="AR120:AV120"/>
    <mergeCell ref="AF119:AI119"/>
    <mergeCell ref="BD121:BJ121"/>
    <mergeCell ref="BK121:BQ121"/>
    <mergeCell ref="BR121:BX121"/>
    <mergeCell ref="BD119:BJ119"/>
    <mergeCell ref="BK119:BQ119"/>
    <mergeCell ref="BR119:BX119"/>
    <mergeCell ref="BD120:BJ120"/>
    <mergeCell ref="BK120:BQ120"/>
    <mergeCell ref="BR120:BX120"/>
    <mergeCell ref="T11:BC11"/>
    <mergeCell ref="A121:AE121"/>
    <mergeCell ref="AF121:AI121"/>
    <mergeCell ref="AJ121:AQ121"/>
    <mergeCell ref="AR121:AV121"/>
    <mergeCell ref="AW121:BC121"/>
    <mergeCell ref="AW120:BC120"/>
    <mergeCell ref="A120:AE120"/>
    <mergeCell ref="AJ120:AQ120"/>
    <mergeCell ref="AW118:BC118"/>
    <mergeCell ref="A111:AE111"/>
    <mergeCell ref="AF111:AI111"/>
    <mergeCell ref="AJ111:AQ111"/>
    <mergeCell ref="AR111:AV111"/>
    <mergeCell ref="AW111:BC111"/>
    <mergeCell ref="BD111:BJ111"/>
    <mergeCell ref="A109:AE109"/>
    <mergeCell ref="AF109:AI109"/>
    <mergeCell ref="AJ109:AQ109"/>
    <mergeCell ref="AR109:AV109"/>
    <mergeCell ref="AW109:BC109"/>
    <mergeCell ref="BD109:BJ109"/>
    <mergeCell ref="BD35:BJ35"/>
    <mergeCell ref="BD36:BJ36"/>
    <mergeCell ref="BK35:BQ35"/>
    <mergeCell ref="BK36:BQ36"/>
    <mergeCell ref="BK111:BQ111"/>
    <mergeCell ref="BR111:BX111"/>
    <mergeCell ref="BK109:BQ109"/>
    <mergeCell ref="BR109:BX109"/>
    <mergeCell ref="BK92:BQ92"/>
    <mergeCell ref="BR91:BX91"/>
  </mergeCells>
  <printOptions horizontalCentered="1"/>
  <pageMargins left="0.3937007874015748" right="0.3937007874015748" top="0.3937007874015748" bottom="0.3937007874015748" header="0.5118110236220472" footer="0.5118110236220472"/>
  <pageSetup horizontalDpi="600" verticalDpi="600" orientation="landscape" paperSize="9" scale="97" r:id="rId1"/>
  <rowBreaks count="2" manualBreakCount="2">
    <brk id="73" max="75" man="1"/>
    <brk id="99" max="75" man="1"/>
  </rowBreaks>
</worksheet>
</file>

<file path=xl/worksheets/sheet3.xml><?xml version="1.0" encoding="utf-8"?>
<worksheet xmlns="http://schemas.openxmlformats.org/spreadsheetml/2006/main" xmlns:r="http://schemas.openxmlformats.org/officeDocument/2006/relationships">
  <dimension ref="A1:CC68"/>
  <sheetViews>
    <sheetView showGridLines="0" zoomScale="115" zoomScaleNormal="115" zoomScaleSheetLayoutView="115" zoomScalePageLayoutView="0" workbookViewId="0" topLeftCell="A32">
      <selection activeCell="AF51" sqref="AF51"/>
    </sheetView>
  </sheetViews>
  <sheetFormatPr defaultColWidth="2" defaultRowHeight="12.75"/>
  <cols>
    <col min="1" max="38" width="2" style="0" customWidth="1"/>
    <col min="39" max="39" width="2.66015625" style="0" customWidth="1"/>
    <col min="40" max="48" width="2" style="0" customWidth="1"/>
    <col min="49" max="49" width="10.66015625" style="0" customWidth="1"/>
    <col min="50" max="70" width="1.66796875" style="0" customWidth="1"/>
    <col min="71" max="77" width="1.5" style="0" customWidth="1"/>
    <col min="78" max="80" width="2" style="0" customWidth="1"/>
    <col min="81" max="81" width="11.33203125" style="0" bestFit="1" customWidth="1"/>
  </cols>
  <sheetData>
    <row r="1" spans="1:77" ht="15.75" customHeight="1">
      <c r="A1" s="463" t="s">
        <v>293</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row>
    <row r="2" spans="1:77" ht="6" customHeight="1">
      <c r="A2" s="9"/>
      <c r="B2" s="9"/>
      <c r="C2" s="9"/>
      <c r="D2" s="9"/>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row>
    <row r="3" spans="1:77" ht="12.75">
      <c r="A3" s="304" t="s">
        <v>169</v>
      </c>
      <c r="B3" s="304"/>
      <c r="C3" s="304"/>
      <c r="D3" s="304"/>
      <c r="E3" s="313" t="s">
        <v>15</v>
      </c>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4"/>
      <c r="AN3" s="304" t="s">
        <v>171</v>
      </c>
      <c r="AO3" s="304"/>
      <c r="AP3" s="304"/>
      <c r="AQ3" s="304"/>
      <c r="AR3" s="304" t="s">
        <v>170</v>
      </c>
      <c r="AS3" s="304"/>
      <c r="AT3" s="304"/>
      <c r="AU3" s="304"/>
      <c r="AV3" s="304"/>
      <c r="AW3" s="526" t="s">
        <v>341</v>
      </c>
      <c r="AX3" s="319" t="s">
        <v>17</v>
      </c>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row>
    <row r="4" spans="1:77" ht="11.25" customHeight="1">
      <c r="A4" s="304"/>
      <c r="B4" s="304"/>
      <c r="C4" s="304"/>
      <c r="D4" s="304"/>
      <c r="E4" s="316"/>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7"/>
      <c r="AN4" s="304"/>
      <c r="AO4" s="304"/>
      <c r="AP4" s="304"/>
      <c r="AQ4" s="304"/>
      <c r="AR4" s="304"/>
      <c r="AS4" s="304"/>
      <c r="AT4" s="304"/>
      <c r="AU4" s="304"/>
      <c r="AV4" s="304"/>
      <c r="AW4" s="527"/>
      <c r="AX4" s="310" t="s">
        <v>18</v>
      </c>
      <c r="AY4" s="311"/>
      <c r="AZ4" s="311"/>
      <c r="BA4" s="301" t="s">
        <v>298</v>
      </c>
      <c r="BB4" s="301"/>
      <c r="BC4" s="302" t="s">
        <v>56</v>
      </c>
      <c r="BD4" s="303"/>
      <c r="BE4" s="328" t="s">
        <v>18</v>
      </c>
      <c r="BF4" s="328"/>
      <c r="BG4" s="328"/>
      <c r="BH4" s="329" t="s">
        <v>354</v>
      </c>
      <c r="BI4" s="329"/>
      <c r="BJ4" s="330" t="s">
        <v>56</v>
      </c>
      <c r="BK4" s="330"/>
      <c r="BL4" s="310" t="s">
        <v>18</v>
      </c>
      <c r="BM4" s="311"/>
      <c r="BN4" s="311"/>
      <c r="BO4" s="301" t="s">
        <v>379</v>
      </c>
      <c r="BP4" s="301"/>
      <c r="BQ4" s="302" t="s">
        <v>56</v>
      </c>
      <c r="BR4" s="303"/>
      <c r="BS4" s="465" t="s">
        <v>20</v>
      </c>
      <c r="BT4" s="465"/>
      <c r="BU4" s="465"/>
      <c r="BV4" s="465"/>
      <c r="BW4" s="465"/>
      <c r="BX4" s="465"/>
      <c r="BY4" s="465"/>
    </row>
    <row r="5" spans="1:77" ht="36.75" customHeight="1">
      <c r="A5" s="304"/>
      <c r="B5" s="304"/>
      <c r="C5" s="304"/>
      <c r="D5" s="304"/>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7"/>
      <c r="AN5" s="304"/>
      <c r="AO5" s="304"/>
      <c r="AP5" s="304"/>
      <c r="AQ5" s="304"/>
      <c r="AR5" s="304"/>
      <c r="AS5" s="304"/>
      <c r="AT5" s="304"/>
      <c r="AU5" s="304"/>
      <c r="AV5" s="304"/>
      <c r="AW5" s="528"/>
      <c r="AX5" s="305" t="s">
        <v>172</v>
      </c>
      <c r="AY5" s="306"/>
      <c r="AZ5" s="306"/>
      <c r="BA5" s="306"/>
      <c r="BB5" s="306"/>
      <c r="BC5" s="306"/>
      <c r="BD5" s="307"/>
      <c r="BE5" s="325" t="s">
        <v>173</v>
      </c>
      <c r="BF5" s="306"/>
      <c r="BG5" s="306"/>
      <c r="BH5" s="306"/>
      <c r="BI5" s="306"/>
      <c r="BJ5" s="306"/>
      <c r="BK5" s="306"/>
      <c r="BL5" s="305" t="s">
        <v>174</v>
      </c>
      <c r="BM5" s="306"/>
      <c r="BN5" s="306"/>
      <c r="BO5" s="306"/>
      <c r="BP5" s="306"/>
      <c r="BQ5" s="306"/>
      <c r="BR5" s="307"/>
      <c r="BS5" s="325"/>
      <c r="BT5" s="325"/>
      <c r="BU5" s="325"/>
      <c r="BV5" s="325"/>
      <c r="BW5" s="325"/>
      <c r="BX5" s="325"/>
      <c r="BY5" s="325"/>
    </row>
    <row r="6" spans="1:77" ht="12.75" customHeight="1" thickBot="1">
      <c r="A6" s="300">
        <v>1</v>
      </c>
      <c r="B6" s="300"/>
      <c r="C6" s="300"/>
      <c r="D6" s="300"/>
      <c r="E6" s="464">
        <v>2</v>
      </c>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300">
        <v>3</v>
      </c>
      <c r="AO6" s="300"/>
      <c r="AP6" s="300"/>
      <c r="AQ6" s="300"/>
      <c r="AR6" s="300">
        <v>4</v>
      </c>
      <c r="AS6" s="300"/>
      <c r="AT6" s="300"/>
      <c r="AU6" s="300"/>
      <c r="AV6" s="300"/>
      <c r="AW6" s="112" t="s">
        <v>342</v>
      </c>
      <c r="AX6" s="300">
        <v>5</v>
      </c>
      <c r="AY6" s="300"/>
      <c r="AZ6" s="300"/>
      <c r="BA6" s="300"/>
      <c r="BB6" s="300"/>
      <c r="BC6" s="300"/>
      <c r="BD6" s="300"/>
      <c r="BE6" s="300">
        <v>6</v>
      </c>
      <c r="BF6" s="300"/>
      <c r="BG6" s="300"/>
      <c r="BH6" s="300"/>
      <c r="BI6" s="300"/>
      <c r="BJ6" s="300"/>
      <c r="BK6" s="300"/>
      <c r="BL6" s="300">
        <v>7</v>
      </c>
      <c r="BM6" s="300"/>
      <c r="BN6" s="300"/>
      <c r="BO6" s="300"/>
      <c r="BP6" s="300"/>
      <c r="BQ6" s="300"/>
      <c r="BR6" s="300"/>
      <c r="BS6" s="300">
        <v>8</v>
      </c>
      <c r="BT6" s="300"/>
      <c r="BU6" s="300"/>
      <c r="BV6" s="300"/>
      <c r="BW6" s="300"/>
      <c r="BX6" s="300"/>
      <c r="BY6" s="466"/>
    </row>
    <row r="7" spans="1:77" ht="12.75">
      <c r="A7" s="468">
        <v>1</v>
      </c>
      <c r="B7" s="468"/>
      <c r="C7" s="468"/>
      <c r="D7" s="468"/>
      <c r="E7" s="469" t="s">
        <v>294</v>
      </c>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1"/>
      <c r="AN7" s="472">
        <v>26000</v>
      </c>
      <c r="AO7" s="473"/>
      <c r="AP7" s="473"/>
      <c r="AQ7" s="473"/>
      <c r="AR7" s="474" t="s">
        <v>30</v>
      </c>
      <c r="AS7" s="474"/>
      <c r="AT7" s="474"/>
      <c r="AU7" s="474"/>
      <c r="AV7" s="474"/>
      <c r="AW7" s="96"/>
      <c r="AX7" s="475">
        <f>Раздел1!AW89</f>
        <v>1516004.77</v>
      </c>
      <c r="AY7" s="475"/>
      <c r="AZ7" s="475"/>
      <c r="BA7" s="475"/>
      <c r="BB7" s="475"/>
      <c r="BC7" s="475"/>
      <c r="BD7" s="475"/>
      <c r="BE7" s="476">
        <f>Раздел1!BD89</f>
        <v>1232609.64</v>
      </c>
      <c r="BF7" s="476"/>
      <c r="BG7" s="476"/>
      <c r="BH7" s="476"/>
      <c r="BI7" s="476"/>
      <c r="BJ7" s="476"/>
      <c r="BK7" s="476"/>
      <c r="BL7" s="476">
        <f>Раздел1!BK89</f>
        <v>1232609.64</v>
      </c>
      <c r="BM7" s="476"/>
      <c r="BN7" s="476"/>
      <c r="BO7" s="476"/>
      <c r="BP7" s="476"/>
      <c r="BQ7" s="476"/>
      <c r="BR7" s="476"/>
      <c r="BS7" s="357"/>
      <c r="BT7" s="357"/>
      <c r="BU7" s="357"/>
      <c r="BV7" s="357"/>
      <c r="BW7" s="357"/>
      <c r="BX7" s="357"/>
      <c r="BY7" s="358"/>
    </row>
    <row r="8" spans="1:77" ht="108" customHeight="1">
      <c r="A8" s="479" t="s">
        <v>175</v>
      </c>
      <c r="B8" s="479"/>
      <c r="C8" s="479"/>
      <c r="D8" s="479"/>
      <c r="E8" s="480" t="s">
        <v>194</v>
      </c>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2"/>
      <c r="AN8" s="483">
        <v>26100</v>
      </c>
      <c r="AO8" s="484"/>
      <c r="AP8" s="484"/>
      <c r="AQ8" s="484"/>
      <c r="AR8" s="484" t="s">
        <v>30</v>
      </c>
      <c r="AS8" s="484"/>
      <c r="AT8" s="484"/>
      <c r="AU8" s="484"/>
      <c r="AV8" s="484"/>
      <c r="AW8" s="113"/>
      <c r="AX8" s="200"/>
      <c r="AY8" s="200"/>
      <c r="AZ8" s="200"/>
      <c r="BA8" s="200"/>
      <c r="BB8" s="200"/>
      <c r="BC8" s="200"/>
      <c r="BD8" s="200"/>
      <c r="BE8" s="467"/>
      <c r="BF8" s="467"/>
      <c r="BG8" s="467"/>
      <c r="BH8" s="467"/>
      <c r="BI8" s="467"/>
      <c r="BJ8" s="467"/>
      <c r="BK8" s="467"/>
      <c r="BL8" s="467"/>
      <c r="BM8" s="467"/>
      <c r="BN8" s="467"/>
      <c r="BO8" s="467"/>
      <c r="BP8" s="467"/>
      <c r="BQ8" s="467"/>
      <c r="BR8" s="467"/>
      <c r="BS8" s="477"/>
      <c r="BT8" s="477"/>
      <c r="BU8" s="477"/>
      <c r="BV8" s="477"/>
      <c r="BW8" s="477"/>
      <c r="BX8" s="477"/>
      <c r="BY8" s="478"/>
    </row>
    <row r="9" spans="1:77" ht="25.5" customHeight="1">
      <c r="A9" s="479" t="s">
        <v>176</v>
      </c>
      <c r="B9" s="479"/>
      <c r="C9" s="479"/>
      <c r="D9" s="479"/>
      <c r="E9" s="485" t="s">
        <v>195</v>
      </c>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7"/>
      <c r="AN9" s="483">
        <v>26200</v>
      </c>
      <c r="AO9" s="484"/>
      <c r="AP9" s="484"/>
      <c r="AQ9" s="484"/>
      <c r="AR9" s="484" t="s">
        <v>30</v>
      </c>
      <c r="AS9" s="484"/>
      <c r="AT9" s="484"/>
      <c r="AU9" s="484"/>
      <c r="AV9" s="484"/>
      <c r="AW9" s="113"/>
      <c r="AX9" s="200"/>
      <c r="AY9" s="200"/>
      <c r="AZ9" s="200"/>
      <c r="BA9" s="200"/>
      <c r="BB9" s="200"/>
      <c r="BC9" s="200"/>
      <c r="BD9" s="200"/>
      <c r="BE9" s="467"/>
      <c r="BF9" s="467"/>
      <c r="BG9" s="467"/>
      <c r="BH9" s="467"/>
      <c r="BI9" s="467"/>
      <c r="BJ9" s="467"/>
      <c r="BK9" s="467"/>
      <c r="BL9" s="467"/>
      <c r="BM9" s="467"/>
      <c r="BN9" s="467"/>
      <c r="BO9" s="467"/>
      <c r="BP9" s="467"/>
      <c r="BQ9" s="467"/>
      <c r="BR9" s="467"/>
      <c r="BS9" s="477"/>
      <c r="BT9" s="477"/>
      <c r="BU9" s="477"/>
      <c r="BV9" s="477"/>
      <c r="BW9" s="477"/>
      <c r="BX9" s="477"/>
      <c r="BY9" s="478"/>
    </row>
    <row r="10" spans="1:81" ht="24" customHeight="1">
      <c r="A10" s="479" t="s">
        <v>177</v>
      </c>
      <c r="B10" s="479"/>
      <c r="C10" s="479"/>
      <c r="D10" s="479"/>
      <c r="E10" s="485" t="s">
        <v>196</v>
      </c>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7"/>
      <c r="AN10" s="483">
        <v>26300</v>
      </c>
      <c r="AO10" s="484"/>
      <c r="AP10" s="484"/>
      <c r="AQ10" s="484"/>
      <c r="AR10" s="484" t="s">
        <v>30</v>
      </c>
      <c r="AS10" s="484"/>
      <c r="AT10" s="484"/>
      <c r="AU10" s="484"/>
      <c r="AV10" s="484"/>
      <c r="AW10" s="113"/>
      <c r="AX10" s="200">
        <f>AX11</f>
        <v>69404.77</v>
      </c>
      <c r="AY10" s="200"/>
      <c r="AZ10" s="200"/>
      <c r="BA10" s="200"/>
      <c r="BB10" s="200"/>
      <c r="BC10" s="200"/>
      <c r="BD10" s="200"/>
      <c r="BE10" s="467"/>
      <c r="BF10" s="467"/>
      <c r="BG10" s="467"/>
      <c r="BH10" s="467"/>
      <c r="BI10" s="467"/>
      <c r="BJ10" s="467"/>
      <c r="BK10" s="467"/>
      <c r="BL10" s="467"/>
      <c r="BM10" s="467"/>
      <c r="BN10" s="467"/>
      <c r="BO10" s="467"/>
      <c r="BP10" s="467"/>
      <c r="BQ10" s="467"/>
      <c r="BR10" s="467"/>
      <c r="BS10" s="477"/>
      <c r="BT10" s="477"/>
      <c r="BU10" s="477"/>
      <c r="BV10" s="477"/>
      <c r="BW10" s="477"/>
      <c r="BX10" s="477"/>
      <c r="BY10" s="478"/>
      <c r="CC10" s="145"/>
    </row>
    <row r="11" spans="1:77" ht="37.5" customHeight="1">
      <c r="A11" s="385" t="s">
        <v>343</v>
      </c>
      <c r="B11" s="385"/>
      <c r="C11" s="385"/>
      <c r="D11" s="385"/>
      <c r="E11" s="485" t="s">
        <v>344</v>
      </c>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7"/>
      <c r="AN11" s="483">
        <v>26310</v>
      </c>
      <c r="AO11" s="484"/>
      <c r="AP11" s="484"/>
      <c r="AQ11" s="484"/>
      <c r="AR11" s="484" t="s">
        <v>30</v>
      </c>
      <c r="AS11" s="484"/>
      <c r="AT11" s="484"/>
      <c r="AU11" s="484"/>
      <c r="AV11" s="484"/>
      <c r="AW11" s="113"/>
      <c r="AX11" s="200">
        <v>69404.77</v>
      </c>
      <c r="AY11" s="200"/>
      <c r="AZ11" s="200"/>
      <c r="BA11" s="200"/>
      <c r="BB11" s="200"/>
      <c r="BC11" s="200"/>
      <c r="BD11" s="200"/>
      <c r="BE11" s="529"/>
      <c r="BF11" s="529"/>
      <c r="BG11" s="529"/>
      <c r="BH11" s="529"/>
      <c r="BI11" s="529"/>
      <c r="BJ11" s="529"/>
      <c r="BK11" s="529"/>
      <c r="BL11" s="200">
        <v>0</v>
      </c>
      <c r="BM11" s="200"/>
      <c r="BN11" s="200"/>
      <c r="BO11" s="200"/>
      <c r="BP11" s="200"/>
      <c r="BQ11" s="200"/>
      <c r="BR11" s="200"/>
      <c r="BS11" s="477"/>
      <c r="BT11" s="477"/>
      <c r="BU11" s="477"/>
      <c r="BV11" s="477"/>
      <c r="BW11" s="477"/>
      <c r="BX11" s="477"/>
      <c r="BY11" s="478"/>
    </row>
    <row r="12" spans="1:77" ht="12.75">
      <c r="A12" s="479"/>
      <c r="B12" s="479"/>
      <c r="C12" s="479"/>
      <c r="D12" s="479"/>
      <c r="E12" s="485" t="s">
        <v>345</v>
      </c>
      <c r="F12" s="486"/>
      <c r="G12" s="486"/>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7"/>
      <c r="AN12" s="483" t="s">
        <v>346</v>
      </c>
      <c r="AO12" s="484"/>
      <c r="AP12" s="484"/>
      <c r="AQ12" s="484"/>
      <c r="AR12" s="484" t="s">
        <v>30</v>
      </c>
      <c r="AS12" s="484"/>
      <c r="AT12" s="484"/>
      <c r="AU12" s="484"/>
      <c r="AV12" s="484"/>
      <c r="AW12" s="113"/>
      <c r="BE12" s="467"/>
      <c r="BF12" s="467"/>
      <c r="BG12" s="467"/>
      <c r="BH12" s="467"/>
      <c r="BI12" s="467"/>
      <c r="BJ12" s="467"/>
      <c r="BK12" s="467"/>
      <c r="BL12" s="467"/>
      <c r="BM12" s="467"/>
      <c r="BN12" s="467"/>
      <c r="BO12" s="467"/>
      <c r="BP12" s="467"/>
      <c r="BQ12" s="467"/>
      <c r="BR12" s="467"/>
      <c r="BS12" s="477"/>
      <c r="BT12" s="477"/>
      <c r="BU12" s="477"/>
      <c r="BV12" s="477"/>
      <c r="BW12" s="477"/>
      <c r="BX12" s="477"/>
      <c r="BY12" s="478"/>
    </row>
    <row r="13" spans="1:77" ht="12.75">
      <c r="A13" s="385" t="s">
        <v>347</v>
      </c>
      <c r="B13" s="385"/>
      <c r="C13" s="385"/>
      <c r="D13" s="385"/>
      <c r="E13" s="485" t="s">
        <v>348</v>
      </c>
      <c r="F13" s="486"/>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7"/>
      <c r="AN13" s="483">
        <v>26320</v>
      </c>
      <c r="AO13" s="484"/>
      <c r="AP13" s="484"/>
      <c r="AQ13" s="484"/>
      <c r="AR13" s="484" t="s">
        <v>30</v>
      </c>
      <c r="AS13" s="484"/>
      <c r="AT13" s="484"/>
      <c r="AU13" s="484"/>
      <c r="AV13" s="484"/>
      <c r="AW13" s="113"/>
      <c r="AX13" s="200">
        <f>AX17+AX21+AX30</f>
        <v>0</v>
      </c>
      <c r="AY13" s="200"/>
      <c r="AZ13" s="200"/>
      <c r="BA13" s="200"/>
      <c r="BB13" s="200"/>
      <c r="BC13" s="200"/>
      <c r="BD13" s="200"/>
      <c r="BE13" s="467">
        <v>0</v>
      </c>
      <c r="BF13" s="467"/>
      <c r="BG13" s="467"/>
      <c r="BH13" s="467"/>
      <c r="BI13" s="467"/>
      <c r="BJ13" s="467"/>
      <c r="BK13" s="467"/>
      <c r="BL13" s="467">
        <v>0</v>
      </c>
      <c r="BM13" s="467"/>
      <c r="BN13" s="467"/>
      <c r="BO13" s="467"/>
      <c r="BP13" s="467"/>
      <c r="BQ13" s="467"/>
      <c r="BR13" s="467"/>
      <c r="BS13" s="477"/>
      <c r="BT13" s="477"/>
      <c r="BU13" s="477"/>
      <c r="BV13" s="477"/>
      <c r="BW13" s="477"/>
      <c r="BX13" s="477"/>
      <c r="BY13" s="478"/>
    </row>
    <row r="14" spans="1:77" ht="38.25" customHeight="1">
      <c r="A14" s="479" t="s">
        <v>178</v>
      </c>
      <c r="B14" s="479"/>
      <c r="C14" s="479"/>
      <c r="D14" s="479"/>
      <c r="E14" s="488" t="s">
        <v>295</v>
      </c>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3"/>
      <c r="AN14" s="483">
        <v>26400</v>
      </c>
      <c r="AO14" s="484"/>
      <c r="AP14" s="484"/>
      <c r="AQ14" s="484"/>
      <c r="AR14" s="484" t="s">
        <v>30</v>
      </c>
      <c r="AS14" s="484"/>
      <c r="AT14" s="484"/>
      <c r="AU14" s="484"/>
      <c r="AV14" s="484"/>
      <c r="AW14" s="113"/>
      <c r="AX14" s="200">
        <f>AX15+AX18+AX27</f>
        <v>1516004.77</v>
      </c>
      <c r="AY14" s="200"/>
      <c r="AZ14" s="200"/>
      <c r="BA14" s="200"/>
      <c r="BB14" s="200"/>
      <c r="BC14" s="200"/>
      <c r="BD14" s="200"/>
      <c r="BE14" s="200">
        <f>BE15+BE18+BE27</f>
        <v>1091300</v>
      </c>
      <c r="BF14" s="200"/>
      <c r="BG14" s="200"/>
      <c r="BH14" s="200"/>
      <c r="BI14" s="200"/>
      <c r="BJ14" s="200"/>
      <c r="BK14" s="200"/>
      <c r="BL14" s="200">
        <f>BL15+BL18+BL27</f>
        <v>1091300</v>
      </c>
      <c r="BM14" s="200"/>
      <c r="BN14" s="200"/>
      <c r="BO14" s="200"/>
      <c r="BP14" s="200"/>
      <c r="BQ14" s="200"/>
      <c r="BR14" s="200"/>
      <c r="BS14" s="477"/>
      <c r="BT14" s="477"/>
      <c r="BU14" s="477"/>
      <c r="BV14" s="477"/>
      <c r="BW14" s="477"/>
      <c r="BX14" s="477"/>
      <c r="BY14" s="478"/>
    </row>
    <row r="15" spans="1:77" ht="33.75" customHeight="1">
      <c r="A15" s="479" t="s">
        <v>179</v>
      </c>
      <c r="B15" s="479"/>
      <c r="C15" s="479"/>
      <c r="D15" s="479"/>
      <c r="E15" s="489" t="s">
        <v>197</v>
      </c>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1"/>
      <c r="AN15" s="483">
        <v>26410</v>
      </c>
      <c r="AO15" s="484"/>
      <c r="AP15" s="484"/>
      <c r="AQ15" s="484"/>
      <c r="AR15" s="484" t="s">
        <v>30</v>
      </c>
      <c r="AS15" s="484"/>
      <c r="AT15" s="484"/>
      <c r="AU15" s="484"/>
      <c r="AV15" s="484"/>
      <c r="AW15" s="113"/>
      <c r="AX15" s="200">
        <f>AX16+AX17</f>
        <v>1088102.17</v>
      </c>
      <c r="AY15" s="200"/>
      <c r="AZ15" s="200"/>
      <c r="BA15" s="200"/>
      <c r="BB15" s="200"/>
      <c r="BC15" s="200"/>
      <c r="BD15" s="200"/>
      <c r="BE15" s="200">
        <f>BE16+BE17</f>
        <v>1049900</v>
      </c>
      <c r="BF15" s="200"/>
      <c r="BG15" s="200"/>
      <c r="BH15" s="200"/>
      <c r="BI15" s="200"/>
      <c r="BJ15" s="200"/>
      <c r="BK15" s="200"/>
      <c r="BL15" s="200">
        <f>BL16+BL17</f>
        <v>1049900</v>
      </c>
      <c r="BM15" s="200"/>
      <c r="BN15" s="200"/>
      <c r="BO15" s="200"/>
      <c r="BP15" s="200"/>
      <c r="BQ15" s="200"/>
      <c r="BR15" s="200"/>
      <c r="BS15" s="477"/>
      <c r="BT15" s="477"/>
      <c r="BU15" s="477"/>
      <c r="BV15" s="477"/>
      <c r="BW15" s="477"/>
      <c r="BX15" s="477"/>
      <c r="BY15" s="478"/>
    </row>
    <row r="16" spans="1:77" ht="24.75" customHeight="1">
      <c r="A16" s="479" t="s">
        <v>180</v>
      </c>
      <c r="B16" s="479"/>
      <c r="C16" s="479"/>
      <c r="D16" s="479"/>
      <c r="E16" s="492" t="s">
        <v>198</v>
      </c>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4"/>
      <c r="AN16" s="483">
        <v>26411</v>
      </c>
      <c r="AO16" s="484"/>
      <c r="AP16" s="484"/>
      <c r="AQ16" s="484"/>
      <c r="AR16" s="484" t="s">
        <v>30</v>
      </c>
      <c r="AS16" s="484"/>
      <c r="AT16" s="484"/>
      <c r="AU16" s="484"/>
      <c r="AV16" s="484"/>
      <c r="AW16" s="113"/>
      <c r="AX16" s="200">
        <f>'Благ.'!I13+'Благ.'!I34</f>
        <v>1088102.17</v>
      </c>
      <c r="AY16" s="200"/>
      <c r="AZ16" s="200"/>
      <c r="BA16" s="200"/>
      <c r="BB16" s="200"/>
      <c r="BC16" s="200"/>
      <c r="BD16" s="200"/>
      <c r="BE16" s="467">
        <f>999900-850000+900000</f>
        <v>1049900</v>
      </c>
      <c r="BF16" s="467"/>
      <c r="BG16" s="467"/>
      <c r="BH16" s="467"/>
      <c r="BI16" s="467"/>
      <c r="BJ16" s="467"/>
      <c r="BK16" s="467"/>
      <c r="BL16" s="467">
        <f>BE16</f>
        <v>1049900</v>
      </c>
      <c r="BM16" s="467"/>
      <c r="BN16" s="467"/>
      <c r="BO16" s="467"/>
      <c r="BP16" s="467"/>
      <c r="BQ16" s="467"/>
      <c r="BR16" s="467"/>
      <c r="BS16" s="477"/>
      <c r="BT16" s="477"/>
      <c r="BU16" s="477"/>
      <c r="BV16" s="477"/>
      <c r="BW16" s="477"/>
      <c r="BX16" s="477"/>
      <c r="BY16" s="478"/>
    </row>
    <row r="17" spans="1:77" ht="12.75">
      <c r="A17" s="479" t="s">
        <v>181</v>
      </c>
      <c r="B17" s="479"/>
      <c r="C17" s="479"/>
      <c r="D17" s="479"/>
      <c r="E17" s="495" t="s">
        <v>199</v>
      </c>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4"/>
      <c r="AN17" s="483">
        <v>26412</v>
      </c>
      <c r="AO17" s="484"/>
      <c r="AP17" s="484"/>
      <c r="AQ17" s="484"/>
      <c r="AR17" s="484" t="s">
        <v>30</v>
      </c>
      <c r="AS17" s="484"/>
      <c r="AT17" s="484"/>
      <c r="AU17" s="484"/>
      <c r="AV17" s="484"/>
      <c r="AW17" s="113"/>
      <c r="AX17" s="200"/>
      <c r="AY17" s="200"/>
      <c r="AZ17" s="200"/>
      <c r="BA17" s="200"/>
      <c r="BB17" s="200"/>
      <c r="BC17" s="200"/>
      <c r="BD17" s="200"/>
      <c r="BE17" s="467"/>
      <c r="BF17" s="467"/>
      <c r="BG17" s="467"/>
      <c r="BH17" s="467"/>
      <c r="BI17" s="467"/>
      <c r="BJ17" s="467"/>
      <c r="BK17" s="467"/>
      <c r="BL17" s="467"/>
      <c r="BM17" s="467"/>
      <c r="BN17" s="467"/>
      <c r="BO17" s="467"/>
      <c r="BP17" s="467"/>
      <c r="BQ17" s="467"/>
      <c r="BR17" s="467"/>
      <c r="BS17" s="477"/>
      <c r="BT17" s="477"/>
      <c r="BU17" s="477"/>
      <c r="BV17" s="477"/>
      <c r="BW17" s="477"/>
      <c r="BX17" s="477"/>
      <c r="BY17" s="478"/>
    </row>
    <row r="18" spans="1:77" ht="22.5" customHeight="1">
      <c r="A18" s="479" t="s">
        <v>182</v>
      </c>
      <c r="B18" s="479"/>
      <c r="C18" s="479"/>
      <c r="D18" s="479"/>
      <c r="E18" s="489" t="s">
        <v>201</v>
      </c>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7"/>
      <c r="AN18" s="483">
        <v>26420</v>
      </c>
      <c r="AO18" s="484"/>
      <c r="AP18" s="484"/>
      <c r="AQ18" s="484"/>
      <c r="AR18" s="484" t="s">
        <v>30</v>
      </c>
      <c r="AS18" s="484"/>
      <c r="AT18" s="484"/>
      <c r="AU18" s="484"/>
      <c r="AV18" s="484"/>
      <c r="AW18" s="113"/>
      <c r="AX18" s="200">
        <f>AX19</f>
        <v>258000</v>
      </c>
      <c r="AY18" s="200"/>
      <c r="AZ18" s="200"/>
      <c r="BA18" s="200"/>
      <c r="BB18" s="200"/>
      <c r="BC18" s="200"/>
      <c r="BD18" s="200"/>
      <c r="BE18" s="467">
        <v>8000</v>
      </c>
      <c r="BF18" s="467"/>
      <c r="BG18" s="467"/>
      <c r="BH18" s="467"/>
      <c r="BI18" s="467"/>
      <c r="BJ18" s="467"/>
      <c r="BK18" s="467"/>
      <c r="BL18" s="467">
        <v>8000</v>
      </c>
      <c r="BM18" s="467"/>
      <c r="BN18" s="467"/>
      <c r="BO18" s="467"/>
      <c r="BP18" s="467"/>
      <c r="BQ18" s="467"/>
      <c r="BR18" s="467"/>
      <c r="BS18" s="477"/>
      <c r="BT18" s="477"/>
      <c r="BU18" s="477"/>
      <c r="BV18" s="477"/>
      <c r="BW18" s="477"/>
      <c r="BX18" s="477"/>
      <c r="BY18" s="478"/>
    </row>
    <row r="19" spans="1:77" ht="23.25" customHeight="1">
      <c r="A19" s="479" t="s">
        <v>183</v>
      </c>
      <c r="B19" s="479"/>
      <c r="C19" s="479"/>
      <c r="D19" s="479"/>
      <c r="E19" s="492" t="s">
        <v>198</v>
      </c>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4"/>
      <c r="AN19" s="483">
        <v>26421</v>
      </c>
      <c r="AO19" s="484"/>
      <c r="AP19" s="484"/>
      <c r="AQ19" s="484"/>
      <c r="AR19" s="484" t="s">
        <v>30</v>
      </c>
      <c r="AS19" s="484"/>
      <c r="AT19" s="484"/>
      <c r="AU19" s="484"/>
      <c r="AV19" s="484"/>
      <c r="AW19" s="113"/>
      <c r="AX19" s="200">
        <f>'Благ.'!J13+'Благ.'!J34</f>
        <v>258000</v>
      </c>
      <c r="AY19" s="200"/>
      <c r="AZ19" s="200"/>
      <c r="BA19" s="200"/>
      <c r="BB19" s="200"/>
      <c r="BC19" s="200"/>
      <c r="BD19" s="200"/>
      <c r="BE19" s="467">
        <v>8000</v>
      </c>
      <c r="BF19" s="467"/>
      <c r="BG19" s="467"/>
      <c r="BH19" s="467"/>
      <c r="BI19" s="467"/>
      <c r="BJ19" s="467"/>
      <c r="BK19" s="467"/>
      <c r="BL19" s="467">
        <v>8000</v>
      </c>
      <c r="BM19" s="467"/>
      <c r="BN19" s="467"/>
      <c r="BO19" s="467"/>
      <c r="BP19" s="467"/>
      <c r="BQ19" s="467"/>
      <c r="BR19" s="467"/>
      <c r="BS19" s="477"/>
      <c r="BT19" s="477"/>
      <c r="BU19" s="477"/>
      <c r="BV19" s="477"/>
      <c r="BW19" s="477"/>
      <c r="BX19" s="477"/>
      <c r="BY19" s="478"/>
    </row>
    <row r="20" spans="1:77" ht="14.25" customHeight="1">
      <c r="A20" s="479"/>
      <c r="B20" s="479"/>
      <c r="C20" s="479"/>
      <c r="D20" s="479"/>
      <c r="E20" s="485" t="s">
        <v>345</v>
      </c>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7"/>
      <c r="AN20" s="483" t="s">
        <v>349</v>
      </c>
      <c r="AO20" s="484"/>
      <c r="AP20" s="484"/>
      <c r="AQ20" s="484"/>
      <c r="AR20" s="484" t="s">
        <v>30</v>
      </c>
      <c r="AS20" s="484"/>
      <c r="AT20" s="484"/>
      <c r="AU20" s="484"/>
      <c r="AV20" s="484"/>
      <c r="AW20" s="113"/>
      <c r="AX20" s="200"/>
      <c r="AY20" s="200"/>
      <c r="AZ20" s="200"/>
      <c r="BA20" s="200"/>
      <c r="BB20" s="200"/>
      <c r="BC20" s="200"/>
      <c r="BD20" s="200"/>
      <c r="BE20" s="467">
        <v>0</v>
      </c>
      <c r="BF20" s="467"/>
      <c r="BG20" s="467"/>
      <c r="BH20" s="467"/>
      <c r="BI20" s="467"/>
      <c r="BJ20" s="467"/>
      <c r="BK20" s="467"/>
      <c r="BL20" s="467">
        <v>0</v>
      </c>
      <c r="BM20" s="467"/>
      <c r="BN20" s="467"/>
      <c r="BO20" s="467"/>
      <c r="BP20" s="467"/>
      <c r="BQ20" s="467"/>
      <c r="BR20" s="467"/>
      <c r="BS20" s="477"/>
      <c r="BT20" s="477"/>
      <c r="BU20" s="477"/>
      <c r="BV20" s="477"/>
      <c r="BW20" s="477"/>
      <c r="BX20" s="477"/>
      <c r="BY20" s="478"/>
    </row>
    <row r="21" spans="1:77" ht="12.75">
      <c r="A21" s="479" t="s">
        <v>184</v>
      </c>
      <c r="B21" s="479"/>
      <c r="C21" s="479"/>
      <c r="D21" s="479"/>
      <c r="E21" s="495" t="s">
        <v>199</v>
      </c>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4"/>
      <c r="AN21" s="483">
        <v>26422</v>
      </c>
      <c r="AO21" s="484"/>
      <c r="AP21" s="484"/>
      <c r="AQ21" s="484"/>
      <c r="AR21" s="484" t="s">
        <v>30</v>
      </c>
      <c r="AS21" s="484"/>
      <c r="AT21" s="484"/>
      <c r="AU21" s="484"/>
      <c r="AV21" s="484"/>
      <c r="AW21" s="113"/>
      <c r="AX21" s="200"/>
      <c r="AY21" s="200"/>
      <c r="AZ21" s="200"/>
      <c r="BA21" s="200"/>
      <c r="BB21" s="200"/>
      <c r="BC21" s="200"/>
      <c r="BD21" s="200"/>
      <c r="BE21" s="467"/>
      <c r="BF21" s="467"/>
      <c r="BG21" s="467"/>
      <c r="BH21" s="467"/>
      <c r="BI21" s="467"/>
      <c r="BJ21" s="467"/>
      <c r="BK21" s="467"/>
      <c r="BL21" s="467"/>
      <c r="BM21" s="467"/>
      <c r="BN21" s="467"/>
      <c r="BO21" s="467"/>
      <c r="BP21" s="467"/>
      <c r="BQ21" s="467"/>
      <c r="BR21" s="467"/>
      <c r="BS21" s="477"/>
      <c r="BT21" s="477"/>
      <c r="BU21" s="477"/>
      <c r="BV21" s="477"/>
      <c r="BW21" s="477"/>
      <c r="BX21" s="477"/>
      <c r="BY21" s="478"/>
    </row>
    <row r="22" spans="1:77" ht="14.25">
      <c r="A22" s="479" t="s">
        <v>185</v>
      </c>
      <c r="B22" s="479"/>
      <c r="C22" s="479"/>
      <c r="D22" s="479"/>
      <c r="E22" s="498" t="s">
        <v>203</v>
      </c>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500"/>
      <c r="AN22" s="483">
        <v>26430</v>
      </c>
      <c r="AO22" s="484"/>
      <c r="AP22" s="484"/>
      <c r="AQ22" s="484"/>
      <c r="AR22" s="484" t="s">
        <v>30</v>
      </c>
      <c r="AS22" s="484"/>
      <c r="AT22" s="484"/>
      <c r="AU22" s="484"/>
      <c r="AV22" s="484"/>
      <c r="AW22" s="113"/>
      <c r="AX22" s="200"/>
      <c r="AY22" s="200"/>
      <c r="AZ22" s="200"/>
      <c r="BA22" s="200"/>
      <c r="BB22" s="200"/>
      <c r="BC22" s="200"/>
      <c r="BD22" s="200"/>
      <c r="BE22" s="467"/>
      <c r="BF22" s="467"/>
      <c r="BG22" s="467"/>
      <c r="BH22" s="467"/>
      <c r="BI22" s="467"/>
      <c r="BJ22" s="467"/>
      <c r="BK22" s="467"/>
      <c r="BL22" s="467"/>
      <c r="BM22" s="467"/>
      <c r="BN22" s="467"/>
      <c r="BO22" s="467"/>
      <c r="BP22" s="467"/>
      <c r="BQ22" s="467"/>
      <c r="BR22" s="467"/>
      <c r="BS22" s="477"/>
      <c r="BT22" s="477"/>
      <c r="BU22" s="477"/>
      <c r="BV22" s="477"/>
      <c r="BW22" s="477"/>
      <c r="BX22" s="477"/>
      <c r="BY22" s="478"/>
    </row>
    <row r="23" spans="1:77" ht="12.75">
      <c r="A23" s="479"/>
      <c r="B23" s="479"/>
      <c r="C23" s="479"/>
      <c r="D23" s="479"/>
      <c r="E23" s="485" t="s">
        <v>345</v>
      </c>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7"/>
      <c r="AN23" s="483" t="s">
        <v>350</v>
      </c>
      <c r="AO23" s="484"/>
      <c r="AP23" s="484"/>
      <c r="AQ23" s="484"/>
      <c r="AR23" s="484" t="s">
        <v>30</v>
      </c>
      <c r="AS23" s="484"/>
      <c r="AT23" s="484"/>
      <c r="AU23" s="484"/>
      <c r="AV23" s="484"/>
      <c r="AW23" s="113"/>
      <c r="AX23" s="200">
        <v>0</v>
      </c>
      <c r="AY23" s="200"/>
      <c r="AZ23" s="200"/>
      <c r="BA23" s="200"/>
      <c r="BB23" s="200"/>
      <c r="BC23" s="200"/>
      <c r="BD23" s="200"/>
      <c r="BE23" s="467">
        <v>0</v>
      </c>
      <c r="BF23" s="467"/>
      <c r="BG23" s="467"/>
      <c r="BH23" s="467"/>
      <c r="BI23" s="467"/>
      <c r="BJ23" s="467"/>
      <c r="BK23" s="467"/>
      <c r="BL23" s="467">
        <v>0</v>
      </c>
      <c r="BM23" s="467"/>
      <c r="BN23" s="467"/>
      <c r="BO23" s="467"/>
      <c r="BP23" s="467"/>
      <c r="BQ23" s="467"/>
      <c r="BR23" s="467"/>
      <c r="BS23" s="477"/>
      <c r="BT23" s="477"/>
      <c r="BU23" s="477"/>
      <c r="BV23" s="477"/>
      <c r="BW23" s="477"/>
      <c r="BX23" s="477"/>
      <c r="BY23" s="478"/>
    </row>
    <row r="24" spans="1:77" ht="12.75">
      <c r="A24" s="479" t="s">
        <v>186</v>
      </c>
      <c r="B24" s="479"/>
      <c r="C24" s="479"/>
      <c r="D24" s="479"/>
      <c r="E24" s="489" t="s">
        <v>202</v>
      </c>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7"/>
      <c r="AN24" s="483">
        <v>26440</v>
      </c>
      <c r="AO24" s="484"/>
      <c r="AP24" s="484"/>
      <c r="AQ24" s="484"/>
      <c r="AR24" s="484" t="s">
        <v>30</v>
      </c>
      <c r="AS24" s="484"/>
      <c r="AT24" s="484"/>
      <c r="AU24" s="484"/>
      <c r="AV24" s="484"/>
      <c r="AW24" s="113"/>
      <c r="AX24" s="200"/>
      <c r="AY24" s="200"/>
      <c r="AZ24" s="200"/>
      <c r="BA24" s="200"/>
      <c r="BB24" s="200"/>
      <c r="BC24" s="200"/>
      <c r="BD24" s="200"/>
      <c r="BE24" s="467"/>
      <c r="BF24" s="467"/>
      <c r="BG24" s="467"/>
      <c r="BH24" s="467"/>
      <c r="BI24" s="467"/>
      <c r="BJ24" s="467"/>
      <c r="BK24" s="467"/>
      <c r="BL24" s="467"/>
      <c r="BM24" s="467"/>
      <c r="BN24" s="467"/>
      <c r="BO24" s="467"/>
      <c r="BP24" s="467"/>
      <c r="BQ24" s="467"/>
      <c r="BR24" s="467"/>
      <c r="BS24" s="477"/>
      <c r="BT24" s="477"/>
      <c r="BU24" s="477"/>
      <c r="BV24" s="477"/>
      <c r="BW24" s="477"/>
      <c r="BX24" s="477"/>
      <c r="BY24" s="478"/>
    </row>
    <row r="25" spans="1:77" ht="24.75" customHeight="1">
      <c r="A25" s="479" t="s">
        <v>187</v>
      </c>
      <c r="B25" s="479"/>
      <c r="C25" s="479"/>
      <c r="D25" s="479"/>
      <c r="E25" s="492" t="s">
        <v>198</v>
      </c>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4"/>
      <c r="AN25" s="483">
        <v>26441</v>
      </c>
      <c r="AO25" s="484"/>
      <c r="AP25" s="484"/>
      <c r="AQ25" s="484"/>
      <c r="AR25" s="484" t="s">
        <v>30</v>
      </c>
      <c r="AS25" s="484"/>
      <c r="AT25" s="484"/>
      <c r="AU25" s="484"/>
      <c r="AV25" s="484"/>
      <c r="AW25" s="113"/>
      <c r="AX25" s="200"/>
      <c r="AY25" s="200"/>
      <c r="AZ25" s="200"/>
      <c r="BA25" s="200"/>
      <c r="BB25" s="200"/>
      <c r="BC25" s="200"/>
      <c r="BD25" s="200"/>
      <c r="BE25" s="467"/>
      <c r="BF25" s="467"/>
      <c r="BG25" s="467"/>
      <c r="BH25" s="467"/>
      <c r="BI25" s="467"/>
      <c r="BJ25" s="467"/>
      <c r="BK25" s="467"/>
      <c r="BL25" s="467"/>
      <c r="BM25" s="467"/>
      <c r="BN25" s="467"/>
      <c r="BO25" s="467"/>
      <c r="BP25" s="467"/>
      <c r="BQ25" s="467"/>
      <c r="BR25" s="467"/>
      <c r="BS25" s="477"/>
      <c r="BT25" s="477"/>
      <c r="BU25" s="477"/>
      <c r="BV25" s="477"/>
      <c r="BW25" s="477"/>
      <c r="BX25" s="477"/>
      <c r="BY25" s="478"/>
    </row>
    <row r="26" spans="1:77" ht="14.25">
      <c r="A26" s="479" t="s">
        <v>188</v>
      </c>
      <c r="B26" s="479"/>
      <c r="C26" s="479"/>
      <c r="D26" s="479"/>
      <c r="E26" s="501" t="s">
        <v>200</v>
      </c>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4"/>
      <c r="AN26" s="483">
        <v>26442</v>
      </c>
      <c r="AO26" s="484"/>
      <c r="AP26" s="484"/>
      <c r="AQ26" s="484"/>
      <c r="AR26" s="484" t="s">
        <v>30</v>
      </c>
      <c r="AS26" s="484"/>
      <c r="AT26" s="484"/>
      <c r="AU26" s="484"/>
      <c r="AV26" s="484"/>
      <c r="AW26" s="113"/>
      <c r="AX26" s="200"/>
      <c r="AY26" s="200"/>
      <c r="AZ26" s="200"/>
      <c r="BA26" s="200"/>
      <c r="BB26" s="200"/>
      <c r="BC26" s="200"/>
      <c r="BD26" s="200"/>
      <c r="BE26" s="467"/>
      <c r="BF26" s="467"/>
      <c r="BG26" s="467"/>
      <c r="BH26" s="467"/>
      <c r="BI26" s="467"/>
      <c r="BJ26" s="467"/>
      <c r="BK26" s="467"/>
      <c r="BL26" s="467"/>
      <c r="BM26" s="467"/>
      <c r="BN26" s="467"/>
      <c r="BO26" s="467"/>
      <c r="BP26" s="467"/>
      <c r="BQ26" s="467"/>
      <c r="BR26" s="467"/>
      <c r="BS26" s="477"/>
      <c r="BT26" s="477"/>
      <c r="BU26" s="477"/>
      <c r="BV26" s="477"/>
      <c r="BW26" s="477"/>
      <c r="BX26" s="477"/>
      <c r="BY26" s="478"/>
    </row>
    <row r="27" spans="1:77" ht="12.75">
      <c r="A27" s="484" t="s">
        <v>189</v>
      </c>
      <c r="B27" s="484"/>
      <c r="C27" s="484"/>
      <c r="D27" s="484"/>
      <c r="E27" s="489" t="s">
        <v>204</v>
      </c>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7"/>
      <c r="AN27" s="483">
        <v>26450</v>
      </c>
      <c r="AO27" s="484"/>
      <c r="AP27" s="484"/>
      <c r="AQ27" s="484"/>
      <c r="AR27" s="484" t="s">
        <v>30</v>
      </c>
      <c r="AS27" s="484"/>
      <c r="AT27" s="484"/>
      <c r="AU27" s="484"/>
      <c r="AV27" s="484"/>
      <c r="AW27" s="113"/>
      <c r="AX27" s="200">
        <f>AX28+AX30</f>
        <v>169902.6</v>
      </c>
      <c r="AY27" s="200"/>
      <c r="AZ27" s="200"/>
      <c r="BA27" s="200"/>
      <c r="BB27" s="200"/>
      <c r="BC27" s="200"/>
      <c r="BD27" s="200"/>
      <c r="BE27" s="200">
        <f>BE28+BE30</f>
        <v>33400</v>
      </c>
      <c r="BF27" s="200"/>
      <c r="BG27" s="200"/>
      <c r="BH27" s="200"/>
      <c r="BI27" s="200"/>
      <c r="BJ27" s="200"/>
      <c r="BK27" s="200"/>
      <c r="BL27" s="200">
        <f>BL28+BL30</f>
        <v>33400</v>
      </c>
      <c r="BM27" s="200"/>
      <c r="BN27" s="200"/>
      <c r="BO27" s="200"/>
      <c r="BP27" s="200"/>
      <c r="BQ27" s="200"/>
      <c r="BR27" s="200"/>
      <c r="BS27" s="201"/>
      <c r="BT27" s="201"/>
      <c r="BU27" s="201"/>
      <c r="BV27" s="201"/>
      <c r="BW27" s="201"/>
      <c r="BX27" s="201"/>
      <c r="BY27" s="202"/>
    </row>
    <row r="28" spans="1:77" ht="24" customHeight="1">
      <c r="A28" s="504" t="s">
        <v>190</v>
      </c>
      <c r="B28" s="504"/>
      <c r="C28" s="504"/>
      <c r="D28" s="504"/>
      <c r="E28" s="505" t="s">
        <v>198</v>
      </c>
      <c r="F28" s="506"/>
      <c r="G28" s="506"/>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7"/>
      <c r="AN28" s="508">
        <v>26451</v>
      </c>
      <c r="AO28" s="509"/>
      <c r="AP28" s="509"/>
      <c r="AQ28" s="509"/>
      <c r="AR28" s="509" t="s">
        <v>30</v>
      </c>
      <c r="AS28" s="509"/>
      <c r="AT28" s="509"/>
      <c r="AU28" s="509"/>
      <c r="AV28" s="509"/>
      <c r="AW28" s="114"/>
      <c r="AX28" s="510">
        <f>'Благ.'!K13+'Благ.'!K34</f>
        <v>169902.6</v>
      </c>
      <c r="AY28" s="510"/>
      <c r="AZ28" s="510"/>
      <c r="BA28" s="510"/>
      <c r="BB28" s="510"/>
      <c r="BC28" s="510"/>
      <c r="BD28" s="510"/>
      <c r="BE28" s="511">
        <v>33400</v>
      </c>
      <c r="BF28" s="511"/>
      <c r="BG28" s="511"/>
      <c r="BH28" s="511"/>
      <c r="BI28" s="511"/>
      <c r="BJ28" s="511"/>
      <c r="BK28" s="511"/>
      <c r="BL28" s="511">
        <f>BE28</f>
        <v>33400</v>
      </c>
      <c r="BM28" s="511"/>
      <c r="BN28" s="511"/>
      <c r="BO28" s="511"/>
      <c r="BP28" s="511"/>
      <c r="BQ28" s="511"/>
      <c r="BR28" s="511"/>
      <c r="BS28" s="502"/>
      <c r="BT28" s="502"/>
      <c r="BU28" s="502"/>
      <c r="BV28" s="502"/>
      <c r="BW28" s="502"/>
      <c r="BX28" s="502"/>
      <c r="BY28" s="503"/>
    </row>
    <row r="29" spans="1:77" ht="15" customHeight="1">
      <c r="A29" s="479"/>
      <c r="B29" s="479"/>
      <c r="C29" s="479"/>
      <c r="D29" s="479"/>
      <c r="E29" s="485" t="s">
        <v>345</v>
      </c>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7"/>
      <c r="AN29" s="483" t="s">
        <v>351</v>
      </c>
      <c r="AO29" s="484"/>
      <c r="AP29" s="484"/>
      <c r="AQ29" s="484"/>
      <c r="AR29" s="484" t="s">
        <v>30</v>
      </c>
      <c r="AS29" s="484"/>
      <c r="AT29" s="484"/>
      <c r="AU29" s="484"/>
      <c r="AV29" s="484"/>
      <c r="AW29" s="113"/>
      <c r="AX29" s="200">
        <v>0</v>
      </c>
      <c r="AY29" s="200"/>
      <c r="AZ29" s="200"/>
      <c r="BA29" s="200"/>
      <c r="BB29" s="200"/>
      <c r="BC29" s="200"/>
      <c r="BD29" s="200"/>
      <c r="BE29" s="467">
        <v>0</v>
      </c>
      <c r="BF29" s="467"/>
      <c r="BG29" s="467"/>
      <c r="BH29" s="467"/>
      <c r="BI29" s="467"/>
      <c r="BJ29" s="467"/>
      <c r="BK29" s="467"/>
      <c r="BL29" s="467">
        <v>0</v>
      </c>
      <c r="BM29" s="467"/>
      <c r="BN29" s="467"/>
      <c r="BO29" s="467"/>
      <c r="BP29" s="467"/>
      <c r="BQ29" s="467"/>
      <c r="BR29" s="467"/>
      <c r="BS29" s="477"/>
      <c r="BT29" s="477"/>
      <c r="BU29" s="477"/>
      <c r="BV29" s="477"/>
      <c r="BW29" s="477"/>
      <c r="BX29" s="477"/>
      <c r="BY29" s="478"/>
    </row>
    <row r="30" spans="1:77" ht="12.75">
      <c r="A30" s="484" t="s">
        <v>191</v>
      </c>
      <c r="B30" s="484"/>
      <c r="C30" s="484"/>
      <c r="D30" s="484"/>
      <c r="E30" s="501" t="s">
        <v>199</v>
      </c>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4"/>
      <c r="AN30" s="483">
        <v>26452</v>
      </c>
      <c r="AO30" s="484"/>
      <c r="AP30" s="484"/>
      <c r="AQ30" s="484"/>
      <c r="AR30" s="484" t="s">
        <v>30</v>
      </c>
      <c r="AS30" s="484"/>
      <c r="AT30" s="484"/>
      <c r="AU30" s="484"/>
      <c r="AV30" s="484"/>
      <c r="AW30" s="113"/>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1"/>
      <c r="BT30" s="201"/>
      <c r="BU30" s="201"/>
      <c r="BV30" s="201"/>
      <c r="BW30" s="201"/>
      <c r="BX30" s="201"/>
      <c r="BY30" s="202"/>
    </row>
    <row r="31" spans="1:77" ht="36" customHeight="1">
      <c r="A31" s="504" t="s">
        <v>192</v>
      </c>
      <c r="B31" s="504"/>
      <c r="C31" s="504"/>
      <c r="D31" s="504"/>
      <c r="E31" s="512" t="s">
        <v>296</v>
      </c>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4"/>
      <c r="AN31" s="508">
        <v>26500</v>
      </c>
      <c r="AO31" s="509"/>
      <c r="AP31" s="509"/>
      <c r="AQ31" s="509"/>
      <c r="AR31" s="509" t="s">
        <v>30</v>
      </c>
      <c r="AS31" s="509"/>
      <c r="AT31" s="509"/>
      <c r="AU31" s="509"/>
      <c r="AV31" s="509"/>
      <c r="AW31" s="114"/>
      <c r="AX31" s="510">
        <f>AX14-AX10</f>
        <v>1446600</v>
      </c>
      <c r="AY31" s="510"/>
      <c r="AZ31" s="510"/>
      <c r="BA31" s="510"/>
      <c r="BB31" s="510"/>
      <c r="BC31" s="510"/>
      <c r="BD31" s="510"/>
      <c r="BE31" s="510">
        <f>BE14+BE10</f>
        <v>1091300</v>
      </c>
      <c r="BF31" s="510"/>
      <c r="BG31" s="510"/>
      <c r="BH31" s="510"/>
      <c r="BI31" s="510"/>
      <c r="BJ31" s="510"/>
      <c r="BK31" s="510"/>
      <c r="BL31" s="510">
        <f>BL14+BL10</f>
        <v>1091300</v>
      </c>
      <c r="BM31" s="510"/>
      <c r="BN31" s="510"/>
      <c r="BO31" s="510"/>
      <c r="BP31" s="510"/>
      <c r="BQ31" s="510"/>
      <c r="BR31" s="510"/>
      <c r="BS31" s="502"/>
      <c r="BT31" s="502"/>
      <c r="BU31" s="502"/>
      <c r="BV31" s="502"/>
      <c r="BW31" s="502"/>
      <c r="BX31" s="502"/>
      <c r="BY31" s="503"/>
    </row>
    <row r="32" spans="1:77" ht="12.75">
      <c r="A32" s="479"/>
      <c r="B32" s="479"/>
      <c r="C32" s="479"/>
      <c r="D32" s="479"/>
      <c r="E32" s="515" t="s">
        <v>205</v>
      </c>
      <c r="F32" s="516"/>
      <c r="G32" s="516"/>
      <c r="H32" s="516"/>
      <c r="I32" s="516"/>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17"/>
      <c r="AN32" s="483">
        <v>26510</v>
      </c>
      <c r="AO32" s="484"/>
      <c r="AP32" s="484"/>
      <c r="AQ32" s="484"/>
      <c r="AR32" s="484"/>
      <c r="AS32" s="484"/>
      <c r="AT32" s="484"/>
      <c r="AU32" s="484"/>
      <c r="AV32" s="484"/>
      <c r="AW32" s="113"/>
      <c r="AX32" s="200">
        <f>AX31</f>
        <v>1446600</v>
      </c>
      <c r="AY32" s="200"/>
      <c r="AZ32" s="200"/>
      <c r="BA32" s="200"/>
      <c r="BB32" s="200"/>
      <c r="BC32" s="200"/>
      <c r="BD32" s="200"/>
      <c r="BE32" s="467">
        <f>BE16+BE28</f>
        <v>1083300</v>
      </c>
      <c r="BF32" s="467"/>
      <c r="BG32" s="467"/>
      <c r="BH32" s="467"/>
      <c r="BI32" s="467"/>
      <c r="BJ32" s="467"/>
      <c r="BK32" s="467"/>
      <c r="BL32" s="467">
        <f>BL16+BL28</f>
        <v>1083300</v>
      </c>
      <c r="BM32" s="467"/>
      <c r="BN32" s="467"/>
      <c r="BO32" s="467"/>
      <c r="BP32" s="467"/>
      <c r="BQ32" s="467"/>
      <c r="BR32" s="467"/>
      <c r="BS32" s="477"/>
      <c r="BT32" s="477"/>
      <c r="BU32" s="477"/>
      <c r="BV32" s="477"/>
      <c r="BW32" s="477"/>
      <c r="BX32" s="477"/>
      <c r="BY32" s="478"/>
    </row>
    <row r="33" spans="1:77" ht="12.75">
      <c r="A33" s="479"/>
      <c r="B33" s="479"/>
      <c r="C33" s="479"/>
      <c r="D33" s="479"/>
      <c r="E33" s="517"/>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c r="AJ33" s="530"/>
      <c r="AK33" s="530"/>
      <c r="AL33" s="530"/>
      <c r="AM33" s="531"/>
      <c r="AN33" s="483">
        <v>26511</v>
      </c>
      <c r="AO33" s="484"/>
      <c r="AP33" s="484"/>
      <c r="AQ33" s="484"/>
      <c r="AR33" s="484"/>
      <c r="AS33" s="484"/>
      <c r="AT33" s="484"/>
      <c r="AU33" s="484"/>
      <c r="AV33" s="484"/>
      <c r="AW33" s="113"/>
      <c r="AX33" s="200"/>
      <c r="AY33" s="200"/>
      <c r="AZ33" s="200"/>
      <c r="BA33" s="200"/>
      <c r="BB33" s="200"/>
      <c r="BC33" s="200"/>
      <c r="BD33" s="200"/>
      <c r="BE33" s="467"/>
      <c r="BF33" s="467"/>
      <c r="BG33" s="467"/>
      <c r="BH33" s="467"/>
      <c r="BI33" s="467"/>
      <c r="BJ33" s="467"/>
      <c r="BK33" s="467"/>
      <c r="BL33" s="467"/>
      <c r="BM33" s="467"/>
      <c r="BN33" s="467"/>
      <c r="BO33" s="467"/>
      <c r="BP33" s="467"/>
      <c r="BQ33" s="467"/>
      <c r="BR33" s="467"/>
      <c r="BS33" s="477"/>
      <c r="BT33" s="477"/>
      <c r="BU33" s="477"/>
      <c r="BV33" s="477"/>
      <c r="BW33" s="477"/>
      <c r="BX33" s="477"/>
      <c r="BY33" s="478"/>
    </row>
    <row r="34" spans="1:77" ht="12.75">
      <c r="A34" s="479"/>
      <c r="B34" s="479"/>
      <c r="C34" s="479"/>
      <c r="D34" s="479"/>
      <c r="E34" s="517"/>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1"/>
      <c r="AN34" s="483">
        <v>26511</v>
      </c>
      <c r="AO34" s="484"/>
      <c r="AP34" s="484"/>
      <c r="AQ34" s="484"/>
      <c r="AR34" s="484"/>
      <c r="AS34" s="484"/>
      <c r="AT34" s="484"/>
      <c r="AU34" s="484"/>
      <c r="AV34" s="484"/>
      <c r="AW34" s="113"/>
      <c r="AX34" s="200"/>
      <c r="AY34" s="200"/>
      <c r="AZ34" s="200"/>
      <c r="BA34" s="200"/>
      <c r="BB34" s="200"/>
      <c r="BC34" s="200"/>
      <c r="BD34" s="200"/>
      <c r="BE34" s="467"/>
      <c r="BF34" s="467"/>
      <c r="BG34" s="467"/>
      <c r="BH34" s="467"/>
      <c r="BI34" s="467"/>
      <c r="BJ34" s="467"/>
      <c r="BK34" s="467"/>
      <c r="BL34" s="467"/>
      <c r="BM34" s="467"/>
      <c r="BN34" s="467"/>
      <c r="BO34" s="467"/>
      <c r="BP34" s="467"/>
      <c r="BQ34" s="467"/>
      <c r="BR34" s="467"/>
      <c r="BS34" s="477"/>
      <c r="BT34" s="477"/>
      <c r="BU34" s="477"/>
      <c r="BV34" s="477"/>
      <c r="BW34" s="477"/>
      <c r="BX34" s="477"/>
      <c r="BY34" s="478"/>
    </row>
    <row r="35" spans="1:77" ht="12.75">
      <c r="A35" s="479"/>
      <c r="B35" s="479"/>
      <c r="C35" s="479"/>
      <c r="D35" s="479"/>
      <c r="E35" s="515"/>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7"/>
      <c r="AN35" s="483">
        <v>26511</v>
      </c>
      <c r="AO35" s="484"/>
      <c r="AP35" s="484"/>
      <c r="AQ35" s="484"/>
      <c r="AR35" s="484"/>
      <c r="AS35" s="484"/>
      <c r="AT35" s="484"/>
      <c r="AU35" s="484"/>
      <c r="AV35" s="484"/>
      <c r="AW35" s="113"/>
      <c r="AX35" s="200"/>
      <c r="AY35" s="200"/>
      <c r="AZ35" s="200"/>
      <c r="BA35" s="200"/>
      <c r="BB35" s="200"/>
      <c r="BC35" s="200"/>
      <c r="BD35" s="200"/>
      <c r="BE35" s="467"/>
      <c r="BF35" s="467"/>
      <c r="BG35" s="467"/>
      <c r="BH35" s="467"/>
      <c r="BI35" s="467"/>
      <c r="BJ35" s="467"/>
      <c r="BK35" s="467"/>
      <c r="BL35" s="467"/>
      <c r="BM35" s="467"/>
      <c r="BN35" s="467"/>
      <c r="BO35" s="467"/>
      <c r="BP35" s="467"/>
      <c r="BQ35" s="467"/>
      <c r="BR35" s="467"/>
      <c r="BS35" s="477"/>
      <c r="BT35" s="477"/>
      <c r="BU35" s="477"/>
      <c r="BV35" s="477"/>
      <c r="BW35" s="477"/>
      <c r="BX35" s="477"/>
      <c r="BY35" s="478"/>
    </row>
    <row r="36" spans="1:77" ht="35.25" customHeight="1">
      <c r="A36" s="479" t="s">
        <v>193</v>
      </c>
      <c r="B36" s="479"/>
      <c r="C36" s="479"/>
      <c r="D36" s="479"/>
      <c r="E36" s="518" t="s">
        <v>206</v>
      </c>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20"/>
      <c r="AN36" s="483">
        <v>26600</v>
      </c>
      <c r="AO36" s="484"/>
      <c r="AP36" s="484"/>
      <c r="AQ36" s="484"/>
      <c r="AR36" s="484" t="s">
        <v>30</v>
      </c>
      <c r="AS36" s="484"/>
      <c r="AT36" s="484"/>
      <c r="AU36" s="484"/>
      <c r="AV36" s="484"/>
      <c r="AW36" s="113"/>
      <c r="AX36" s="200"/>
      <c r="AY36" s="200"/>
      <c r="AZ36" s="200"/>
      <c r="BA36" s="200"/>
      <c r="BB36" s="200"/>
      <c r="BC36" s="200"/>
      <c r="BD36" s="200"/>
      <c r="BE36" s="467"/>
      <c r="BF36" s="467"/>
      <c r="BG36" s="467"/>
      <c r="BH36" s="467"/>
      <c r="BI36" s="467"/>
      <c r="BJ36" s="467"/>
      <c r="BK36" s="467"/>
      <c r="BL36" s="467"/>
      <c r="BM36" s="467"/>
      <c r="BN36" s="467"/>
      <c r="BO36" s="467"/>
      <c r="BP36" s="467"/>
      <c r="BQ36" s="467"/>
      <c r="BR36" s="467"/>
      <c r="BS36" s="477"/>
      <c r="BT36" s="477"/>
      <c r="BU36" s="477"/>
      <c r="BV36" s="477"/>
      <c r="BW36" s="477"/>
      <c r="BX36" s="477"/>
      <c r="BY36" s="478"/>
    </row>
    <row r="37" spans="1:77" ht="13.5" thickBot="1">
      <c r="A37" s="484"/>
      <c r="B37" s="484"/>
      <c r="C37" s="484"/>
      <c r="D37" s="484"/>
      <c r="E37" s="518" t="s">
        <v>205</v>
      </c>
      <c r="F37" s="519"/>
      <c r="G37" s="519"/>
      <c r="H37" s="519"/>
      <c r="I37" s="519"/>
      <c r="J37" s="519"/>
      <c r="K37" s="519"/>
      <c r="L37" s="519"/>
      <c r="M37" s="519"/>
      <c r="N37" s="519"/>
      <c r="O37" s="519"/>
      <c r="P37" s="519"/>
      <c r="Q37" s="519"/>
      <c r="R37" s="519"/>
      <c r="S37" s="519"/>
      <c r="T37" s="519"/>
      <c r="U37" s="519"/>
      <c r="V37" s="519"/>
      <c r="W37" s="519"/>
      <c r="X37" s="519"/>
      <c r="Y37" s="519"/>
      <c r="Z37" s="519"/>
      <c r="AA37" s="519"/>
      <c r="AB37" s="519"/>
      <c r="AC37" s="519"/>
      <c r="AD37" s="519"/>
      <c r="AE37" s="519"/>
      <c r="AF37" s="519"/>
      <c r="AG37" s="519"/>
      <c r="AH37" s="519"/>
      <c r="AI37" s="519"/>
      <c r="AJ37" s="519"/>
      <c r="AK37" s="519"/>
      <c r="AL37" s="519"/>
      <c r="AM37" s="520"/>
      <c r="AN37" s="524">
        <v>26610</v>
      </c>
      <c r="AO37" s="525"/>
      <c r="AP37" s="525"/>
      <c r="AQ37" s="525"/>
      <c r="AR37" s="525"/>
      <c r="AS37" s="525"/>
      <c r="AT37" s="525"/>
      <c r="AU37" s="525"/>
      <c r="AV37" s="525"/>
      <c r="AW37" s="115"/>
      <c r="AX37" s="521"/>
      <c r="AY37" s="521"/>
      <c r="AZ37" s="521"/>
      <c r="BA37" s="521"/>
      <c r="BB37" s="521"/>
      <c r="BC37" s="521"/>
      <c r="BD37" s="521"/>
      <c r="BE37" s="521"/>
      <c r="BF37" s="521"/>
      <c r="BG37" s="521"/>
      <c r="BH37" s="521"/>
      <c r="BI37" s="521"/>
      <c r="BJ37" s="521"/>
      <c r="BK37" s="521"/>
      <c r="BL37" s="521"/>
      <c r="BM37" s="521"/>
      <c r="BN37" s="521"/>
      <c r="BO37" s="521"/>
      <c r="BP37" s="521"/>
      <c r="BQ37" s="521"/>
      <c r="BR37" s="521"/>
      <c r="BS37" s="522"/>
      <c r="BT37" s="522"/>
      <c r="BU37" s="522"/>
      <c r="BV37" s="522"/>
      <c r="BW37" s="522"/>
      <c r="BX37" s="522"/>
      <c r="BY37" s="523"/>
    </row>
    <row r="38" spans="1:77" ht="6.7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row>
    <row r="39" spans="1:77" ht="13.5"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row>
    <row r="40" spans="1:81" ht="13.5" customHeight="1">
      <c r="A40" s="446" t="str">
        <f>'Благ.'!A50</f>
        <v>И.о. директора МБУК "ДК ст-цы Благовещенской" </v>
      </c>
      <c r="B40" s="445"/>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61"/>
      <c r="AX40" s="84"/>
      <c r="AY40" s="82"/>
      <c r="AZ40" s="82"/>
      <c r="BA40" s="82"/>
      <c r="BB40" s="82"/>
      <c r="BC40" s="82"/>
      <c r="BD40" s="82"/>
      <c r="BE40" s="85"/>
      <c r="BF40" s="85"/>
      <c r="BG40" s="85"/>
      <c r="BH40" s="441" t="str">
        <f>'Благ.'!K50</f>
        <v>Н.Н. Ивочкина</v>
      </c>
      <c r="BI40" s="442"/>
      <c r="BJ40" s="442"/>
      <c r="BK40" s="442"/>
      <c r="BL40" s="442"/>
      <c r="BM40" s="442"/>
      <c r="BN40" s="442"/>
      <c r="BO40" s="442"/>
      <c r="BP40" s="442"/>
      <c r="BQ40" s="442"/>
      <c r="BR40" s="442"/>
      <c r="BS40" s="442"/>
      <c r="BT40" s="442"/>
      <c r="BU40" s="442"/>
      <c r="BV40" s="442"/>
      <c r="BW40" s="442"/>
      <c r="BX40" s="442"/>
      <c r="BY40" s="442"/>
      <c r="BZ40" s="84"/>
      <c r="CA40" s="84"/>
      <c r="CB40" s="84"/>
      <c r="CC40" s="84"/>
    </row>
    <row r="41" spans="1:81" ht="13.5" customHeight="1">
      <c r="A41" s="443"/>
      <c r="B41" s="443"/>
      <c r="C41" s="443"/>
      <c r="D41" s="443"/>
      <c r="E41" s="65"/>
      <c r="F41" s="65"/>
      <c r="G41" s="86"/>
      <c r="H41" s="87"/>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4"/>
      <c r="AT41" s="444" t="s">
        <v>266</v>
      </c>
      <c r="AU41" s="444"/>
      <c r="AV41" s="444"/>
      <c r="AW41" s="444"/>
      <c r="AX41" s="444"/>
      <c r="AY41" s="444"/>
      <c r="AZ41" s="444"/>
      <c r="BA41" s="444"/>
      <c r="BB41" s="444"/>
      <c r="BC41" s="444"/>
      <c r="BD41" s="444"/>
      <c r="BE41" s="444"/>
      <c r="BF41" s="444"/>
      <c r="BG41" s="444"/>
      <c r="BH41" s="444"/>
      <c r="BI41" s="444"/>
      <c r="BJ41" s="444"/>
      <c r="BK41" s="89"/>
      <c r="BL41" s="89"/>
      <c r="BM41" s="89"/>
      <c r="BN41" s="89"/>
      <c r="BO41" s="89"/>
      <c r="BP41" s="89"/>
      <c r="BQ41" s="89"/>
      <c r="BR41" s="89"/>
      <c r="BS41" s="89"/>
      <c r="BT41" s="89"/>
      <c r="BU41" s="89"/>
      <c r="BV41" s="89"/>
      <c r="BW41" s="89"/>
      <c r="BX41" s="89"/>
      <c r="BY41" s="89"/>
      <c r="BZ41" s="84"/>
      <c r="CA41" s="84"/>
      <c r="CB41" s="84"/>
      <c r="CC41" s="84"/>
    </row>
    <row r="42" spans="1:81" ht="13.5" customHeight="1">
      <c r="A42" s="445" t="str">
        <f>'Благ.'!A52</f>
        <v>Заведующая сектором</v>
      </c>
      <c r="B42" s="445"/>
      <c r="C42" s="445"/>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61"/>
      <c r="AX42" s="84"/>
      <c r="AY42" s="82"/>
      <c r="AZ42" s="82"/>
      <c r="BA42" s="82"/>
      <c r="BB42" s="82"/>
      <c r="BC42" s="82"/>
      <c r="BD42" s="82"/>
      <c r="BE42" s="85"/>
      <c r="BF42" s="85"/>
      <c r="BG42" s="85"/>
      <c r="BH42" s="441" t="str">
        <f>'Благ.'!K52</f>
        <v>Е.В. Лескова</v>
      </c>
      <c r="BI42" s="442"/>
      <c r="BJ42" s="442"/>
      <c r="BK42" s="442"/>
      <c r="BL42" s="442"/>
      <c r="BM42" s="442"/>
      <c r="BN42" s="442"/>
      <c r="BO42" s="442"/>
      <c r="BP42" s="442"/>
      <c r="BQ42" s="442"/>
      <c r="BR42" s="442"/>
      <c r="BS42" s="442"/>
      <c r="BT42" s="442"/>
      <c r="BU42" s="442"/>
      <c r="BV42" s="442"/>
      <c r="BW42" s="442"/>
      <c r="BX42" s="442"/>
      <c r="BY42" s="442"/>
      <c r="BZ42" s="84"/>
      <c r="CA42" s="84"/>
      <c r="CB42" s="84"/>
      <c r="CC42" s="84"/>
    </row>
    <row r="43" spans="1:81" ht="13.5" customHeight="1">
      <c r="A43" s="61"/>
      <c r="B43" s="61"/>
      <c r="C43" s="61"/>
      <c r="D43" s="61"/>
      <c r="E43" s="61"/>
      <c r="F43" s="61"/>
      <c r="G43" s="61"/>
      <c r="H43" s="61"/>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444" t="s">
        <v>266</v>
      </c>
      <c r="AU43" s="444"/>
      <c r="AV43" s="444"/>
      <c r="AW43" s="444"/>
      <c r="AX43" s="444"/>
      <c r="AY43" s="444"/>
      <c r="AZ43" s="444"/>
      <c r="BA43" s="444"/>
      <c r="BB43" s="444"/>
      <c r="BC43" s="444"/>
      <c r="BD43" s="444"/>
      <c r="BE43" s="444"/>
      <c r="BF43" s="444"/>
      <c r="BG43" s="444"/>
      <c r="BH43" s="444"/>
      <c r="BI43" s="444"/>
      <c r="BJ43" s="444"/>
      <c r="BK43" s="89"/>
      <c r="BL43" s="89"/>
      <c r="BM43" s="89"/>
      <c r="BN43" s="89"/>
      <c r="BO43" s="89"/>
      <c r="BP43" s="89"/>
      <c r="BQ43" s="89"/>
      <c r="BR43" s="89"/>
      <c r="BS43" s="89"/>
      <c r="BT43" s="89"/>
      <c r="BU43" s="89"/>
      <c r="BV43" s="89"/>
      <c r="BW43" s="89"/>
      <c r="BX43" s="89"/>
      <c r="BY43" s="89"/>
      <c r="BZ43" s="84"/>
      <c r="CA43" s="84"/>
      <c r="CB43" s="84"/>
      <c r="CC43" s="84"/>
    </row>
    <row r="44" spans="1:81" ht="13.5" customHeight="1">
      <c r="A44" s="445" t="s">
        <v>271</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90"/>
      <c r="AS44" s="90"/>
      <c r="AT44" s="90"/>
      <c r="AU44" s="90"/>
      <c r="AV44" s="90"/>
      <c r="AW44" s="88"/>
      <c r="AX44" s="84"/>
      <c r="AY44" s="82"/>
      <c r="AZ44" s="82"/>
      <c r="BA44" s="82"/>
      <c r="BB44" s="82"/>
      <c r="BC44" s="82"/>
      <c r="BD44" s="82"/>
      <c r="BE44" s="85"/>
      <c r="BF44" s="85"/>
      <c r="BG44" s="85"/>
      <c r="BH44" s="441" t="s">
        <v>297</v>
      </c>
      <c r="BI44" s="442"/>
      <c r="BJ44" s="442"/>
      <c r="BK44" s="442"/>
      <c r="BL44" s="442"/>
      <c r="BM44" s="442"/>
      <c r="BN44" s="442"/>
      <c r="BO44" s="442"/>
      <c r="BP44" s="442"/>
      <c r="BQ44" s="442"/>
      <c r="BR44" s="442"/>
      <c r="BS44" s="442"/>
      <c r="BT44" s="442"/>
      <c r="BU44" s="442"/>
      <c r="BV44" s="442"/>
      <c r="BW44" s="442"/>
      <c r="BX44" s="442"/>
      <c r="BY44" s="442"/>
      <c r="BZ44" s="84"/>
      <c r="CA44" s="84"/>
      <c r="CB44" s="84"/>
      <c r="CC44" s="84"/>
    </row>
    <row r="45" spans="1:81" ht="13.5" customHeight="1">
      <c r="A45" s="443"/>
      <c r="B45" s="443"/>
      <c r="C45" s="443"/>
      <c r="D45" s="443"/>
      <c r="E45" s="66"/>
      <c r="F45" s="65"/>
      <c r="G45" s="67"/>
      <c r="H45" s="68"/>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444" t="s">
        <v>266</v>
      </c>
      <c r="AV45" s="444"/>
      <c r="AW45" s="444"/>
      <c r="AX45" s="444"/>
      <c r="AY45" s="444"/>
      <c r="AZ45" s="444"/>
      <c r="BA45" s="444"/>
      <c r="BB45" s="444"/>
      <c r="BC45" s="444"/>
      <c r="BD45" s="444"/>
      <c r="BE45" s="444"/>
      <c r="BF45" s="444"/>
      <c r="BG45" s="444"/>
      <c r="BH45" s="444"/>
      <c r="BI45" s="444"/>
      <c r="BJ45" s="444"/>
      <c r="BK45" s="89"/>
      <c r="BL45" s="89"/>
      <c r="BM45" s="89"/>
      <c r="BN45" s="89"/>
      <c r="BO45" s="89"/>
      <c r="BP45" s="89"/>
      <c r="BQ45" s="89"/>
      <c r="BR45" s="89"/>
      <c r="BS45" s="89"/>
      <c r="BT45" s="89"/>
      <c r="BU45" s="89"/>
      <c r="BV45" s="89"/>
      <c r="BW45" s="89"/>
      <c r="BX45" s="89"/>
      <c r="BY45" s="89"/>
      <c r="BZ45" s="84"/>
      <c r="CA45" s="84"/>
      <c r="CB45" s="84"/>
      <c r="CC45" s="84"/>
    </row>
    <row r="46" spans="1:81" ht="13.5" customHeight="1">
      <c r="A46" s="446" t="s">
        <v>352</v>
      </c>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61"/>
      <c r="AX46" s="91"/>
      <c r="AY46" s="92"/>
      <c r="AZ46" s="92"/>
      <c r="BA46" s="82"/>
      <c r="BB46" s="82"/>
      <c r="BC46" s="82"/>
      <c r="BD46" s="82"/>
      <c r="BE46" s="85"/>
      <c r="BF46" s="85"/>
      <c r="BG46" s="85"/>
      <c r="BH46" s="441" t="s">
        <v>353</v>
      </c>
      <c r="BI46" s="442"/>
      <c r="BJ46" s="442"/>
      <c r="BK46" s="442"/>
      <c r="BL46" s="442"/>
      <c r="BM46" s="442"/>
      <c r="BN46" s="442"/>
      <c r="BO46" s="442"/>
      <c r="BP46" s="442"/>
      <c r="BQ46" s="442"/>
      <c r="BR46" s="442"/>
      <c r="BS46" s="442"/>
      <c r="BT46" s="442"/>
      <c r="BU46" s="442"/>
      <c r="BV46" s="442"/>
      <c r="BW46" s="442"/>
      <c r="BX46" s="442"/>
      <c r="BY46" s="442"/>
      <c r="BZ46" s="84"/>
      <c r="CA46" s="84"/>
      <c r="CB46" s="84"/>
      <c r="CC46" s="84"/>
    </row>
    <row r="47" spans="1:81" ht="13.5" customHeight="1">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444" t="s">
        <v>266</v>
      </c>
      <c r="AV47" s="444"/>
      <c r="AW47" s="444"/>
      <c r="AX47" s="444"/>
      <c r="AY47" s="444"/>
      <c r="AZ47" s="444"/>
      <c r="BA47" s="444"/>
      <c r="BB47" s="444"/>
      <c r="BC47" s="444"/>
      <c r="BD47" s="444"/>
      <c r="BE47" s="444"/>
      <c r="BF47" s="444"/>
      <c r="BG47" s="444"/>
      <c r="BH47" s="444"/>
      <c r="BI47" s="444"/>
      <c r="BJ47" s="444"/>
      <c r="BK47" s="94"/>
      <c r="BL47" s="94"/>
      <c r="BM47" s="94"/>
      <c r="BN47" s="94"/>
      <c r="BO47" s="94"/>
      <c r="BP47" s="94"/>
      <c r="BQ47" s="94"/>
      <c r="BR47" s="94"/>
      <c r="BS47" s="94"/>
      <c r="BT47" s="94"/>
      <c r="BU47" s="94"/>
      <c r="BV47" s="94"/>
      <c r="BW47" s="94"/>
      <c r="BX47" s="94"/>
      <c r="BY47" s="94"/>
      <c r="BZ47" s="84"/>
      <c r="CA47" s="84"/>
      <c r="CB47" s="84"/>
      <c r="CC47" s="84"/>
    </row>
    <row r="48" spans="1:81" ht="13.5" customHeight="1">
      <c r="A48" s="446" t="s">
        <v>390</v>
      </c>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61"/>
      <c r="AX48" s="91"/>
      <c r="AY48" s="92"/>
      <c r="AZ48" s="92"/>
      <c r="BA48" s="82"/>
      <c r="BB48" s="82"/>
      <c r="BC48" s="82"/>
      <c r="BD48" s="82"/>
      <c r="BE48" s="85"/>
      <c r="BF48" s="85"/>
      <c r="BG48" s="85"/>
      <c r="BH48" s="85"/>
      <c r="BI48" s="441" t="s">
        <v>389</v>
      </c>
      <c r="BJ48" s="441"/>
      <c r="BK48" s="441"/>
      <c r="BL48" s="441"/>
      <c r="BM48" s="441"/>
      <c r="BN48" s="441"/>
      <c r="BO48" s="441"/>
      <c r="BP48" s="441"/>
      <c r="BQ48" s="441"/>
      <c r="BR48" s="441"/>
      <c r="BS48" s="441"/>
      <c r="BT48" s="441"/>
      <c r="BU48" s="441"/>
      <c r="BV48" s="441"/>
      <c r="BW48" s="441"/>
      <c r="BX48" s="441"/>
      <c r="BY48" s="441"/>
      <c r="BZ48" s="84"/>
      <c r="CA48" s="84"/>
      <c r="CB48" s="84"/>
      <c r="CC48" s="84"/>
    </row>
    <row r="49" spans="1:81" ht="13.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444" t="s">
        <v>266</v>
      </c>
      <c r="AV49" s="444"/>
      <c r="AW49" s="444"/>
      <c r="AX49" s="444"/>
      <c r="AY49" s="444"/>
      <c r="AZ49" s="444"/>
      <c r="BA49" s="444"/>
      <c r="BB49" s="444"/>
      <c r="BC49" s="444"/>
      <c r="BD49" s="444"/>
      <c r="BE49" s="444"/>
      <c r="BF49" s="444"/>
      <c r="BG49" s="444"/>
      <c r="BH49" s="444"/>
      <c r="BI49" s="444"/>
      <c r="BJ49" s="444"/>
      <c r="BK49" s="71"/>
      <c r="BL49" s="71"/>
      <c r="BM49" s="71"/>
      <c r="BN49" s="71"/>
      <c r="BO49" s="71"/>
      <c r="BP49" s="71"/>
      <c r="BQ49" s="71"/>
      <c r="BR49" s="71"/>
      <c r="BS49" s="71"/>
      <c r="BT49" s="71"/>
      <c r="BU49" s="71"/>
      <c r="BV49" s="71"/>
      <c r="BW49" s="71"/>
      <c r="BX49" s="71"/>
      <c r="BY49" s="71"/>
      <c r="BZ49" s="84"/>
      <c r="CA49" s="84"/>
      <c r="CB49" s="84"/>
      <c r="CC49" s="84"/>
    </row>
    <row r="50" spans="1:81" ht="13.5" customHeight="1">
      <c r="A50" s="84"/>
      <c r="B50" s="84"/>
      <c r="C50" s="84"/>
      <c r="D50" s="84"/>
      <c r="E50" s="84"/>
      <c r="F50" s="84"/>
      <c r="G50" s="84"/>
      <c r="H50" s="454">
        <f>Титул!BQ16</f>
        <v>44587</v>
      </c>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84"/>
      <c r="AL50" s="84"/>
      <c r="AM50" s="84"/>
      <c r="AN50" s="84"/>
      <c r="AO50" s="84"/>
      <c r="AP50" s="84"/>
      <c r="AQ50" s="84"/>
      <c r="AR50" s="84"/>
      <c r="AS50" s="84"/>
      <c r="AT50" s="84"/>
      <c r="BJ50" s="89"/>
      <c r="BK50" s="89"/>
      <c r="BL50" s="89"/>
      <c r="BM50" s="89"/>
      <c r="BN50" s="89"/>
      <c r="BO50" s="89"/>
      <c r="BP50" s="89"/>
      <c r="BQ50" s="89"/>
      <c r="BR50" s="89"/>
      <c r="BS50" s="89"/>
      <c r="BT50" s="89"/>
      <c r="BU50" s="89"/>
      <c r="BV50" s="89"/>
      <c r="BW50" s="89"/>
      <c r="BX50" s="89"/>
      <c r="BY50" s="89"/>
      <c r="BZ50" s="84"/>
      <c r="CA50" s="84"/>
      <c r="CB50" s="84"/>
      <c r="CC50" s="84"/>
    </row>
    <row r="51" spans="1:77" ht="7.5" customHeight="1" thickBot="1">
      <c r="A51" s="83"/>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row>
    <row r="52" spans="1:74" ht="14.25" customHeight="1">
      <c r="A52" s="14" t="s">
        <v>207</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6"/>
      <c r="AW52" s="13"/>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27.75" customHeight="1">
      <c r="A53" s="447" t="s">
        <v>388</v>
      </c>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448"/>
      <c r="AW53" s="109"/>
      <c r="BR53" s="8"/>
      <c r="BS53" s="8"/>
      <c r="BT53" s="8"/>
      <c r="BU53" s="8"/>
      <c r="BV53" s="8"/>
    </row>
    <row r="54" spans="1:78" ht="10.5" customHeight="1">
      <c r="A54" s="449" t="s">
        <v>208</v>
      </c>
      <c r="B54" s="450"/>
      <c r="C54" s="450"/>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450"/>
      <c r="AN54" s="450"/>
      <c r="AO54" s="450"/>
      <c r="AP54" s="450"/>
      <c r="AQ54" s="450"/>
      <c r="AR54" s="450"/>
      <c r="AS54" s="450"/>
      <c r="AT54" s="450"/>
      <c r="AU54" s="450"/>
      <c r="AV54" s="451"/>
      <c r="AW54" s="110"/>
      <c r="BR54" s="13"/>
      <c r="BS54" s="13"/>
      <c r="BT54" s="13"/>
      <c r="BU54" s="13"/>
      <c r="BV54" s="13"/>
      <c r="BW54" s="13"/>
      <c r="BX54" s="13"/>
      <c r="BY54" s="13"/>
      <c r="BZ54" s="2"/>
    </row>
    <row r="55" spans="1:78" ht="13.5">
      <c r="A55" s="452"/>
      <c r="B55" s="453"/>
      <c r="C55" s="453"/>
      <c r="D55" s="453"/>
      <c r="E55" s="453"/>
      <c r="F55" s="453"/>
      <c r="G55" s="453"/>
      <c r="H55" s="453"/>
      <c r="I55" s="453"/>
      <c r="J55" s="453"/>
      <c r="K55" s="453"/>
      <c r="L55" s="453"/>
      <c r="M55" s="453"/>
      <c r="N55" s="453"/>
      <c r="O55" s="453"/>
      <c r="P55" s="453"/>
      <c r="Q55" s="453"/>
      <c r="R55" s="13"/>
      <c r="S55" s="13"/>
      <c r="T55" s="13"/>
      <c r="U55" s="13"/>
      <c r="V55" s="13"/>
      <c r="W55" s="575" t="s">
        <v>387</v>
      </c>
      <c r="X55" s="576"/>
      <c r="Y55" s="576"/>
      <c r="Z55" s="576"/>
      <c r="AA55" s="576"/>
      <c r="AB55" s="576"/>
      <c r="AC55" s="576"/>
      <c r="AD55" s="576"/>
      <c r="AE55" s="576"/>
      <c r="AF55" s="576"/>
      <c r="AG55" s="576"/>
      <c r="AH55" s="576"/>
      <c r="AI55" s="576"/>
      <c r="AJ55" s="576"/>
      <c r="AK55" s="576"/>
      <c r="AL55" s="576"/>
      <c r="AM55" s="576"/>
      <c r="AN55" s="576"/>
      <c r="AO55" s="576"/>
      <c r="AP55" s="576"/>
      <c r="AQ55" s="576"/>
      <c r="AR55" s="576"/>
      <c r="AS55" s="576"/>
      <c r="AT55" s="576"/>
      <c r="AU55" s="576"/>
      <c r="AV55" s="577"/>
      <c r="AW55" s="111"/>
      <c r="AX55" s="11"/>
      <c r="AY55" s="11"/>
      <c r="AZ55" s="11"/>
      <c r="BA55" s="11"/>
      <c r="BB55" s="11"/>
      <c r="BC55" s="11"/>
      <c r="BD55" s="11"/>
      <c r="BE55" s="11"/>
      <c r="BF55" s="11"/>
      <c r="BG55" s="11"/>
      <c r="BH55" s="11"/>
      <c r="BI55" s="11"/>
      <c r="BJ55" s="11"/>
      <c r="BK55" s="11"/>
      <c r="BL55" s="11"/>
      <c r="BM55" s="11"/>
      <c r="BN55" s="11"/>
      <c r="BO55" s="11"/>
      <c r="BP55" s="11"/>
      <c r="BQ55" s="11"/>
      <c r="BR55" s="11"/>
      <c r="BS55" s="11"/>
      <c r="BT55" s="13"/>
      <c r="BU55" s="13"/>
      <c r="BV55" s="13"/>
      <c r="BW55" s="13"/>
      <c r="BX55" s="13"/>
      <c r="BY55" s="13"/>
      <c r="BZ55" s="2"/>
    </row>
    <row r="56" spans="1:78" ht="10.5" customHeight="1">
      <c r="A56" s="455" t="s">
        <v>53</v>
      </c>
      <c r="B56" s="456"/>
      <c r="C56" s="456"/>
      <c r="D56" s="456"/>
      <c r="E56" s="456"/>
      <c r="F56" s="456"/>
      <c r="G56" s="456"/>
      <c r="H56" s="456"/>
      <c r="I56" s="456"/>
      <c r="J56" s="456"/>
      <c r="K56" s="456"/>
      <c r="L56" s="456"/>
      <c r="M56" s="456"/>
      <c r="N56" s="456"/>
      <c r="O56" s="456"/>
      <c r="P56" s="456"/>
      <c r="Q56" s="456"/>
      <c r="R56" s="7"/>
      <c r="S56" s="7"/>
      <c r="T56" s="7"/>
      <c r="U56" s="7"/>
      <c r="V56" s="7"/>
      <c r="W56" s="457" t="s">
        <v>54</v>
      </c>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9"/>
      <c r="AW56" s="97"/>
      <c r="AX56" s="12"/>
      <c r="AY56" s="12"/>
      <c r="AZ56" s="12"/>
      <c r="BA56" s="12"/>
      <c r="BB56" s="12"/>
      <c r="BC56" s="12"/>
      <c r="BD56" s="12"/>
      <c r="BE56" s="12"/>
      <c r="BF56" s="12"/>
      <c r="BG56" s="12"/>
      <c r="BH56" s="12"/>
      <c r="BI56" s="12"/>
      <c r="BJ56" s="12"/>
      <c r="BK56" s="12"/>
      <c r="BL56" s="12"/>
      <c r="BM56" s="12"/>
      <c r="BN56" s="12"/>
      <c r="BO56" s="12"/>
      <c r="BP56" s="12"/>
      <c r="BQ56" s="12"/>
      <c r="BR56" s="12"/>
      <c r="BS56" s="12"/>
      <c r="BT56" s="13"/>
      <c r="BU56" s="13"/>
      <c r="BV56" s="13"/>
      <c r="BW56" s="13"/>
      <c r="BX56" s="13"/>
      <c r="BY56" s="13"/>
      <c r="BZ56" s="2"/>
    </row>
    <row r="57" spans="1:78" ht="6.75" customHeight="1">
      <c r="A57" s="17"/>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8"/>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2"/>
    </row>
    <row r="58" spans="1:77" ht="12.75">
      <c r="A58" s="19" t="s">
        <v>55</v>
      </c>
      <c r="B58" s="267"/>
      <c r="C58" s="267"/>
      <c r="D58" s="2" t="s">
        <v>55</v>
      </c>
      <c r="E58" s="267"/>
      <c r="F58" s="267"/>
      <c r="G58" s="267"/>
      <c r="H58" s="267"/>
      <c r="I58" s="267"/>
      <c r="J58" s="267"/>
      <c r="K58" s="267"/>
      <c r="L58" s="267"/>
      <c r="M58" s="460">
        <v>20</v>
      </c>
      <c r="N58" s="460"/>
      <c r="O58" s="267"/>
      <c r="P58" s="267"/>
      <c r="Q58" s="2" t="s">
        <v>56</v>
      </c>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8"/>
      <c r="AW58" s="13"/>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row>
    <row r="59" spans="1:77" ht="5.25" customHeight="1" thickBot="1">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2"/>
      <c r="AW59" s="13"/>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row>
    <row r="60" spans="1:77" ht="10.5" customHeight="1" hidden="1">
      <c r="A60" s="23"/>
      <c r="B60" s="23"/>
      <c r="C60" s="23"/>
      <c r="D60" s="23"/>
      <c r="E60" s="23"/>
      <c r="F60" s="23"/>
      <c r="G60" s="23"/>
      <c r="H60" s="23"/>
      <c r="I60" s="23"/>
      <c r="J60" s="23"/>
      <c r="K60" s="23"/>
      <c r="L60" s="23"/>
      <c r="M60" s="23"/>
      <c r="N60" s="23"/>
      <c r="O60" s="23"/>
      <c r="P60" s="23"/>
      <c r="Q60" s="23"/>
      <c r="R60" s="23"/>
      <c r="S60" s="23"/>
      <c r="T60" s="23"/>
      <c r="U60" s="23"/>
      <c r="V60" s="23"/>
      <c r="W60" s="23"/>
      <c r="X60" s="23"/>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row>
    <row r="61" spans="1:77" ht="22.5" customHeight="1" hidden="1">
      <c r="A61" s="461" t="s">
        <v>213</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Y61" s="462"/>
      <c r="Z61" s="462"/>
      <c r="AA61" s="462"/>
      <c r="AB61" s="462"/>
      <c r="AC61" s="462"/>
      <c r="AD61" s="462"/>
      <c r="AE61" s="462"/>
      <c r="AF61" s="462"/>
      <c r="AG61" s="462"/>
      <c r="AH61" s="462"/>
      <c r="AI61" s="462"/>
      <c r="AJ61" s="462"/>
      <c r="AK61" s="462"/>
      <c r="AL61" s="462"/>
      <c r="AM61" s="462"/>
      <c r="AN61" s="462"/>
      <c r="AO61" s="462"/>
      <c r="AP61" s="462"/>
      <c r="AQ61" s="462"/>
      <c r="AR61" s="462"/>
      <c r="AS61" s="462"/>
      <c r="AT61" s="462"/>
      <c r="AU61" s="462"/>
      <c r="AV61" s="462"/>
      <c r="AW61" s="462"/>
      <c r="AX61" s="462"/>
      <c r="AY61" s="462"/>
      <c r="AZ61" s="462"/>
      <c r="BA61" s="462"/>
      <c r="BB61" s="462"/>
      <c r="BC61" s="462"/>
      <c r="BD61" s="462"/>
      <c r="BE61" s="462"/>
      <c r="BF61" s="462"/>
      <c r="BG61" s="462"/>
      <c r="BH61" s="462"/>
      <c r="BI61" s="462"/>
      <c r="BJ61" s="462"/>
      <c r="BK61" s="462"/>
      <c r="BL61" s="462"/>
      <c r="BM61" s="462"/>
      <c r="BN61" s="462"/>
      <c r="BO61" s="462"/>
      <c r="BP61" s="462"/>
      <c r="BQ61" s="462"/>
      <c r="BR61" s="462"/>
      <c r="BS61" s="462"/>
      <c r="BT61" s="462"/>
      <c r="BU61" s="462"/>
      <c r="BV61" s="462"/>
      <c r="BW61" s="462"/>
      <c r="BX61" s="462"/>
      <c r="BY61" s="462"/>
    </row>
    <row r="62" spans="1:77" ht="68.25" customHeight="1" hidden="1">
      <c r="A62" s="461" t="s">
        <v>214</v>
      </c>
      <c r="B62" s="462"/>
      <c r="C62" s="462"/>
      <c r="D62" s="462"/>
      <c r="E62" s="462"/>
      <c r="F62" s="462"/>
      <c r="G62" s="462"/>
      <c r="H62" s="462"/>
      <c r="I62" s="462"/>
      <c r="J62" s="462"/>
      <c r="K62" s="462"/>
      <c r="L62" s="462"/>
      <c r="M62" s="462"/>
      <c r="N62" s="462"/>
      <c r="O62" s="462"/>
      <c r="P62" s="462"/>
      <c r="Q62" s="462"/>
      <c r="R62" s="462"/>
      <c r="S62" s="462"/>
      <c r="T62" s="462"/>
      <c r="U62" s="462"/>
      <c r="V62" s="462"/>
      <c r="W62" s="462"/>
      <c r="X62" s="462"/>
      <c r="Y62" s="462"/>
      <c r="Z62" s="462"/>
      <c r="AA62" s="462"/>
      <c r="AB62" s="462"/>
      <c r="AC62" s="462"/>
      <c r="AD62" s="462"/>
      <c r="AE62" s="462"/>
      <c r="AF62" s="462"/>
      <c r="AG62" s="462"/>
      <c r="AH62" s="462"/>
      <c r="AI62" s="462"/>
      <c r="AJ62" s="462"/>
      <c r="AK62" s="462"/>
      <c r="AL62" s="462"/>
      <c r="AM62" s="462"/>
      <c r="AN62" s="462"/>
      <c r="AO62" s="462"/>
      <c r="AP62" s="462"/>
      <c r="AQ62" s="462"/>
      <c r="AR62" s="462"/>
      <c r="AS62" s="462"/>
      <c r="AT62" s="462"/>
      <c r="AU62" s="462"/>
      <c r="AV62" s="462"/>
      <c r="AW62" s="462"/>
      <c r="AX62" s="462"/>
      <c r="AY62" s="462"/>
      <c r="AZ62" s="462"/>
      <c r="BA62" s="462"/>
      <c r="BB62" s="462"/>
      <c r="BC62" s="462"/>
      <c r="BD62" s="462"/>
      <c r="BE62" s="462"/>
      <c r="BF62" s="462"/>
      <c r="BG62" s="462"/>
      <c r="BH62" s="462"/>
      <c r="BI62" s="462"/>
      <c r="BJ62" s="462"/>
      <c r="BK62" s="462"/>
      <c r="BL62" s="462"/>
      <c r="BM62" s="462"/>
      <c r="BN62" s="462"/>
      <c r="BO62" s="462"/>
      <c r="BP62" s="462"/>
      <c r="BQ62" s="462"/>
      <c r="BR62" s="462"/>
      <c r="BS62" s="462"/>
      <c r="BT62" s="462"/>
      <c r="BU62" s="462"/>
      <c r="BV62" s="462"/>
      <c r="BW62" s="462"/>
      <c r="BX62" s="462"/>
      <c r="BY62" s="462"/>
    </row>
    <row r="63" spans="1:77" ht="24.75" customHeight="1" hidden="1">
      <c r="A63" s="461" t="s">
        <v>215</v>
      </c>
      <c r="B63" s="462"/>
      <c r="C63" s="462"/>
      <c r="D63" s="462"/>
      <c r="E63" s="462"/>
      <c r="F63" s="462"/>
      <c r="G63" s="462"/>
      <c r="H63" s="462"/>
      <c r="I63" s="462"/>
      <c r="J63" s="462"/>
      <c r="K63" s="462"/>
      <c r="L63" s="462"/>
      <c r="M63" s="462"/>
      <c r="N63" s="462"/>
      <c r="O63" s="462"/>
      <c r="P63" s="462"/>
      <c r="Q63" s="462"/>
      <c r="R63" s="462"/>
      <c r="S63" s="462"/>
      <c r="T63" s="462"/>
      <c r="U63" s="462"/>
      <c r="V63" s="462"/>
      <c r="W63" s="462"/>
      <c r="X63" s="462"/>
      <c r="Y63" s="462"/>
      <c r="Z63" s="462"/>
      <c r="AA63" s="462"/>
      <c r="AB63" s="462"/>
      <c r="AC63" s="462"/>
      <c r="AD63" s="462"/>
      <c r="AE63" s="462"/>
      <c r="AF63" s="462"/>
      <c r="AG63" s="462"/>
      <c r="AH63" s="462"/>
      <c r="AI63" s="462"/>
      <c r="AJ63" s="462"/>
      <c r="AK63" s="462"/>
      <c r="AL63" s="462"/>
      <c r="AM63" s="462"/>
      <c r="AN63" s="462"/>
      <c r="AO63" s="462"/>
      <c r="AP63" s="462"/>
      <c r="AQ63" s="462"/>
      <c r="AR63" s="462"/>
      <c r="AS63" s="462"/>
      <c r="AT63" s="462"/>
      <c r="AU63" s="462"/>
      <c r="AV63" s="462"/>
      <c r="AW63" s="462"/>
      <c r="AX63" s="462"/>
      <c r="AY63" s="462"/>
      <c r="AZ63" s="462"/>
      <c r="BA63" s="462"/>
      <c r="BB63" s="462"/>
      <c r="BC63" s="462"/>
      <c r="BD63" s="462"/>
      <c r="BE63" s="462"/>
      <c r="BF63" s="462"/>
      <c r="BG63" s="462"/>
      <c r="BH63" s="462"/>
      <c r="BI63" s="462"/>
      <c r="BJ63" s="462"/>
      <c r="BK63" s="462"/>
      <c r="BL63" s="462"/>
      <c r="BM63" s="462"/>
      <c r="BN63" s="462"/>
      <c r="BO63" s="462"/>
      <c r="BP63" s="462"/>
      <c r="BQ63" s="462"/>
      <c r="BR63" s="462"/>
      <c r="BS63" s="462"/>
      <c r="BT63" s="462"/>
      <c r="BU63" s="462"/>
      <c r="BV63" s="462"/>
      <c r="BW63" s="462"/>
      <c r="BX63" s="462"/>
      <c r="BY63" s="462"/>
    </row>
    <row r="64" spans="1:77" ht="12.75" hidden="1">
      <c r="A64" s="461" t="s">
        <v>216</v>
      </c>
      <c r="B64" s="462"/>
      <c r="C64" s="462"/>
      <c r="D64" s="462"/>
      <c r="E64" s="462"/>
      <c r="F64" s="462"/>
      <c r="G64" s="462"/>
      <c r="H64" s="462"/>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2"/>
      <c r="AH64" s="462"/>
      <c r="AI64" s="462"/>
      <c r="AJ64" s="462"/>
      <c r="AK64" s="462"/>
      <c r="AL64" s="462"/>
      <c r="AM64" s="462"/>
      <c r="AN64" s="462"/>
      <c r="AO64" s="462"/>
      <c r="AP64" s="462"/>
      <c r="AQ64" s="462"/>
      <c r="AR64" s="462"/>
      <c r="AS64" s="462"/>
      <c r="AT64" s="462"/>
      <c r="AU64" s="462"/>
      <c r="AV64" s="462"/>
      <c r="AW64" s="462"/>
      <c r="AX64" s="462"/>
      <c r="AY64" s="462"/>
      <c r="AZ64" s="462"/>
      <c r="BA64" s="462"/>
      <c r="BB64" s="462"/>
      <c r="BC64" s="462"/>
      <c r="BD64" s="462"/>
      <c r="BE64" s="462"/>
      <c r="BF64" s="462"/>
      <c r="BG64" s="462"/>
      <c r="BH64" s="462"/>
      <c r="BI64" s="462"/>
      <c r="BJ64" s="462"/>
      <c r="BK64" s="462"/>
      <c r="BL64" s="462"/>
      <c r="BM64" s="462"/>
      <c r="BN64" s="462"/>
      <c r="BO64" s="462"/>
      <c r="BP64" s="462"/>
      <c r="BQ64" s="462"/>
      <c r="BR64" s="462"/>
      <c r="BS64" s="462"/>
      <c r="BT64" s="462"/>
      <c r="BU64" s="462"/>
      <c r="BV64" s="462"/>
      <c r="BW64" s="462"/>
      <c r="BX64" s="462"/>
      <c r="BY64" s="462"/>
    </row>
    <row r="65" spans="1:77" ht="12.75" hidden="1">
      <c r="A65" s="461" t="s">
        <v>217</v>
      </c>
      <c r="B65" s="462"/>
      <c r="C65" s="462"/>
      <c r="D65" s="462"/>
      <c r="E65" s="462"/>
      <c r="F65" s="462"/>
      <c r="G65" s="462"/>
      <c r="H65" s="462"/>
      <c r="I65" s="462"/>
      <c r="J65" s="462"/>
      <c r="K65" s="462"/>
      <c r="L65" s="462"/>
      <c r="M65" s="462"/>
      <c r="N65" s="462"/>
      <c r="O65" s="462"/>
      <c r="P65" s="462"/>
      <c r="Q65" s="462"/>
      <c r="R65" s="462"/>
      <c r="S65" s="462"/>
      <c r="T65" s="462"/>
      <c r="U65" s="462"/>
      <c r="V65" s="462"/>
      <c r="W65" s="462"/>
      <c r="X65" s="462"/>
      <c r="Y65" s="462"/>
      <c r="Z65" s="462"/>
      <c r="AA65" s="462"/>
      <c r="AB65" s="462"/>
      <c r="AC65" s="462"/>
      <c r="AD65" s="462"/>
      <c r="AE65" s="462"/>
      <c r="AF65" s="462"/>
      <c r="AG65" s="462"/>
      <c r="AH65" s="462"/>
      <c r="AI65" s="462"/>
      <c r="AJ65" s="462"/>
      <c r="AK65" s="462"/>
      <c r="AL65" s="462"/>
      <c r="AM65" s="462"/>
      <c r="AN65" s="462"/>
      <c r="AO65" s="462"/>
      <c r="AP65" s="462"/>
      <c r="AQ65" s="462"/>
      <c r="AR65" s="462"/>
      <c r="AS65" s="462"/>
      <c r="AT65" s="462"/>
      <c r="AU65" s="462"/>
      <c r="AV65" s="462"/>
      <c r="AW65" s="462"/>
      <c r="AX65" s="462"/>
      <c r="AY65" s="462"/>
      <c r="AZ65" s="462"/>
      <c r="BA65" s="462"/>
      <c r="BB65" s="462"/>
      <c r="BC65" s="462"/>
      <c r="BD65" s="462"/>
      <c r="BE65" s="462"/>
      <c r="BF65" s="462"/>
      <c r="BG65" s="462"/>
      <c r="BH65" s="462"/>
      <c r="BI65" s="462"/>
      <c r="BJ65" s="462"/>
      <c r="BK65" s="462"/>
      <c r="BL65" s="462"/>
      <c r="BM65" s="462"/>
      <c r="BN65" s="462"/>
      <c r="BO65" s="462"/>
      <c r="BP65" s="462"/>
      <c r="BQ65" s="462"/>
      <c r="BR65" s="462"/>
      <c r="BS65" s="462"/>
      <c r="BT65" s="462"/>
      <c r="BU65" s="462"/>
      <c r="BV65" s="462"/>
      <c r="BW65" s="462"/>
      <c r="BX65" s="462"/>
      <c r="BY65" s="462"/>
    </row>
    <row r="66" spans="1:77" ht="12" customHeight="1" hidden="1">
      <c r="A66" s="461" t="s">
        <v>218</v>
      </c>
      <c r="B66" s="462"/>
      <c r="C66" s="462"/>
      <c r="D66" s="462"/>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462"/>
      <c r="AF66" s="462"/>
      <c r="AG66" s="462"/>
      <c r="AH66" s="462"/>
      <c r="AI66" s="462"/>
      <c r="AJ66" s="462"/>
      <c r="AK66" s="462"/>
      <c r="AL66" s="462"/>
      <c r="AM66" s="462"/>
      <c r="AN66" s="462"/>
      <c r="AO66" s="462"/>
      <c r="AP66" s="462"/>
      <c r="AQ66" s="462"/>
      <c r="AR66" s="462"/>
      <c r="AS66" s="462"/>
      <c r="AT66" s="462"/>
      <c r="AU66" s="462"/>
      <c r="AV66" s="462"/>
      <c r="AW66" s="462"/>
      <c r="AX66" s="462"/>
      <c r="AY66" s="462"/>
      <c r="AZ66" s="462"/>
      <c r="BA66" s="462"/>
      <c r="BB66" s="462"/>
      <c r="BC66" s="462"/>
      <c r="BD66" s="462"/>
      <c r="BE66" s="462"/>
      <c r="BF66" s="462"/>
      <c r="BG66" s="462"/>
      <c r="BH66" s="462"/>
      <c r="BI66" s="462"/>
      <c r="BJ66" s="462"/>
      <c r="BK66" s="462"/>
      <c r="BL66" s="462"/>
      <c r="BM66" s="462"/>
      <c r="BN66" s="462"/>
      <c r="BO66" s="462"/>
      <c r="BP66" s="462"/>
      <c r="BQ66" s="462"/>
      <c r="BR66" s="462"/>
      <c r="BS66" s="462"/>
      <c r="BT66" s="462"/>
      <c r="BU66" s="462"/>
      <c r="BV66" s="462"/>
      <c r="BW66" s="462"/>
      <c r="BX66" s="462"/>
      <c r="BY66" s="462"/>
    </row>
    <row r="67" spans="1:77" ht="26.25" customHeight="1" hidden="1">
      <c r="A67" s="461" t="s">
        <v>219</v>
      </c>
      <c r="B67" s="462"/>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2"/>
      <c r="AP67" s="462"/>
      <c r="AQ67" s="462"/>
      <c r="AR67" s="462"/>
      <c r="AS67" s="462"/>
      <c r="AT67" s="462"/>
      <c r="AU67" s="462"/>
      <c r="AV67" s="462"/>
      <c r="AW67" s="462"/>
      <c r="AX67" s="462"/>
      <c r="AY67" s="462"/>
      <c r="AZ67" s="462"/>
      <c r="BA67" s="462"/>
      <c r="BB67" s="462"/>
      <c r="BC67" s="462"/>
      <c r="BD67" s="462"/>
      <c r="BE67" s="462"/>
      <c r="BF67" s="462"/>
      <c r="BG67" s="462"/>
      <c r="BH67" s="462"/>
      <c r="BI67" s="462"/>
      <c r="BJ67" s="462"/>
      <c r="BK67" s="462"/>
      <c r="BL67" s="462"/>
      <c r="BM67" s="462"/>
      <c r="BN67" s="462"/>
      <c r="BO67" s="462"/>
      <c r="BP67" s="462"/>
      <c r="BQ67" s="462"/>
      <c r="BR67" s="462"/>
      <c r="BS67" s="462"/>
      <c r="BT67" s="462"/>
      <c r="BU67" s="462"/>
      <c r="BV67" s="462"/>
      <c r="BW67" s="462"/>
      <c r="BX67" s="462"/>
      <c r="BY67" s="462"/>
    </row>
    <row r="68" spans="1:77" ht="3.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row>
  </sheetData>
  <sheetProtection/>
  <mergeCells count="310">
    <mergeCell ref="BL34:BR34"/>
    <mergeCell ref="BS34:BY34"/>
    <mergeCell ref="A34:D34"/>
    <mergeCell ref="E34:AM34"/>
    <mergeCell ref="AN34:AQ34"/>
    <mergeCell ref="AR34:AV34"/>
    <mergeCell ref="AX34:BD34"/>
    <mergeCell ref="BE34:BK34"/>
    <mergeCell ref="BL35:BR35"/>
    <mergeCell ref="BS35:BY35"/>
    <mergeCell ref="A33:D33"/>
    <mergeCell ref="E33:AM33"/>
    <mergeCell ref="AN33:AQ33"/>
    <mergeCell ref="AR33:AV33"/>
    <mergeCell ref="AX33:BD33"/>
    <mergeCell ref="BE33:BK33"/>
    <mergeCell ref="BL33:BR33"/>
    <mergeCell ref="BS33:BY33"/>
    <mergeCell ref="A35:D35"/>
    <mergeCell ref="E35:AM35"/>
    <mergeCell ref="AN35:AQ35"/>
    <mergeCell ref="AR35:AV35"/>
    <mergeCell ref="AX35:BD35"/>
    <mergeCell ref="BE35:BK35"/>
    <mergeCell ref="AU47:BJ47"/>
    <mergeCell ref="AU49:BJ49"/>
    <mergeCell ref="BL29:BR29"/>
    <mergeCell ref="BS29:BY29"/>
    <mergeCell ref="A29:D29"/>
    <mergeCell ref="E29:AM29"/>
    <mergeCell ref="AN29:AQ29"/>
    <mergeCell ref="AR29:AV29"/>
    <mergeCell ref="AX29:BD29"/>
    <mergeCell ref="BE29:BK29"/>
    <mergeCell ref="BL20:BR20"/>
    <mergeCell ref="BS20:BY20"/>
    <mergeCell ref="A23:D23"/>
    <mergeCell ref="E23:AM23"/>
    <mergeCell ref="AN23:AQ23"/>
    <mergeCell ref="AR23:AV23"/>
    <mergeCell ref="AX23:BD23"/>
    <mergeCell ref="BE23:BK23"/>
    <mergeCell ref="BL23:BR23"/>
    <mergeCell ref="BS23:BY23"/>
    <mergeCell ref="A20:D20"/>
    <mergeCell ref="E20:AM20"/>
    <mergeCell ref="AN20:AQ20"/>
    <mergeCell ref="AR20:AV20"/>
    <mergeCell ref="AX20:BD20"/>
    <mergeCell ref="BE20:BK20"/>
    <mergeCell ref="BL22:BR22"/>
    <mergeCell ref="BS22:BY22"/>
    <mergeCell ref="BS12:BY12"/>
    <mergeCell ref="A13:D13"/>
    <mergeCell ref="E13:AM13"/>
    <mergeCell ref="AN13:AQ13"/>
    <mergeCell ref="AR13:AV13"/>
    <mergeCell ref="AX13:BD13"/>
    <mergeCell ref="BE13:BK13"/>
    <mergeCell ref="BL13:BR13"/>
    <mergeCell ref="BS13:BY13"/>
    <mergeCell ref="BE11:BK11"/>
    <mergeCell ref="BL11:BR11"/>
    <mergeCell ref="BS11:BY11"/>
    <mergeCell ref="A12:D12"/>
    <mergeCell ref="E12:AM12"/>
    <mergeCell ref="AN12:AQ12"/>
    <mergeCell ref="AR12:AV12"/>
    <mergeCell ref="AX10:BD10"/>
    <mergeCell ref="BE12:BK12"/>
    <mergeCell ref="BL12:BR12"/>
    <mergeCell ref="AW3:AW5"/>
    <mergeCell ref="A11:D11"/>
    <mergeCell ref="E11:AM11"/>
    <mergeCell ref="AN11:AQ11"/>
    <mergeCell ref="AR11:AV11"/>
    <mergeCell ref="AX11:BD11"/>
    <mergeCell ref="A10:D10"/>
    <mergeCell ref="E10:AM10"/>
    <mergeCell ref="AN10:AQ10"/>
    <mergeCell ref="AR10:AV10"/>
    <mergeCell ref="BL37:BR37"/>
    <mergeCell ref="BS37:BY37"/>
    <mergeCell ref="A37:D37"/>
    <mergeCell ref="E37:AM37"/>
    <mergeCell ref="AN37:AQ37"/>
    <mergeCell ref="AR37:AV37"/>
    <mergeCell ref="AX37:BD37"/>
    <mergeCell ref="BE37:BK37"/>
    <mergeCell ref="BL32:BR32"/>
    <mergeCell ref="BS32:BY32"/>
    <mergeCell ref="A36:D36"/>
    <mergeCell ref="E36:AM36"/>
    <mergeCell ref="AN36:AQ36"/>
    <mergeCell ref="AR36:AV36"/>
    <mergeCell ref="AX36:BD36"/>
    <mergeCell ref="BE36:BK36"/>
    <mergeCell ref="BL36:BR36"/>
    <mergeCell ref="BS36:BY36"/>
    <mergeCell ref="A32:D32"/>
    <mergeCell ref="E32:AM32"/>
    <mergeCell ref="AN32:AQ32"/>
    <mergeCell ref="AR32:AV32"/>
    <mergeCell ref="AX32:BD32"/>
    <mergeCell ref="BE32:BK32"/>
    <mergeCell ref="BL30:BR30"/>
    <mergeCell ref="E30:AM30"/>
    <mergeCell ref="AN30:AQ30"/>
    <mergeCell ref="AR30:AV30"/>
    <mergeCell ref="AX30:BD30"/>
    <mergeCell ref="BS30:BY30"/>
    <mergeCell ref="A31:D31"/>
    <mergeCell ref="E31:AM31"/>
    <mergeCell ref="AN31:AQ31"/>
    <mergeCell ref="AR31:AV31"/>
    <mergeCell ref="AX31:BD31"/>
    <mergeCell ref="BE31:BK31"/>
    <mergeCell ref="BL31:BR31"/>
    <mergeCell ref="BS31:BY31"/>
    <mergeCell ref="A30:D30"/>
    <mergeCell ref="BE30:BK30"/>
    <mergeCell ref="BL27:BR27"/>
    <mergeCell ref="BS27:BY27"/>
    <mergeCell ref="A28:D28"/>
    <mergeCell ref="E28:AM28"/>
    <mergeCell ref="AN28:AQ28"/>
    <mergeCell ref="AR28:AV28"/>
    <mergeCell ref="AX28:BD28"/>
    <mergeCell ref="BE28:BK28"/>
    <mergeCell ref="BL28:BR28"/>
    <mergeCell ref="BS28:BY28"/>
    <mergeCell ref="A27:D27"/>
    <mergeCell ref="E27:AM27"/>
    <mergeCell ref="AN27:AQ27"/>
    <mergeCell ref="AR27:AV27"/>
    <mergeCell ref="AX27:BD27"/>
    <mergeCell ref="BE27:BK27"/>
    <mergeCell ref="BL25:BR25"/>
    <mergeCell ref="BS25:BY25"/>
    <mergeCell ref="A26:D26"/>
    <mergeCell ref="E26:AM26"/>
    <mergeCell ref="AN26:AQ26"/>
    <mergeCell ref="AR26:AV26"/>
    <mergeCell ref="AX26:BD26"/>
    <mergeCell ref="BE26:BK26"/>
    <mergeCell ref="BL26:BR26"/>
    <mergeCell ref="BS26:BY26"/>
    <mergeCell ref="AN24:AQ24"/>
    <mergeCell ref="AR24:AV24"/>
    <mergeCell ref="AX24:BD24"/>
    <mergeCell ref="BE24:BK24"/>
    <mergeCell ref="A25:D25"/>
    <mergeCell ref="E25:AM25"/>
    <mergeCell ref="AN25:AQ25"/>
    <mergeCell ref="AR25:AV25"/>
    <mergeCell ref="AX25:BD25"/>
    <mergeCell ref="BE25:BK25"/>
    <mergeCell ref="BL24:BR24"/>
    <mergeCell ref="BS24:BY24"/>
    <mergeCell ref="A22:D22"/>
    <mergeCell ref="E22:AM22"/>
    <mergeCell ref="AN22:AQ22"/>
    <mergeCell ref="AR22:AV22"/>
    <mergeCell ref="AX22:BD22"/>
    <mergeCell ref="BE22:BK22"/>
    <mergeCell ref="A24:D24"/>
    <mergeCell ref="E24:AM24"/>
    <mergeCell ref="BL19:BR19"/>
    <mergeCell ref="BS19:BY19"/>
    <mergeCell ref="A21:D21"/>
    <mergeCell ref="E21:AM21"/>
    <mergeCell ref="AN21:AQ21"/>
    <mergeCell ref="AR21:AV21"/>
    <mergeCell ref="AX21:BD21"/>
    <mergeCell ref="BE21:BK21"/>
    <mergeCell ref="BL21:BR21"/>
    <mergeCell ref="BS21:BY21"/>
    <mergeCell ref="A19:D19"/>
    <mergeCell ref="E19:AM19"/>
    <mergeCell ref="AN19:AQ19"/>
    <mergeCell ref="AR19:AV19"/>
    <mergeCell ref="AX19:BD19"/>
    <mergeCell ref="BE19:BK19"/>
    <mergeCell ref="BL17:BR17"/>
    <mergeCell ref="BS17:BY17"/>
    <mergeCell ref="A18:D18"/>
    <mergeCell ref="E18:AM18"/>
    <mergeCell ref="AN18:AQ18"/>
    <mergeCell ref="AR18:AV18"/>
    <mergeCell ref="AX18:BD18"/>
    <mergeCell ref="BE18:BK18"/>
    <mergeCell ref="BL18:BR18"/>
    <mergeCell ref="BS18:BY18"/>
    <mergeCell ref="A17:D17"/>
    <mergeCell ref="E17:AM17"/>
    <mergeCell ref="AN17:AQ17"/>
    <mergeCell ref="AR17:AV17"/>
    <mergeCell ref="AX17:BD17"/>
    <mergeCell ref="BE17:BK17"/>
    <mergeCell ref="BL15:BR15"/>
    <mergeCell ref="BS15:BY15"/>
    <mergeCell ref="A16:D16"/>
    <mergeCell ref="E16:AM16"/>
    <mergeCell ref="AN16:AQ16"/>
    <mergeCell ref="AR16:AV16"/>
    <mergeCell ref="AX16:BD16"/>
    <mergeCell ref="BE16:BK16"/>
    <mergeCell ref="BL16:BR16"/>
    <mergeCell ref="BS16:BY16"/>
    <mergeCell ref="A15:D15"/>
    <mergeCell ref="E15:AM15"/>
    <mergeCell ref="AN15:AQ15"/>
    <mergeCell ref="AR15:AV15"/>
    <mergeCell ref="AX15:BD15"/>
    <mergeCell ref="BE15:BK15"/>
    <mergeCell ref="BL10:BR10"/>
    <mergeCell ref="BS10:BY10"/>
    <mergeCell ref="A14:D14"/>
    <mergeCell ref="E14:AM14"/>
    <mergeCell ref="AN14:AQ14"/>
    <mergeCell ref="AR14:AV14"/>
    <mergeCell ref="AX14:BD14"/>
    <mergeCell ref="BE14:BK14"/>
    <mergeCell ref="BL14:BR14"/>
    <mergeCell ref="BS14:BY14"/>
    <mergeCell ref="BE10:BK10"/>
    <mergeCell ref="BS8:BY8"/>
    <mergeCell ref="A9:D9"/>
    <mergeCell ref="E9:AM9"/>
    <mergeCell ref="AN9:AQ9"/>
    <mergeCell ref="AR9:AV9"/>
    <mergeCell ref="AX9:BD9"/>
    <mergeCell ref="BE9:BK9"/>
    <mergeCell ref="BL9:BR9"/>
    <mergeCell ref="BS9:BY9"/>
    <mergeCell ref="BL7:BR7"/>
    <mergeCell ref="BS7:BY7"/>
    <mergeCell ref="AR6:AV6"/>
    <mergeCell ref="A8:D8"/>
    <mergeCell ref="E8:AM8"/>
    <mergeCell ref="AN8:AQ8"/>
    <mergeCell ref="AR8:AV8"/>
    <mergeCell ref="AX8:BD8"/>
    <mergeCell ref="BE8:BK8"/>
    <mergeCell ref="BL8:BR8"/>
    <mergeCell ref="A7:D7"/>
    <mergeCell ref="E7:AM7"/>
    <mergeCell ref="AN7:AQ7"/>
    <mergeCell ref="AR7:AV7"/>
    <mergeCell ref="AX7:BD7"/>
    <mergeCell ref="BE7:BK7"/>
    <mergeCell ref="A3:D5"/>
    <mergeCell ref="A6:D6"/>
    <mergeCell ref="E3:AM5"/>
    <mergeCell ref="AN3:AQ5"/>
    <mergeCell ref="BL4:BN4"/>
    <mergeCell ref="BO4:BP4"/>
    <mergeCell ref="AR3:AV5"/>
    <mergeCell ref="AX3:BY3"/>
    <mergeCell ref="BS6:BY6"/>
    <mergeCell ref="AX4:AZ4"/>
    <mergeCell ref="BA4:BB4"/>
    <mergeCell ref="BC4:BD4"/>
    <mergeCell ref="BQ4:BR4"/>
    <mergeCell ref="BS4:BY5"/>
    <mergeCell ref="AX5:BD5"/>
    <mergeCell ref="BE5:BK5"/>
    <mergeCell ref="BL5:BR5"/>
    <mergeCell ref="A67:BY67"/>
    <mergeCell ref="A1:BY1"/>
    <mergeCell ref="E6:AM6"/>
    <mergeCell ref="AN6:AQ6"/>
    <mergeCell ref="AX6:BD6"/>
    <mergeCell ref="BE6:BK6"/>
    <mergeCell ref="BL6:BR6"/>
    <mergeCell ref="BE4:BG4"/>
    <mergeCell ref="BH4:BI4"/>
    <mergeCell ref="BJ4:BK4"/>
    <mergeCell ref="A61:BY61"/>
    <mergeCell ref="A62:BY62"/>
    <mergeCell ref="A63:BY63"/>
    <mergeCell ref="A64:BY64"/>
    <mergeCell ref="A65:BY65"/>
    <mergeCell ref="A66:BY66"/>
    <mergeCell ref="A56:Q56"/>
    <mergeCell ref="W55:AV55"/>
    <mergeCell ref="W56:AV56"/>
    <mergeCell ref="B58:C58"/>
    <mergeCell ref="E58:L58"/>
    <mergeCell ref="M58:N58"/>
    <mergeCell ref="O58:P58"/>
    <mergeCell ref="A53:AV53"/>
    <mergeCell ref="A54:AV54"/>
    <mergeCell ref="A55:Q55"/>
    <mergeCell ref="A45:D45"/>
    <mergeCell ref="A46:AV46"/>
    <mergeCell ref="BH46:BY46"/>
    <mergeCell ref="H50:AJ50"/>
    <mergeCell ref="A48:AV48"/>
    <mergeCell ref="BI48:BY48"/>
    <mergeCell ref="AU45:BJ45"/>
    <mergeCell ref="BH40:BY40"/>
    <mergeCell ref="A41:D41"/>
    <mergeCell ref="AT41:BJ41"/>
    <mergeCell ref="A42:AV42"/>
    <mergeCell ref="BH42:BY42"/>
    <mergeCell ref="A44:AQ44"/>
    <mergeCell ref="BH44:BY44"/>
    <mergeCell ref="AT43:BJ43"/>
    <mergeCell ref="A40:AV40"/>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R70"/>
  <sheetViews>
    <sheetView tabSelected="1" zoomScaleSheetLayoutView="100" zoomScalePageLayoutView="0" workbookViewId="0" topLeftCell="A1">
      <pane ySplit="4" topLeftCell="A48" activePane="bottomLeft" state="frozen"/>
      <selection pane="topLeft" activeCell="I5" sqref="I5:J5"/>
      <selection pane="bottomLeft" activeCell="E64" sqref="E64"/>
    </sheetView>
  </sheetViews>
  <sheetFormatPr defaultColWidth="13.5" defaultRowHeight="12.75"/>
  <cols>
    <col min="1" max="2" width="17" style="25" customWidth="1"/>
    <col min="3" max="3" width="9.5" style="25" customWidth="1"/>
    <col min="4" max="4" width="0" style="25" hidden="1" customWidth="1"/>
    <col min="5" max="5" width="11.83203125" style="80" customWidth="1"/>
    <col min="6" max="6" width="13.83203125" style="25" customWidth="1"/>
    <col min="7" max="8" width="16.5" style="25" customWidth="1"/>
    <col min="9" max="9" width="16.66015625" style="25" customWidth="1"/>
    <col min="10" max="10" width="15.16015625" style="25" customWidth="1"/>
    <col min="11" max="11" width="17.83203125" style="25" customWidth="1"/>
    <col min="12" max="12" width="17" style="25" hidden="1" customWidth="1"/>
    <col min="13" max="13" width="17.83203125" style="25" hidden="1" customWidth="1"/>
    <col min="14" max="14" width="15.5" style="25" hidden="1" customWidth="1"/>
    <col min="15" max="15" width="16.16015625" style="25" hidden="1" customWidth="1"/>
    <col min="16" max="16" width="16.66015625" style="25" bestFit="1" customWidth="1"/>
    <col min="17" max="17" width="13.66015625" style="25" bestFit="1" customWidth="1"/>
    <col min="18" max="16384" width="13.5" style="25" customWidth="1"/>
  </cols>
  <sheetData>
    <row r="1" spans="1:15" ht="6" customHeight="1">
      <c r="A1" s="564"/>
      <c r="B1" s="564"/>
      <c r="C1" s="564"/>
      <c r="D1" s="564"/>
      <c r="E1" s="564"/>
      <c r="F1" s="564"/>
      <c r="G1" s="564"/>
      <c r="H1" s="564"/>
      <c r="I1" s="564"/>
      <c r="J1" s="564"/>
      <c r="K1" s="564"/>
      <c r="L1" s="564"/>
      <c r="M1" s="564"/>
      <c r="N1" s="564"/>
      <c r="O1" s="564"/>
    </row>
    <row r="2" spans="1:15" ht="12.75" customHeight="1">
      <c r="A2" s="565" t="s">
        <v>15</v>
      </c>
      <c r="B2" s="565"/>
      <c r="C2" s="565"/>
      <c r="D2" s="565"/>
      <c r="E2" s="566" t="s">
        <v>220</v>
      </c>
      <c r="F2" s="566" t="s">
        <v>221</v>
      </c>
      <c r="G2" s="567" t="s">
        <v>381</v>
      </c>
      <c r="H2" s="568"/>
      <c r="I2" s="568"/>
      <c r="J2" s="568"/>
      <c r="K2" s="569"/>
      <c r="L2" s="570" t="s">
        <v>222</v>
      </c>
      <c r="M2" s="570"/>
      <c r="N2" s="570" t="s">
        <v>223</v>
      </c>
      <c r="O2" s="570"/>
    </row>
    <row r="3" spans="1:15" s="28" customFormat="1" ht="15" customHeight="1">
      <c r="A3" s="565"/>
      <c r="B3" s="565"/>
      <c r="C3" s="565"/>
      <c r="D3" s="565"/>
      <c r="E3" s="566"/>
      <c r="F3" s="566"/>
      <c r="G3" s="554" t="s">
        <v>224</v>
      </c>
      <c r="H3" s="27" t="s">
        <v>225</v>
      </c>
      <c r="I3" s="554" t="s">
        <v>226</v>
      </c>
      <c r="J3" s="572" t="s">
        <v>227</v>
      </c>
      <c r="K3" s="554" t="s">
        <v>228</v>
      </c>
      <c r="L3" s="556" t="s">
        <v>224</v>
      </c>
      <c r="M3" s="27" t="s">
        <v>225</v>
      </c>
      <c r="N3" s="556" t="s">
        <v>224</v>
      </c>
      <c r="O3" s="27" t="s">
        <v>225</v>
      </c>
    </row>
    <row r="4" spans="1:15" s="28" customFormat="1" ht="72" customHeight="1">
      <c r="A4" s="565"/>
      <c r="B4" s="565"/>
      <c r="C4" s="565"/>
      <c r="D4" s="565"/>
      <c r="E4" s="566"/>
      <c r="F4" s="566"/>
      <c r="G4" s="571"/>
      <c r="H4" s="27" t="s">
        <v>229</v>
      </c>
      <c r="I4" s="555"/>
      <c r="J4" s="555"/>
      <c r="K4" s="555"/>
      <c r="L4" s="556"/>
      <c r="M4" s="27" t="s">
        <v>229</v>
      </c>
      <c r="N4" s="556"/>
      <c r="O4" s="27" t="s">
        <v>229</v>
      </c>
    </row>
    <row r="5" spans="1:17" s="34" customFormat="1" ht="15" customHeight="1">
      <c r="A5" s="557" t="s">
        <v>230</v>
      </c>
      <c r="B5" s="557"/>
      <c r="C5" s="557"/>
      <c r="D5" s="557"/>
      <c r="E5" s="29"/>
      <c r="F5" s="30"/>
      <c r="G5" s="31">
        <f>G6+G34</f>
        <v>5781702.66</v>
      </c>
      <c r="H5" s="31">
        <f>H6+H34</f>
        <v>5781702.66</v>
      </c>
      <c r="I5" s="31">
        <f>I6+I34</f>
        <v>5062000.0600000005</v>
      </c>
      <c r="J5" s="31">
        <f>J6+J34</f>
        <v>523600</v>
      </c>
      <c r="K5" s="31">
        <f>K6+K34</f>
        <v>196102.6</v>
      </c>
      <c r="L5" s="32" t="e">
        <f>M5</f>
        <v>#REF!</v>
      </c>
      <c r="M5" s="32" t="e">
        <f>M7+M13+M34+M29+M19</f>
        <v>#REF!</v>
      </c>
      <c r="N5" s="32" t="e">
        <f>O5</f>
        <v>#REF!</v>
      </c>
      <c r="O5" s="32" t="e">
        <f>O7+O13+O34+O29+O19</f>
        <v>#REF!</v>
      </c>
      <c r="P5" s="33">
        <f>G5-Раздел1!AW26-Раздел1!AW24</f>
        <v>0</v>
      </c>
      <c r="Q5" s="33"/>
    </row>
    <row r="6" spans="1:15" s="39" customFormat="1" ht="15" customHeight="1">
      <c r="A6" s="558" t="s">
        <v>231</v>
      </c>
      <c r="B6" s="559"/>
      <c r="C6" s="559"/>
      <c r="D6" s="560"/>
      <c r="E6" s="35"/>
      <c r="F6" s="36">
        <v>200</v>
      </c>
      <c r="G6" s="37">
        <f>G7+G13+G24+G29</f>
        <v>5511602.66</v>
      </c>
      <c r="H6" s="37">
        <f>H7+H13+H24+H29</f>
        <v>5511602.66</v>
      </c>
      <c r="I6" s="37">
        <f>I7+I13+I24+I29</f>
        <v>5062000.0600000005</v>
      </c>
      <c r="J6" s="37">
        <f>J7+J13+J24+J29</f>
        <v>265600</v>
      </c>
      <c r="K6" s="37">
        <f>K7+K13+K24+K29</f>
        <v>184002.6</v>
      </c>
      <c r="L6" s="38">
        <f>M6</f>
        <v>2500200</v>
      </c>
      <c r="M6" s="38">
        <f>M7+M8+M10</f>
        <v>2500200</v>
      </c>
      <c r="N6" s="38">
        <f>O6</f>
        <v>2527700</v>
      </c>
      <c r="O6" s="38">
        <f>O7+O8+O10</f>
        <v>2527700</v>
      </c>
    </row>
    <row r="7" spans="1:16" s="39" customFormat="1" ht="27.75" customHeight="1">
      <c r="A7" s="561" t="s">
        <v>232</v>
      </c>
      <c r="B7" s="562"/>
      <c r="C7" s="562"/>
      <c r="D7" s="563"/>
      <c r="E7" s="40"/>
      <c r="F7" s="41">
        <v>210</v>
      </c>
      <c r="G7" s="42">
        <f>SUM(G8:G12)</f>
        <v>4082297.89</v>
      </c>
      <c r="H7" s="42">
        <f>SUM(H8:H12)</f>
        <v>4082297.89</v>
      </c>
      <c r="I7" s="42">
        <f>SUM(I8:I12)</f>
        <v>3790597.89</v>
      </c>
      <c r="J7" s="42">
        <f>SUM(J8:J12)</f>
        <v>265600</v>
      </c>
      <c r="K7" s="42">
        <f>SUM(K8:K12)</f>
        <v>26100</v>
      </c>
      <c r="L7" s="38">
        <f>M7</f>
        <v>1424700</v>
      </c>
      <c r="M7" s="38">
        <f>M8+M9+M12</f>
        <v>1424700</v>
      </c>
      <c r="N7" s="38">
        <f>O7</f>
        <v>1441000</v>
      </c>
      <c r="O7" s="38">
        <f>O8+O9+O12</f>
        <v>1441000</v>
      </c>
      <c r="P7" s="43"/>
    </row>
    <row r="8" spans="1:18" s="28" customFormat="1" ht="13.5">
      <c r="A8" s="545" t="s">
        <v>233</v>
      </c>
      <c r="B8" s="545"/>
      <c r="C8" s="545"/>
      <c r="D8" s="545"/>
      <c r="E8" s="26">
        <v>111</v>
      </c>
      <c r="F8" s="45">
        <v>211</v>
      </c>
      <c r="G8" s="46">
        <f aca="true" t="shared" si="0" ref="G8:G46">H8</f>
        <v>3134000</v>
      </c>
      <c r="H8" s="46">
        <f>I8+J8+K8</f>
        <v>3134000</v>
      </c>
      <c r="I8" s="47">
        <f>2780800+135200-6000</f>
        <v>2910000</v>
      </c>
      <c r="J8" s="48">
        <v>204000</v>
      </c>
      <c r="K8" s="47">
        <v>20000</v>
      </c>
      <c r="L8" s="49">
        <v>916100</v>
      </c>
      <c r="M8" s="49">
        <f>916100+159400</f>
        <v>1075500</v>
      </c>
      <c r="N8" s="49">
        <v>916100</v>
      </c>
      <c r="O8" s="49">
        <f>916100+170600</f>
        <v>1086700</v>
      </c>
      <c r="Q8" s="50"/>
      <c r="R8" s="50"/>
    </row>
    <row r="9" spans="1:15" s="28" customFormat="1" ht="13.5">
      <c r="A9" s="545" t="s">
        <v>234</v>
      </c>
      <c r="B9" s="545"/>
      <c r="C9" s="545"/>
      <c r="D9" s="545"/>
      <c r="E9" s="45">
        <v>112</v>
      </c>
      <c r="F9" s="45">
        <v>212</v>
      </c>
      <c r="G9" s="46">
        <f t="shared" si="0"/>
        <v>0</v>
      </c>
      <c r="H9" s="46">
        <f>I9+J9+K9</f>
        <v>0</v>
      </c>
      <c r="I9" s="48"/>
      <c r="J9" s="48"/>
      <c r="K9" s="48"/>
      <c r="L9" s="49">
        <f>M9</f>
        <v>0</v>
      </c>
      <c r="M9" s="49">
        <v>0</v>
      </c>
      <c r="N9" s="49">
        <f>O9</f>
        <v>0</v>
      </c>
      <c r="O9" s="49">
        <v>0</v>
      </c>
    </row>
    <row r="10" spans="1:15" s="28" customFormat="1" ht="18.75" customHeight="1">
      <c r="A10" s="548" t="s">
        <v>235</v>
      </c>
      <c r="B10" s="549"/>
      <c r="C10" s="549"/>
      <c r="D10" s="550"/>
      <c r="E10" s="26">
        <v>112</v>
      </c>
      <c r="F10" s="45">
        <v>214</v>
      </c>
      <c r="G10" s="46">
        <f>H10</f>
        <v>0</v>
      </c>
      <c r="H10" s="46">
        <f>I10+J10+K10</f>
        <v>0</v>
      </c>
      <c r="I10" s="48"/>
      <c r="J10" s="48"/>
      <c r="K10" s="48"/>
      <c r="L10" s="49"/>
      <c r="M10" s="49"/>
      <c r="N10" s="49"/>
      <c r="O10" s="49"/>
    </row>
    <row r="11" spans="1:15" s="28" customFormat="1" ht="30.75" customHeight="1">
      <c r="A11" s="548" t="s">
        <v>236</v>
      </c>
      <c r="B11" s="549"/>
      <c r="C11" s="549"/>
      <c r="D11" s="51"/>
      <c r="E11" s="45">
        <v>112</v>
      </c>
      <c r="F11" s="45">
        <v>226</v>
      </c>
      <c r="G11" s="46">
        <f>H11</f>
        <v>0</v>
      </c>
      <c r="H11" s="46">
        <f>I11+J11+K11</f>
        <v>0</v>
      </c>
      <c r="I11" s="47"/>
      <c r="J11" s="48"/>
      <c r="K11" s="47"/>
      <c r="L11" s="49"/>
      <c r="M11" s="49"/>
      <c r="N11" s="49"/>
      <c r="O11" s="49"/>
    </row>
    <row r="12" spans="1:15" s="28" customFormat="1" ht="13.5">
      <c r="A12" s="545" t="s">
        <v>237</v>
      </c>
      <c r="B12" s="545"/>
      <c r="C12" s="545"/>
      <c r="D12" s="545"/>
      <c r="E12" s="26">
        <v>119</v>
      </c>
      <c r="F12" s="45">
        <v>213</v>
      </c>
      <c r="G12" s="46">
        <f t="shared" si="0"/>
        <v>948297.89</v>
      </c>
      <c r="H12" s="46">
        <f>I12+J12+K12</f>
        <v>948297.89</v>
      </c>
      <c r="I12" s="47">
        <f>839800+40797.89</f>
        <v>880597.89</v>
      </c>
      <c r="J12" s="48">
        <v>61600</v>
      </c>
      <c r="K12" s="47">
        <v>6100</v>
      </c>
      <c r="L12" s="49">
        <v>276700</v>
      </c>
      <c r="M12" s="49">
        <f>276700+72500</f>
        <v>349200</v>
      </c>
      <c r="N12" s="49">
        <f>O12</f>
        <v>354300</v>
      </c>
      <c r="O12" s="49">
        <f>276700+77600</f>
        <v>354300</v>
      </c>
    </row>
    <row r="13" spans="1:15" s="39" customFormat="1" ht="14.25">
      <c r="A13" s="552" t="s">
        <v>238</v>
      </c>
      <c r="B13" s="552"/>
      <c r="C13" s="552"/>
      <c r="D13" s="552"/>
      <c r="E13" s="52"/>
      <c r="F13" s="41">
        <v>220</v>
      </c>
      <c r="G13" s="42">
        <f>SUM(G14:G23)</f>
        <v>1245904.77</v>
      </c>
      <c r="H13" s="42">
        <f>SUM(H14:H23)</f>
        <v>1245904.77</v>
      </c>
      <c r="I13" s="42">
        <f>SUM(I14:I23)</f>
        <v>1088102.17</v>
      </c>
      <c r="J13" s="42">
        <f>SUM(J14:J23)</f>
        <v>0</v>
      </c>
      <c r="K13" s="42">
        <f>SUM(K14:K23)</f>
        <v>157802.6</v>
      </c>
      <c r="L13" s="38" t="e">
        <f>M13</f>
        <v>#REF!</v>
      </c>
      <c r="M13" s="38" t="e">
        <f>M14+M15+M16+M17+M18+#REF!</f>
        <v>#REF!</v>
      </c>
      <c r="N13" s="38" t="e">
        <f>O13</f>
        <v>#REF!</v>
      </c>
      <c r="O13" s="38" t="e">
        <f>O14+O15+O16+O17+O18+#REF!</f>
        <v>#REF!</v>
      </c>
    </row>
    <row r="14" spans="1:15" s="28" customFormat="1" ht="13.5" customHeight="1">
      <c r="A14" s="545" t="s">
        <v>239</v>
      </c>
      <c r="B14" s="545"/>
      <c r="C14" s="545"/>
      <c r="D14" s="545"/>
      <c r="E14" s="26">
        <v>244</v>
      </c>
      <c r="F14" s="45">
        <v>221</v>
      </c>
      <c r="G14" s="46">
        <f t="shared" si="0"/>
        <v>20716.32</v>
      </c>
      <c r="H14" s="46">
        <f aca="true" t="shared" si="1" ref="H14:H22">I14+J14+K14</f>
        <v>20716.32</v>
      </c>
      <c r="I14" s="47">
        <f>20500+216.32</f>
        <v>20716.32</v>
      </c>
      <c r="J14" s="48"/>
      <c r="K14" s="47"/>
      <c r="L14" s="49">
        <f aca="true" t="shared" si="2" ref="L14:L36">M14</f>
        <v>5000</v>
      </c>
      <c r="M14" s="49">
        <v>5000</v>
      </c>
      <c r="N14" s="49">
        <f aca="true" t="shared" si="3" ref="N14:N19">O14</f>
        <v>5000</v>
      </c>
      <c r="O14" s="49">
        <v>5000</v>
      </c>
    </row>
    <row r="15" spans="1:15" s="28" customFormat="1" ht="15.75" customHeight="1">
      <c r="A15" s="545" t="s">
        <v>240</v>
      </c>
      <c r="B15" s="545"/>
      <c r="C15" s="545"/>
      <c r="D15" s="545"/>
      <c r="E15" s="26">
        <v>244</v>
      </c>
      <c r="F15" s="45">
        <v>222</v>
      </c>
      <c r="G15" s="46">
        <f t="shared" si="0"/>
        <v>0</v>
      </c>
      <c r="H15" s="46">
        <f t="shared" si="1"/>
        <v>0</v>
      </c>
      <c r="I15" s="48"/>
      <c r="J15" s="48"/>
      <c r="K15" s="47"/>
      <c r="L15" s="49">
        <f t="shared" si="2"/>
        <v>0</v>
      </c>
      <c r="M15" s="49">
        <v>0</v>
      </c>
      <c r="N15" s="49">
        <f t="shared" si="3"/>
        <v>0</v>
      </c>
      <c r="O15" s="49">
        <v>0</v>
      </c>
    </row>
    <row r="16" spans="1:15" s="28" customFormat="1" ht="34.5" customHeight="1">
      <c r="A16" s="547" t="s">
        <v>360</v>
      </c>
      <c r="B16" s="545"/>
      <c r="C16" s="545"/>
      <c r="D16" s="545"/>
      <c r="E16" s="26">
        <v>244</v>
      </c>
      <c r="F16" s="45">
        <v>223</v>
      </c>
      <c r="G16" s="46">
        <f t="shared" si="0"/>
        <v>36898.12</v>
      </c>
      <c r="H16" s="46">
        <f t="shared" si="1"/>
        <v>36898.12</v>
      </c>
      <c r="I16" s="47">
        <f>1838.85+2261.15+30000+1813.93</f>
        <v>35913.93</v>
      </c>
      <c r="J16" s="48"/>
      <c r="K16" s="47">
        <f>900+84.19</f>
        <v>984.19</v>
      </c>
      <c r="L16" s="49">
        <f t="shared" si="2"/>
        <v>62500</v>
      </c>
      <c r="M16" s="49">
        <v>62500</v>
      </c>
      <c r="N16" s="49">
        <f t="shared" si="3"/>
        <v>62500</v>
      </c>
      <c r="O16" s="49">
        <v>62500</v>
      </c>
    </row>
    <row r="17" spans="1:15" s="28" customFormat="1" ht="13.5">
      <c r="A17" s="545" t="s">
        <v>242</v>
      </c>
      <c r="B17" s="545"/>
      <c r="C17" s="545"/>
      <c r="D17" s="545"/>
      <c r="E17" s="26">
        <v>244</v>
      </c>
      <c r="F17" s="45">
        <v>224</v>
      </c>
      <c r="G17" s="46">
        <f t="shared" si="0"/>
        <v>0</v>
      </c>
      <c r="H17" s="46">
        <f t="shared" si="1"/>
        <v>0</v>
      </c>
      <c r="I17" s="47"/>
      <c r="J17" s="48"/>
      <c r="K17" s="48"/>
      <c r="L17" s="49">
        <f t="shared" si="2"/>
        <v>0</v>
      </c>
      <c r="M17" s="49">
        <v>0</v>
      </c>
      <c r="N17" s="49">
        <f t="shared" si="3"/>
        <v>0</v>
      </c>
      <c r="O17" s="49">
        <v>0</v>
      </c>
    </row>
    <row r="18" spans="1:15" s="28" customFormat="1" ht="15" customHeight="1">
      <c r="A18" s="545" t="s">
        <v>243</v>
      </c>
      <c r="B18" s="545"/>
      <c r="C18" s="545"/>
      <c r="D18" s="545"/>
      <c r="E18" s="26">
        <v>243</v>
      </c>
      <c r="F18" s="45">
        <v>225</v>
      </c>
      <c r="G18" s="46">
        <f t="shared" si="0"/>
        <v>0</v>
      </c>
      <c r="H18" s="46">
        <f t="shared" si="1"/>
        <v>0</v>
      </c>
      <c r="I18" s="48"/>
      <c r="J18" s="48"/>
      <c r="K18" s="47"/>
      <c r="L18" s="49">
        <f t="shared" si="2"/>
        <v>32500</v>
      </c>
      <c r="M18" s="49">
        <v>32500</v>
      </c>
      <c r="N18" s="49">
        <f t="shared" si="3"/>
        <v>32500</v>
      </c>
      <c r="O18" s="49">
        <v>32500</v>
      </c>
    </row>
    <row r="19" spans="1:15" s="28" customFormat="1" ht="31.5" customHeight="1">
      <c r="A19" s="545" t="s">
        <v>243</v>
      </c>
      <c r="B19" s="545"/>
      <c r="C19" s="545"/>
      <c r="D19" s="545"/>
      <c r="E19" s="26">
        <v>244</v>
      </c>
      <c r="F19" s="45">
        <v>225</v>
      </c>
      <c r="G19" s="46">
        <f t="shared" si="0"/>
        <v>103600</v>
      </c>
      <c r="H19" s="46">
        <f t="shared" si="1"/>
        <v>103600</v>
      </c>
      <c r="I19" s="48">
        <f>100400-30000</f>
        <v>70400</v>
      </c>
      <c r="J19" s="48"/>
      <c r="K19" s="48">
        <v>33200</v>
      </c>
      <c r="L19" s="49">
        <f t="shared" si="2"/>
        <v>0</v>
      </c>
      <c r="M19" s="49">
        <f>M21</f>
        <v>0</v>
      </c>
      <c r="N19" s="49">
        <f t="shared" si="3"/>
        <v>0</v>
      </c>
      <c r="O19" s="49">
        <v>0</v>
      </c>
    </row>
    <row r="20" spans="1:16" s="28" customFormat="1" ht="14.25" customHeight="1">
      <c r="A20" s="545" t="s">
        <v>244</v>
      </c>
      <c r="B20" s="545"/>
      <c r="C20" s="545"/>
      <c r="D20" s="545"/>
      <c r="E20" s="26">
        <v>244</v>
      </c>
      <c r="F20" s="45">
        <v>226</v>
      </c>
      <c r="G20" s="46">
        <f>H20</f>
        <v>888178.81</v>
      </c>
      <c r="H20" s="46">
        <f>I20+J20+K20</f>
        <v>888178.81</v>
      </c>
      <c r="I20" s="48">
        <f>730000+59060.4</f>
        <v>789060.4</v>
      </c>
      <c r="J20" s="48"/>
      <c r="K20" s="48">
        <f>95000+4118.41</f>
        <v>99118.41</v>
      </c>
      <c r="L20" s="49">
        <f>M20</f>
        <v>0</v>
      </c>
      <c r="M20" s="49"/>
      <c r="N20" s="49"/>
      <c r="O20" s="49"/>
      <c r="P20" s="50"/>
    </row>
    <row r="21" spans="1:15" s="28" customFormat="1" ht="20.25" customHeight="1">
      <c r="A21" s="545" t="s">
        <v>267</v>
      </c>
      <c r="B21" s="545"/>
      <c r="C21" s="545"/>
      <c r="D21" s="545"/>
      <c r="E21" s="26">
        <v>244</v>
      </c>
      <c r="F21" s="45">
        <v>227</v>
      </c>
      <c r="G21" s="46">
        <f>H21</f>
        <v>0</v>
      </c>
      <c r="H21" s="46">
        <f t="shared" si="1"/>
        <v>0</v>
      </c>
      <c r="I21" s="48"/>
      <c r="J21" s="48"/>
      <c r="K21" s="48"/>
      <c r="L21" s="49">
        <f t="shared" si="2"/>
        <v>0</v>
      </c>
      <c r="M21" s="49">
        <v>0</v>
      </c>
      <c r="N21" s="49">
        <f>O21</f>
        <v>0</v>
      </c>
      <c r="O21" s="49">
        <v>0</v>
      </c>
    </row>
    <row r="22" spans="1:15" s="28" customFormat="1" ht="15.75" customHeight="1">
      <c r="A22" s="547" t="s">
        <v>268</v>
      </c>
      <c r="B22" s="545"/>
      <c r="C22" s="545"/>
      <c r="D22" s="44"/>
      <c r="E22" s="26">
        <v>244</v>
      </c>
      <c r="F22" s="45">
        <v>228</v>
      </c>
      <c r="G22" s="46">
        <f>H22</f>
        <v>0</v>
      </c>
      <c r="H22" s="46">
        <f t="shared" si="1"/>
        <v>0</v>
      </c>
      <c r="I22" s="47"/>
      <c r="J22" s="48"/>
      <c r="K22" s="47"/>
      <c r="L22" s="49">
        <f>M22</f>
        <v>4900</v>
      </c>
      <c r="M22" s="49">
        <f>2700+2200</f>
        <v>4900</v>
      </c>
      <c r="N22" s="49">
        <f>O22</f>
        <v>5000</v>
      </c>
      <c r="O22" s="49">
        <f>2700+2300</f>
        <v>5000</v>
      </c>
    </row>
    <row r="23" spans="1:15" s="28" customFormat="1" ht="16.5" customHeight="1">
      <c r="A23" s="545" t="s">
        <v>241</v>
      </c>
      <c r="B23" s="545"/>
      <c r="C23" s="545"/>
      <c r="D23" s="545"/>
      <c r="E23" s="26">
        <v>247</v>
      </c>
      <c r="F23" s="45">
        <v>223</v>
      </c>
      <c r="G23" s="46">
        <f>H23</f>
        <v>196511.52</v>
      </c>
      <c r="H23" s="46">
        <f>I23+J23+K23</f>
        <v>196511.52</v>
      </c>
      <c r="I23" s="48">
        <f>32696.61+135203.39+4111.52</f>
        <v>172011.52</v>
      </c>
      <c r="J23" s="48"/>
      <c r="K23" s="47">
        <v>24500</v>
      </c>
      <c r="L23" s="49"/>
      <c r="M23" s="49"/>
      <c r="N23" s="49"/>
      <c r="O23" s="49"/>
    </row>
    <row r="24" spans="1:15" s="39" customFormat="1" ht="14.25" customHeight="1">
      <c r="A24" s="552" t="s">
        <v>245</v>
      </c>
      <c r="B24" s="552"/>
      <c r="C24" s="552"/>
      <c r="D24" s="552"/>
      <c r="E24" s="52"/>
      <c r="F24" s="41">
        <v>260</v>
      </c>
      <c r="G24" s="53">
        <f>H24</f>
        <v>6000</v>
      </c>
      <c r="H24" s="42">
        <f>H28</f>
        <v>6000</v>
      </c>
      <c r="I24" s="42">
        <f>I28</f>
        <v>6000</v>
      </c>
      <c r="J24" s="42">
        <f>J28</f>
        <v>0</v>
      </c>
      <c r="K24" s="42">
        <f>K28</f>
        <v>0</v>
      </c>
      <c r="L24" s="38">
        <f t="shared" si="2"/>
        <v>0</v>
      </c>
      <c r="M24" s="38">
        <v>0</v>
      </c>
      <c r="N24" s="38">
        <f>O24</f>
        <v>0</v>
      </c>
      <c r="O24" s="38">
        <v>0</v>
      </c>
    </row>
    <row r="25" spans="1:15" s="28" customFormat="1" ht="12" customHeight="1" hidden="1">
      <c r="A25" s="545" t="s">
        <v>69</v>
      </c>
      <c r="B25" s="545"/>
      <c r="C25" s="545"/>
      <c r="D25" s="545"/>
      <c r="E25" s="26"/>
      <c r="F25" s="45"/>
      <c r="G25" s="46">
        <f t="shared" si="0"/>
        <v>0</v>
      </c>
      <c r="H25" s="46">
        <f>I25+J25+K25</f>
        <v>0</v>
      </c>
      <c r="I25" s="48"/>
      <c r="J25" s="48"/>
      <c r="K25" s="48"/>
      <c r="L25" s="49">
        <f t="shared" si="2"/>
        <v>0</v>
      </c>
      <c r="M25" s="49"/>
      <c r="N25" s="49"/>
      <c r="O25" s="49"/>
    </row>
    <row r="26" spans="1:15" s="28" customFormat="1" ht="28.5" customHeight="1" hidden="1">
      <c r="A26" s="545" t="s">
        <v>246</v>
      </c>
      <c r="B26" s="545"/>
      <c r="C26" s="545"/>
      <c r="D26" s="545"/>
      <c r="E26" s="26"/>
      <c r="F26" s="45">
        <v>262</v>
      </c>
      <c r="G26" s="46">
        <f t="shared" si="0"/>
        <v>0</v>
      </c>
      <c r="H26" s="46">
        <f>I26+J26+K26</f>
        <v>0</v>
      </c>
      <c r="I26" s="48"/>
      <c r="J26" s="48"/>
      <c r="K26" s="48"/>
      <c r="L26" s="49">
        <f t="shared" si="2"/>
        <v>0</v>
      </c>
      <c r="M26" s="49">
        <v>0</v>
      </c>
      <c r="N26" s="49">
        <f aca="true" t="shared" si="4" ref="N26:N46">O26</f>
        <v>0</v>
      </c>
      <c r="O26" s="49">
        <v>0</v>
      </c>
    </row>
    <row r="27" spans="1:15" s="28" customFormat="1" ht="45" customHeight="1" hidden="1">
      <c r="A27" s="553" t="s">
        <v>247</v>
      </c>
      <c r="B27" s="553"/>
      <c r="C27" s="553"/>
      <c r="D27" s="553"/>
      <c r="E27" s="54"/>
      <c r="F27" s="45">
        <v>263</v>
      </c>
      <c r="G27" s="46">
        <f t="shared" si="0"/>
        <v>0</v>
      </c>
      <c r="H27" s="46">
        <f>I27+J27+K27</f>
        <v>0</v>
      </c>
      <c r="I27" s="48"/>
      <c r="J27" s="48"/>
      <c r="K27" s="48"/>
      <c r="L27" s="49">
        <f t="shared" si="2"/>
        <v>0</v>
      </c>
      <c r="M27" s="49">
        <v>0</v>
      </c>
      <c r="N27" s="49">
        <f t="shared" si="4"/>
        <v>0</v>
      </c>
      <c r="O27" s="49">
        <v>0</v>
      </c>
    </row>
    <row r="28" spans="1:15" s="28" customFormat="1" ht="30" customHeight="1">
      <c r="A28" s="545" t="s">
        <v>248</v>
      </c>
      <c r="B28" s="545"/>
      <c r="C28" s="545"/>
      <c r="D28" s="545"/>
      <c r="E28" s="26">
        <v>111</v>
      </c>
      <c r="F28" s="45">
        <v>266</v>
      </c>
      <c r="G28" s="46">
        <f t="shared" si="0"/>
        <v>6000</v>
      </c>
      <c r="H28" s="46">
        <f>I28+J28+K28</f>
        <v>6000</v>
      </c>
      <c r="I28" s="48">
        <v>6000</v>
      </c>
      <c r="J28" s="48"/>
      <c r="K28" s="48"/>
      <c r="L28" s="49">
        <f>M28</f>
        <v>0</v>
      </c>
      <c r="M28" s="49">
        <v>0</v>
      </c>
      <c r="N28" s="49">
        <f>O28</f>
        <v>0</v>
      </c>
      <c r="O28" s="49">
        <v>0</v>
      </c>
    </row>
    <row r="29" spans="1:15" s="39" customFormat="1" ht="14.25" customHeight="1">
      <c r="A29" s="552" t="s">
        <v>249</v>
      </c>
      <c r="B29" s="552"/>
      <c r="C29" s="552"/>
      <c r="D29" s="552"/>
      <c r="E29" s="52"/>
      <c r="F29" s="41">
        <v>290</v>
      </c>
      <c r="G29" s="55">
        <f>G30+G31+G32+G33</f>
        <v>177400</v>
      </c>
      <c r="H29" s="55">
        <f>H30+H31+H32+H33</f>
        <v>177400</v>
      </c>
      <c r="I29" s="55">
        <f>I30+I31+I32+I33</f>
        <v>177300</v>
      </c>
      <c r="J29" s="55">
        <f>J30+J31+J32+J33</f>
        <v>0</v>
      </c>
      <c r="K29" s="55">
        <f>K30+K31+K32+K33</f>
        <v>100</v>
      </c>
      <c r="L29" s="38">
        <f t="shared" si="2"/>
        <v>26600</v>
      </c>
      <c r="M29" s="38">
        <f>24000+2600</f>
        <v>26600</v>
      </c>
      <c r="N29" s="38">
        <f t="shared" si="4"/>
        <v>26800</v>
      </c>
      <c r="O29" s="38">
        <f>24000+2800</f>
        <v>26800</v>
      </c>
    </row>
    <row r="30" spans="1:15" s="28" customFormat="1" ht="14.25" customHeight="1">
      <c r="A30" s="545" t="s">
        <v>250</v>
      </c>
      <c r="B30" s="545"/>
      <c r="C30" s="545"/>
      <c r="D30" s="545"/>
      <c r="E30" s="26">
        <v>851</v>
      </c>
      <c r="F30" s="45">
        <v>291</v>
      </c>
      <c r="G30" s="46">
        <f>H30</f>
        <v>177400</v>
      </c>
      <c r="H30" s="46">
        <f>I30+J30+K30</f>
        <v>177400</v>
      </c>
      <c r="I30" s="48">
        <v>177300</v>
      </c>
      <c r="J30" s="48"/>
      <c r="K30" s="47">
        <v>100</v>
      </c>
      <c r="L30" s="49">
        <f>M30</f>
        <v>26600</v>
      </c>
      <c r="M30" s="49">
        <f>24000+2600</f>
        <v>26600</v>
      </c>
      <c r="N30" s="49">
        <f>O30</f>
        <v>26800</v>
      </c>
      <c r="O30" s="49">
        <f>24000+2800</f>
        <v>26800</v>
      </c>
    </row>
    <row r="31" spans="1:15" s="28" customFormat="1" ht="14.25" customHeight="1">
      <c r="A31" s="545" t="s">
        <v>251</v>
      </c>
      <c r="B31" s="545"/>
      <c r="C31" s="545"/>
      <c r="D31" s="545"/>
      <c r="E31" s="26">
        <v>852</v>
      </c>
      <c r="F31" s="45">
        <v>291</v>
      </c>
      <c r="G31" s="46">
        <f>H31</f>
        <v>0</v>
      </c>
      <c r="H31" s="46">
        <f>I31+J31+K31</f>
        <v>0</v>
      </c>
      <c r="I31" s="48"/>
      <c r="J31" s="48"/>
      <c r="K31" s="47"/>
      <c r="L31" s="49">
        <f>M31</f>
        <v>26600</v>
      </c>
      <c r="M31" s="49">
        <f>24000+2600</f>
        <v>26600</v>
      </c>
      <c r="N31" s="49">
        <f>O31</f>
        <v>26800</v>
      </c>
      <c r="O31" s="49">
        <f>24000+2800</f>
        <v>26800</v>
      </c>
    </row>
    <row r="32" spans="1:15" s="28" customFormat="1" ht="14.25" customHeight="1">
      <c r="A32" s="545" t="s">
        <v>252</v>
      </c>
      <c r="B32" s="545"/>
      <c r="C32" s="545"/>
      <c r="D32" s="545"/>
      <c r="E32" s="26">
        <v>853</v>
      </c>
      <c r="F32" s="45">
        <v>291</v>
      </c>
      <c r="G32" s="46">
        <f>H32</f>
        <v>0</v>
      </c>
      <c r="H32" s="46">
        <f>I32+J32+K32</f>
        <v>0</v>
      </c>
      <c r="I32" s="48"/>
      <c r="J32" s="48"/>
      <c r="K32" s="47"/>
      <c r="L32" s="49">
        <f>M32</f>
        <v>26600</v>
      </c>
      <c r="M32" s="49">
        <f>24000+2600</f>
        <v>26600</v>
      </c>
      <c r="N32" s="49">
        <f>O32</f>
        <v>26800</v>
      </c>
      <c r="O32" s="49">
        <f>24000+2800</f>
        <v>26800</v>
      </c>
    </row>
    <row r="33" spans="1:15" s="28" customFormat="1" ht="21" customHeight="1">
      <c r="A33" s="547" t="s">
        <v>378</v>
      </c>
      <c r="B33" s="545"/>
      <c r="C33" s="545"/>
      <c r="D33" s="545"/>
      <c r="E33" s="26">
        <v>853</v>
      </c>
      <c r="F33" s="45">
        <v>295</v>
      </c>
      <c r="G33" s="46">
        <f>H33</f>
        <v>0</v>
      </c>
      <c r="H33" s="46">
        <f>I33+J33+K33</f>
        <v>0</v>
      </c>
      <c r="I33" s="48"/>
      <c r="J33" s="48"/>
      <c r="K33" s="47"/>
      <c r="L33" s="49">
        <f>M33</f>
        <v>26600</v>
      </c>
      <c r="M33" s="49">
        <f>24000+2600</f>
        <v>26600</v>
      </c>
      <c r="N33" s="49">
        <f>O33</f>
        <v>26800</v>
      </c>
      <c r="O33" s="49">
        <f>24000+2800</f>
        <v>26800</v>
      </c>
    </row>
    <row r="34" spans="1:15" s="39" customFormat="1" ht="29.25" customHeight="1">
      <c r="A34" s="551" t="s">
        <v>253</v>
      </c>
      <c r="B34" s="551"/>
      <c r="C34" s="551"/>
      <c r="D34" s="551"/>
      <c r="E34" s="56"/>
      <c r="F34" s="36">
        <v>300</v>
      </c>
      <c r="G34" s="37">
        <f t="shared" si="0"/>
        <v>270100</v>
      </c>
      <c r="H34" s="37">
        <f>H36+H37+H38</f>
        <v>270100</v>
      </c>
      <c r="I34" s="37">
        <f>I36+I37+I38</f>
        <v>0</v>
      </c>
      <c r="J34" s="37">
        <f>J36+J37+J38</f>
        <v>258000</v>
      </c>
      <c r="K34" s="37">
        <f>K36+K37+K38</f>
        <v>12100</v>
      </c>
      <c r="L34" s="57">
        <f t="shared" si="2"/>
        <v>35600</v>
      </c>
      <c r="M34" s="57">
        <f>M36+M38</f>
        <v>35600</v>
      </c>
      <c r="N34" s="57">
        <f t="shared" si="4"/>
        <v>38200</v>
      </c>
      <c r="O34" s="57">
        <f>O35+O36+O37+O38</f>
        <v>38200</v>
      </c>
    </row>
    <row r="35" spans="1:15" s="28" customFormat="1" ht="14.25" customHeight="1">
      <c r="A35" s="545" t="s">
        <v>69</v>
      </c>
      <c r="B35" s="545"/>
      <c r="C35" s="545"/>
      <c r="D35" s="545"/>
      <c r="E35" s="26"/>
      <c r="F35" s="45"/>
      <c r="G35" s="46"/>
      <c r="H35" s="46"/>
      <c r="I35" s="48"/>
      <c r="J35" s="48"/>
      <c r="K35" s="48"/>
      <c r="L35" s="49">
        <f t="shared" si="2"/>
        <v>0</v>
      </c>
      <c r="M35" s="49"/>
      <c r="N35" s="49">
        <f t="shared" si="4"/>
        <v>0</v>
      </c>
      <c r="O35" s="49">
        <v>0</v>
      </c>
    </row>
    <row r="36" spans="1:15" s="39" customFormat="1" ht="14.25">
      <c r="A36" s="552" t="s">
        <v>254</v>
      </c>
      <c r="B36" s="552"/>
      <c r="C36" s="552"/>
      <c r="D36" s="552"/>
      <c r="E36" s="52">
        <v>244</v>
      </c>
      <c r="F36" s="41">
        <v>310</v>
      </c>
      <c r="G36" s="53">
        <f t="shared" si="0"/>
        <v>7500</v>
      </c>
      <c r="H36" s="53">
        <f>I36+J36+K36</f>
        <v>7500</v>
      </c>
      <c r="I36" s="55">
        <v>0</v>
      </c>
      <c r="J36" s="42"/>
      <c r="K36" s="55">
        <f>7500</f>
        <v>7500</v>
      </c>
      <c r="L36" s="38">
        <f t="shared" si="2"/>
        <v>0</v>
      </c>
      <c r="M36" s="57">
        <v>0</v>
      </c>
      <c r="N36" s="57">
        <f t="shared" si="4"/>
        <v>0</v>
      </c>
      <c r="O36" s="57">
        <v>0</v>
      </c>
    </row>
    <row r="37" spans="1:15" s="39" customFormat="1" ht="27.75" customHeight="1">
      <c r="A37" s="552" t="s">
        <v>255</v>
      </c>
      <c r="B37" s="552"/>
      <c r="C37" s="552"/>
      <c r="D37" s="552"/>
      <c r="E37" s="52">
        <v>244</v>
      </c>
      <c r="F37" s="41">
        <v>320</v>
      </c>
      <c r="G37" s="53">
        <f t="shared" si="0"/>
        <v>0</v>
      </c>
      <c r="H37" s="53">
        <f>I37+J37+K37</f>
        <v>0</v>
      </c>
      <c r="I37" s="42"/>
      <c r="J37" s="42"/>
      <c r="K37" s="42"/>
      <c r="L37" s="57">
        <f>M37</f>
        <v>0</v>
      </c>
      <c r="M37" s="57">
        <v>0</v>
      </c>
      <c r="N37" s="57">
        <f t="shared" si="4"/>
        <v>0</v>
      </c>
      <c r="O37" s="57">
        <v>0</v>
      </c>
    </row>
    <row r="38" spans="1:15" s="39" customFormat="1" ht="27" customHeight="1">
      <c r="A38" s="552" t="s">
        <v>256</v>
      </c>
      <c r="B38" s="552"/>
      <c r="C38" s="552"/>
      <c r="D38" s="552"/>
      <c r="E38" s="52">
        <v>244</v>
      </c>
      <c r="F38" s="41">
        <v>340</v>
      </c>
      <c r="G38" s="53">
        <f t="shared" si="0"/>
        <v>262600</v>
      </c>
      <c r="H38" s="55">
        <f>H41+H42+H43+H44+H45+H46</f>
        <v>262600</v>
      </c>
      <c r="I38" s="55">
        <f>I41+I42+I43+I44+I45+I46</f>
        <v>0</v>
      </c>
      <c r="J38" s="55">
        <f>J41+J42+J43+J44+J45+J46</f>
        <v>258000</v>
      </c>
      <c r="K38" s="55">
        <f>K41+K42+K43+K44+K45+K46</f>
        <v>4600</v>
      </c>
      <c r="L38" s="57">
        <f>M38</f>
        <v>35600</v>
      </c>
      <c r="M38" s="57">
        <v>35600</v>
      </c>
      <c r="N38" s="57">
        <f t="shared" si="4"/>
        <v>38200</v>
      </c>
      <c r="O38" s="57">
        <f>38200</f>
        <v>38200</v>
      </c>
    </row>
    <row r="39" spans="1:15" s="39" customFormat="1" ht="18.75" customHeight="1">
      <c r="A39" s="545" t="s">
        <v>269</v>
      </c>
      <c r="B39" s="545"/>
      <c r="C39" s="545"/>
      <c r="D39" s="545"/>
      <c r="E39" s="52">
        <v>244</v>
      </c>
      <c r="F39" s="45">
        <v>341</v>
      </c>
      <c r="G39" s="46">
        <f>H39</f>
        <v>0</v>
      </c>
      <c r="H39" s="46">
        <f>I39+J39+K39</f>
        <v>0</v>
      </c>
      <c r="I39" s="55"/>
      <c r="J39" s="55"/>
      <c r="K39" s="55"/>
      <c r="L39" s="57"/>
      <c r="M39" s="57"/>
      <c r="N39" s="57"/>
      <c r="O39" s="57"/>
    </row>
    <row r="40" spans="1:15" s="39" customFormat="1" ht="27" customHeight="1">
      <c r="A40" s="548" t="s">
        <v>270</v>
      </c>
      <c r="B40" s="549"/>
      <c r="C40" s="549"/>
      <c r="D40" s="550"/>
      <c r="E40" s="52">
        <v>244</v>
      </c>
      <c r="F40" s="45">
        <v>342</v>
      </c>
      <c r="G40" s="46">
        <f>H40</f>
        <v>0</v>
      </c>
      <c r="H40" s="46">
        <f>I40+J40+K40</f>
        <v>0</v>
      </c>
      <c r="I40" s="55"/>
      <c r="J40" s="55"/>
      <c r="K40" s="55"/>
      <c r="L40" s="57"/>
      <c r="M40" s="57"/>
      <c r="N40" s="57"/>
      <c r="O40" s="57"/>
    </row>
    <row r="41" spans="1:15" s="28" customFormat="1" ht="14.25">
      <c r="A41" s="545" t="s">
        <v>257</v>
      </c>
      <c r="B41" s="545"/>
      <c r="C41" s="545"/>
      <c r="D41" s="545"/>
      <c r="E41" s="52">
        <v>244</v>
      </c>
      <c r="F41" s="45">
        <v>343</v>
      </c>
      <c r="G41" s="46">
        <f t="shared" si="0"/>
        <v>0</v>
      </c>
      <c r="H41" s="46">
        <f aca="true" t="shared" si="5" ref="H41:H46">I41+J41+K41</f>
        <v>0</v>
      </c>
      <c r="I41" s="47"/>
      <c r="J41" s="48"/>
      <c r="K41" s="47"/>
      <c r="L41" s="58">
        <f aca="true" t="shared" si="6" ref="L41:L46">M41</f>
        <v>35600</v>
      </c>
      <c r="M41" s="58">
        <v>35600</v>
      </c>
      <c r="N41" s="58">
        <f t="shared" si="4"/>
        <v>38200</v>
      </c>
      <c r="O41" s="58">
        <f>38200</f>
        <v>38200</v>
      </c>
    </row>
    <row r="42" spans="1:15" s="28" customFormat="1" ht="14.25">
      <c r="A42" s="545" t="s">
        <v>258</v>
      </c>
      <c r="B42" s="545"/>
      <c r="C42" s="545"/>
      <c r="D42" s="545"/>
      <c r="E42" s="52">
        <v>244</v>
      </c>
      <c r="F42" s="45">
        <v>344</v>
      </c>
      <c r="G42" s="46">
        <f t="shared" si="0"/>
        <v>0</v>
      </c>
      <c r="H42" s="46">
        <f t="shared" si="5"/>
        <v>0</v>
      </c>
      <c r="I42" s="47"/>
      <c r="J42" s="48"/>
      <c r="K42" s="47"/>
      <c r="L42" s="58">
        <f t="shared" si="6"/>
        <v>35600</v>
      </c>
      <c r="M42" s="58">
        <v>35600</v>
      </c>
      <c r="N42" s="58">
        <f t="shared" si="4"/>
        <v>38200</v>
      </c>
      <c r="O42" s="58">
        <f>38200</f>
        <v>38200</v>
      </c>
    </row>
    <row r="43" spans="1:15" s="28" customFormat="1" ht="14.25">
      <c r="A43" s="547" t="s">
        <v>259</v>
      </c>
      <c r="B43" s="545"/>
      <c r="C43" s="545"/>
      <c r="D43" s="545"/>
      <c r="E43" s="52">
        <v>244</v>
      </c>
      <c r="F43" s="45">
        <v>345</v>
      </c>
      <c r="G43" s="46">
        <f t="shared" si="0"/>
        <v>0</v>
      </c>
      <c r="H43" s="46">
        <f t="shared" si="5"/>
        <v>0</v>
      </c>
      <c r="I43" s="47"/>
      <c r="J43" s="48"/>
      <c r="K43" s="47"/>
      <c r="L43" s="58">
        <f t="shared" si="6"/>
        <v>35600</v>
      </c>
      <c r="M43" s="58">
        <v>35600</v>
      </c>
      <c r="N43" s="58">
        <f t="shared" si="4"/>
        <v>38200</v>
      </c>
      <c r="O43" s="58">
        <f>38200</f>
        <v>38200</v>
      </c>
    </row>
    <row r="44" spans="1:16" s="28" customFormat="1" ht="30" customHeight="1">
      <c r="A44" s="547" t="s">
        <v>260</v>
      </c>
      <c r="B44" s="545"/>
      <c r="C44" s="545"/>
      <c r="D44" s="545"/>
      <c r="E44" s="52">
        <v>244</v>
      </c>
      <c r="F44" s="45">
        <v>346</v>
      </c>
      <c r="G44" s="46">
        <f t="shared" si="0"/>
        <v>262600</v>
      </c>
      <c r="H44" s="46">
        <f t="shared" si="5"/>
        <v>262600</v>
      </c>
      <c r="I44" s="47"/>
      <c r="J44" s="48">
        <f>250000+8000</f>
        <v>258000</v>
      </c>
      <c r="K44" s="47">
        <v>4600</v>
      </c>
      <c r="L44" s="58">
        <f t="shared" si="6"/>
        <v>35600</v>
      </c>
      <c r="M44" s="58">
        <v>35600</v>
      </c>
      <c r="N44" s="58">
        <f t="shared" si="4"/>
        <v>38200</v>
      </c>
      <c r="O44" s="58">
        <f>38200</f>
        <v>38200</v>
      </c>
      <c r="P44" s="50"/>
    </row>
    <row r="45" spans="1:15" s="28" customFormat="1" ht="30" customHeight="1">
      <c r="A45" s="545" t="s">
        <v>261</v>
      </c>
      <c r="B45" s="545"/>
      <c r="C45" s="545"/>
      <c r="D45" s="545"/>
      <c r="E45" s="52">
        <v>244</v>
      </c>
      <c r="F45" s="45">
        <v>347</v>
      </c>
      <c r="G45" s="46">
        <f>H45</f>
        <v>0</v>
      </c>
      <c r="H45" s="46">
        <f>I45+J45+K45</f>
        <v>0</v>
      </c>
      <c r="I45" s="47"/>
      <c r="J45" s="48"/>
      <c r="K45" s="47"/>
      <c r="L45" s="58">
        <f t="shared" si="6"/>
        <v>35600</v>
      </c>
      <c r="M45" s="58">
        <v>35600</v>
      </c>
      <c r="N45" s="58">
        <f>O45</f>
        <v>38200</v>
      </c>
      <c r="O45" s="58">
        <f>38200</f>
        <v>38200</v>
      </c>
    </row>
    <row r="46" spans="1:15" s="28" customFormat="1" ht="45" customHeight="1">
      <c r="A46" s="545" t="s">
        <v>262</v>
      </c>
      <c r="B46" s="545"/>
      <c r="C46" s="545"/>
      <c r="D46" s="545"/>
      <c r="E46" s="52">
        <v>244</v>
      </c>
      <c r="F46" s="45">
        <v>349</v>
      </c>
      <c r="G46" s="46">
        <f t="shared" si="0"/>
        <v>0</v>
      </c>
      <c r="H46" s="46">
        <f t="shared" si="5"/>
        <v>0</v>
      </c>
      <c r="I46" s="47"/>
      <c r="J46" s="48"/>
      <c r="K46" s="47">
        <f>10000-10000</f>
        <v>0</v>
      </c>
      <c r="L46" s="58">
        <f t="shared" si="6"/>
        <v>35600</v>
      </c>
      <c r="M46" s="58">
        <v>35600</v>
      </c>
      <c r="N46" s="58">
        <f t="shared" si="4"/>
        <v>38200</v>
      </c>
      <c r="O46" s="58">
        <f>38200</f>
        <v>38200</v>
      </c>
    </row>
    <row r="47" spans="1:15" s="28" customFormat="1" ht="17.25" customHeight="1">
      <c r="A47" s="545" t="s">
        <v>263</v>
      </c>
      <c r="B47" s="545"/>
      <c r="C47" s="545"/>
      <c r="D47" s="545"/>
      <c r="E47" s="26"/>
      <c r="F47" s="59"/>
      <c r="G47" s="46"/>
      <c r="H47" s="46"/>
      <c r="I47" s="48"/>
      <c r="J47" s="48"/>
      <c r="K47" s="48"/>
      <c r="L47" s="58"/>
      <c r="M47" s="58"/>
      <c r="N47" s="58"/>
      <c r="O47" s="58"/>
    </row>
    <row r="48" spans="1:15" s="28" customFormat="1" ht="13.5">
      <c r="A48" s="545" t="s">
        <v>264</v>
      </c>
      <c r="B48" s="545"/>
      <c r="C48" s="545"/>
      <c r="D48" s="545"/>
      <c r="E48" s="26"/>
      <c r="F48" s="59" t="s">
        <v>265</v>
      </c>
      <c r="G48" s="46"/>
      <c r="H48" s="46"/>
      <c r="I48" s="48"/>
      <c r="J48" s="48"/>
      <c r="K48" s="48"/>
      <c r="L48" s="49"/>
      <c r="M48" s="49"/>
      <c r="N48" s="49"/>
      <c r="O48" s="49"/>
    </row>
    <row r="49" spans="1:15" s="60" customFormat="1" ht="5.25" customHeight="1">
      <c r="A49" s="546"/>
      <c r="B49" s="546"/>
      <c r="C49" s="546"/>
      <c r="D49" s="546"/>
      <c r="E49" s="546"/>
      <c r="F49" s="546"/>
      <c r="G49" s="546"/>
      <c r="H49" s="546"/>
      <c r="I49" s="546"/>
      <c r="J49" s="546"/>
      <c r="K49" s="546"/>
      <c r="L49" s="546"/>
      <c r="M49" s="546"/>
      <c r="N49" s="546"/>
      <c r="O49" s="546"/>
    </row>
    <row r="50" spans="1:16" s="28" customFormat="1" ht="13.5" customHeight="1">
      <c r="A50" s="540" t="s">
        <v>373</v>
      </c>
      <c r="B50" s="539"/>
      <c r="C50" s="539"/>
      <c r="D50" s="539"/>
      <c r="E50" s="539"/>
      <c r="F50" s="539"/>
      <c r="G50" s="539"/>
      <c r="H50" s="539"/>
      <c r="I50" s="62"/>
      <c r="J50" s="62"/>
      <c r="K50" s="541" t="s">
        <v>374</v>
      </c>
      <c r="L50" s="542"/>
      <c r="M50" s="542"/>
      <c r="N50" s="64"/>
      <c r="O50" s="64"/>
      <c r="P50" s="64"/>
    </row>
    <row r="51" spans="1:16" s="28" customFormat="1" ht="13.5" customHeight="1">
      <c r="A51" s="443"/>
      <c r="B51" s="443"/>
      <c r="C51" s="443"/>
      <c r="D51" s="443"/>
      <c r="E51" s="66"/>
      <c r="F51" s="65"/>
      <c r="G51" s="67"/>
      <c r="H51" s="68"/>
      <c r="I51" s="533" t="s">
        <v>266</v>
      </c>
      <c r="J51" s="533"/>
      <c r="K51" s="68"/>
      <c r="L51" s="68"/>
      <c r="M51" s="68"/>
      <c r="N51" s="64"/>
      <c r="O51" s="64"/>
      <c r="P51" s="64"/>
    </row>
    <row r="52" spans="1:16" s="28" customFormat="1" ht="13.5" customHeight="1">
      <c r="A52" s="540" t="s">
        <v>376</v>
      </c>
      <c r="B52" s="539"/>
      <c r="C52" s="539"/>
      <c r="D52" s="539"/>
      <c r="E52" s="539"/>
      <c r="F52" s="539"/>
      <c r="G52" s="539"/>
      <c r="H52" s="539"/>
      <c r="I52" s="69"/>
      <c r="J52" s="62"/>
      <c r="K52" s="541" t="s">
        <v>372</v>
      </c>
      <c r="L52" s="542"/>
      <c r="M52" s="542"/>
      <c r="N52" s="64"/>
      <c r="O52" s="64"/>
      <c r="P52" s="64"/>
    </row>
    <row r="53" spans="1:16" s="28" customFormat="1" ht="13.5" customHeight="1">
      <c r="A53" s="61"/>
      <c r="B53" s="61"/>
      <c r="C53" s="61"/>
      <c r="D53" s="61"/>
      <c r="E53" s="70"/>
      <c r="F53" s="61"/>
      <c r="G53" s="61"/>
      <c r="H53" s="61"/>
      <c r="I53" s="533" t="s">
        <v>266</v>
      </c>
      <c r="J53" s="533"/>
      <c r="K53" s="71"/>
      <c r="L53" s="71"/>
      <c r="M53" s="71"/>
      <c r="N53" s="64"/>
      <c r="O53" s="64"/>
      <c r="P53" s="64"/>
    </row>
    <row r="54" spans="1:16" s="28" customFormat="1" ht="13.5" customHeight="1">
      <c r="A54" s="539" t="s">
        <v>271</v>
      </c>
      <c r="B54" s="539"/>
      <c r="C54" s="539"/>
      <c r="D54" s="539"/>
      <c r="E54" s="539"/>
      <c r="F54" s="539"/>
      <c r="G54" s="539"/>
      <c r="H54" s="539"/>
      <c r="I54" s="69"/>
      <c r="J54" s="62"/>
      <c r="K54" s="63" t="s">
        <v>272</v>
      </c>
      <c r="L54" s="71"/>
      <c r="M54" s="71"/>
      <c r="N54" s="64"/>
      <c r="O54" s="64"/>
      <c r="P54" s="64"/>
    </row>
    <row r="55" spans="1:16" s="28" customFormat="1" ht="13.5" customHeight="1">
      <c r="A55" s="443"/>
      <c r="B55" s="443"/>
      <c r="C55" s="443"/>
      <c r="D55" s="443"/>
      <c r="E55" s="66"/>
      <c r="F55" s="65"/>
      <c r="G55" s="67"/>
      <c r="H55" s="68"/>
      <c r="I55" s="533" t="s">
        <v>266</v>
      </c>
      <c r="J55" s="533"/>
      <c r="K55" s="68"/>
      <c r="L55" s="68"/>
      <c r="M55" s="68"/>
      <c r="N55" s="64"/>
      <c r="O55" s="64"/>
      <c r="P55" s="64"/>
    </row>
    <row r="56" spans="1:16" s="28" customFormat="1" ht="13.5" customHeight="1">
      <c r="A56" s="540" t="s">
        <v>352</v>
      </c>
      <c r="B56" s="539"/>
      <c r="C56" s="539"/>
      <c r="D56" s="539"/>
      <c r="E56" s="539"/>
      <c r="F56" s="539"/>
      <c r="G56" s="539"/>
      <c r="H56" s="539"/>
      <c r="I56" s="62"/>
      <c r="J56" s="62"/>
      <c r="K56" s="541" t="s">
        <v>353</v>
      </c>
      <c r="L56" s="542"/>
      <c r="M56" s="542"/>
      <c r="N56" s="64"/>
      <c r="O56" s="64"/>
      <c r="P56" s="64"/>
    </row>
    <row r="57" spans="1:16" s="28" customFormat="1" ht="13.5" customHeight="1">
      <c r="A57" s="61"/>
      <c r="B57" s="61"/>
      <c r="C57" s="61"/>
      <c r="D57" s="61"/>
      <c r="E57" s="70"/>
      <c r="F57" s="61"/>
      <c r="G57" s="61"/>
      <c r="H57" s="61"/>
      <c r="I57" s="543" t="s">
        <v>266</v>
      </c>
      <c r="J57" s="543"/>
      <c r="K57" s="71"/>
      <c r="L57" s="71"/>
      <c r="M57" s="71"/>
      <c r="N57" s="64"/>
      <c r="O57" s="64"/>
      <c r="P57" s="64"/>
    </row>
    <row r="58" spans="1:16" s="28" customFormat="1" ht="13.5" customHeight="1">
      <c r="A58" s="540" t="s">
        <v>390</v>
      </c>
      <c r="B58" s="539"/>
      <c r="C58" s="539"/>
      <c r="D58" s="539"/>
      <c r="E58" s="539"/>
      <c r="F58" s="539"/>
      <c r="G58" s="539"/>
      <c r="H58" s="539"/>
      <c r="I58" s="62"/>
      <c r="J58" s="62"/>
      <c r="K58" s="541" t="str">
        <f>Раздел2!BI48</f>
        <v>А. В. Козлова</v>
      </c>
      <c r="L58" s="542"/>
      <c r="M58" s="542"/>
      <c r="N58" s="64"/>
      <c r="O58" s="64"/>
      <c r="P58" s="64"/>
    </row>
    <row r="59" spans="1:16" s="28" customFormat="1" ht="13.5" customHeight="1">
      <c r="A59" s="544"/>
      <c r="B59" s="544"/>
      <c r="C59" s="544"/>
      <c r="D59" s="544"/>
      <c r="E59" s="66"/>
      <c r="F59" s="65"/>
      <c r="G59" s="72"/>
      <c r="H59" s="68"/>
      <c r="I59" s="533" t="s">
        <v>266</v>
      </c>
      <c r="J59" s="533"/>
      <c r="K59" s="68"/>
      <c r="L59" s="68"/>
      <c r="M59" s="68"/>
      <c r="N59" s="64"/>
      <c r="O59" s="64"/>
      <c r="P59" s="64"/>
    </row>
    <row r="60" spans="1:13" s="60" customFormat="1" ht="17.25" customHeight="1">
      <c r="A60" s="537">
        <f>Раздел2!H50</f>
        <v>44587</v>
      </c>
      <c r="B60" s="537"/>
      <c r="C60" s="537"/>
      <c r="D60" s="537"/>
      <c r="E60" s="537"/>
      <c r="F60" s="537"/>
      <c r="G60" s="537"/>
      <c r="H60" s="538"/>
      <c r="I60" s="538"/>
      <c r="J60" s="538"/>
      <c r="K60" s="538"/>
      <c r="L60" s="538"/>
      <c r="M60" s="538"/>
    </row>
    <row r="61" spans="1:14" s="28" customFormat="1" ht="18" customHeight="1">
      <c r="A61" s="539"/>
      <c r="B61" s="539"/>
      <c r="C61" s="539"/>
      <c r="D61" s="539"/>
      <c r="E61" s="70"/>
      <c r="F61" s="64"/>
      <c r="G61" s="535"/>
      <c r="H61" s="535"/>
      <c r="I61" s="70"/>
      <c r="J61" s="70"/>
      <c r="K61" s="70"/>
      <c r="L61" s="64"/>
      <c r="M61" s="64"/>
      <c r="N61" s="64"/>
    </row>
    <row r="62" spans="1:14" s="28" customFormat="1" ht="14.25" customHeight="1">
      <c r="A62" s="532"/>
      <c r="B62" s="532"/>
      <c r="C62" s="532"/>
      <c r="D62" s="73"/>
      <c r="E62" s="72"/>
      <c r="F62" s="74"/>
      <c r="G62" s="75"/>
      <c r="H62" s="75"/>
      <c r="I62" s="74"/>
      <c r="J62" s="74"/>
      <c r="K62" s="74"/>
      <c r="L62" s="74"/>
      <c r="M62" s="74"/>
      <c r="N62" s="74"/>
    </row>
    <row r="63" spans="1:14" s="28" customFormat="1" ht="27" customHeight="1">
      <c r="A63" s="443"/>
      <c r="B63" s="443"/>
      <c r="C63" s="443"/>
      <c r="D63" s="443"/>
      <c r="E63" s="66"/>
      <c r="F63" s="74"/>
      <c r="G63" s="535"/>
      <c r="H63" s="535"/>
      <c r="I63" s="70"/>
      <c r="J63" s="70"/>
      <c r="K63" s="70"/>
      <c r="L63" s="76"/>
      <c r="M63" s="76"/>
      <c r="N63" s="76"/>
    </row>
    <row r="64" spans="1:14" s="28" customFormat="1" ht="12.75" customHeight="1">
      <c r="A64" s="81"/>
      <c r="B64" s="73"/>
      <c r="C64" s="73"/>
      <c r="D64" s="73"/>
      <c r="E64" s="72"/>
      <c r="F64" s="74"/>
      <c r="G64" s="74"/>
      <c r="H64" s="74"/>
      <c r="I64" s="74"/>
      <c r="J64" s="74"/>
      <c r="K64" s="74"/>
      <c r="L64" s="74"/>
      <c r="M64" s="74"/>
      <c r="N64" s="74"/>
    </row>
    <row r="65" spans="1:14" s="28" customFormat="1" ht="15" customHeight="1">
      <c r="A65" s="532"/>
      <c r="B65" s="532"/>
      <c r="C65" s="532"/>
      <c r="D65" s="532"/>
      <c r="E65" s="72"/>
      <c r="F65" s="77"/>
      <c r="G65" s="534"/>
      <c r="H65" s="534"/>
      <c r="I65" s="534"/>
      <c r="J65" s="70"/>
      <c r="K65" s="70"/>
      <c r="L65" s="74"/>
      <c r="M65" s="74"/>
      <c r="N65" s="74"/>
    </row>
    <row r="66" spans="1:14" s="28" customFormat="1" ht="15" customHeight="1">
      <c r="A66" s="73"/>
      <c r="B66" s="73"/>
      <c r="C66" s="73"/>
      <c r="D66" s="73"/>
      <c r="E66" s="72"/>
      <c r="F66" s="74"/>
      <c r="G66" s="74"/>
      <c r="H66" s="74"/>
      <c r="I66" s="74"/>
      <c r="J66" s="74"/>
      <c r="K66" s="74"/>
      <c r="L66" s="74"/>
      <c r="M66" s="74"/>
      <c r="N66" s="74"/>
    </row>
    <row r="67" spans="1:14" s="28" customFormat="1" ht="31.5" customHeight="1">
      <c r="A67" s="532"/>
      <c r="B67" s="532"/>
      <c r="C67" s="532"/>
      <c r="D67" s="532"/>
      <c r="E67" s="72"/>
      <c r="F67" s="77"/>
      <c r="G67" s="535"/>
      <c r="H67" s="535"/>
      <c r="I67" s="70"/>
      <c r="J67" s="70"/>
      <c r="K67" s="70"/>
      <c r="L67" s="64"/>
      <c r="M67" s="64"/>
      <c r="N67" s="64"/>
    </row>
    <row r="68" spans="1:14" s="28" customFormat="1" ht="15" customHeight="1">
      <c r="A68" s="64"/>
      <c r="B68" s="64"/>
      <c r="C68" s="64"/>
      <c r="D68" s="72"/>
      <c r="E68" s="72"/>
      <c r="F68" s="74"/>
      <c r="G68" s="74"/>
      <c r="H68" s="74"/>
      <c r="I68" s="74"/>
      <c r="J68" s="74"/>
      <c r="K68" s="74"/>
      <c r="L68" s="74"/>
      <c r="M68" s="74"/>
      <c r="N68" s="74"/>
    </row>
    <row r="69" spans="1:10" s="28" customFormat="1" ht="12.75" customHeight="1">
      <c r="A69" s="536"/>
      <c r="B69" s="536"/>
      <c r="C69" s="536"/>
      <c r="D69" s="72"/>
      <c r="E69" s="72"/>
      <c r="F69" s="64"/>
      <c r="G69" s="64"/>
      <c r="H69" s="64"/>
      <c r="I69" s="64"/>
      <c r="J69" s="64"/>
    </row>
    <row r="70" spans="1:10" ht="12.75">
      <c r="A70" s="78"/>
      <c r="B70" s="78"/>
      <c r="C70" s="78"/>
      <c r="D70" s="78"/>
      <c r="E70" s="79"/>
      <c r="F70" s="78"/>
      <c r="G70" s="78"/>
      <c r="H70" s="78"/>
      <c r="I70" s="78"/>
      <c r="J70" s="78"/>
    </row>
  </sheetData>
  <sheetProtection selectLockedCells="1" selectUnlockedCells="1"/>
  <mergeCells count="87">
    <mergeCell ref="A1:O1"/>
    <mergeCell ref="A2:D4"/>
    <mergeCell ref="E2:E4"/>
    <mergeCell ref="F2:F4"/>
    <mergeCell ref="G2:K2"/>
    <mergeCell ref="L2:M2"/>
    <mergeCell ref="N2:O2"/>
    <mergeCell ref="G3:G4"/>
    <mergeCell ref="I3:I4"/>
    <mergeCell ref="J3:J4"/>
    <mergeCell ref="K3:K4"/>
    <mergeCell ref="L3:L4"/>
    <mergeCell ref="N3:N4"/>
    <mergeCell ref="A5:D5"/>
    <mergeCell ref="A6:D6"/>
    <mergeCell ref="A7:D7"/>
    <mergeCell ref="A8:D8"/>
    <mergeCell ref="A9:D9"/>
    <mergeCell ref="A10:D10"/>
    <mergeCell ref="A11:C11"/>
    <mergeCell ref="A12:D12"/>
    <mergeCell ref="A13:D13"/>
    <mergeCell ref="A14:D14"/>
    <mergeCell ref="A15:D15"/>
    <mergeCell ref="A16:D16"/>
    <mergeCell ref="A17:D17"/>
    <mergeCell ref="A18:D18"/>
    <mergeCell ref="A19:D19"/>
    <mergeCell ref="A20:D20"/>
    <mergeCell ref="A21:D21"/>
    <mergeCell ref="A24:D24"/>
    <mergeCell ref="A25:D25"/>
    <mergeCell ref="A26:D26"/>
    <mergeCell ref="A22:C22"/>
    <mergeCell ref="A23:D23"/>
    <mergeCell ref="A27:D27"/>
    <mergeCell ref="A28:D28"/>
    <mergeCell ref="A29:D29"/>
    <mergeCell ref="A30:D30"/>
    <mergeCell ref="A31:D31"/>
    <mergeCell ref="A32:D32"/>
    <mergeCell ref="A33:D33"/>
    <mergeCell ref="A34:D34"/>
    <mergeCell ref="A35:D35"/>
    <mergeCell ref="A36:D36"/>
    <mergeCell ref="A37:D37"/>
    <mergeCell ref="A38:D38"/>
    <mergeCell ref="A41:D41"/>
    <mergeCell ref="A42:D42"/>
    <mergeCell ref="A43:D43"/>
    <mergeCell ref="A44:D44"/>
    <mergeCell ref="A39:D39"/>
    <mergeCell ref="A40:D40"/>
    <mergeCell ref="A54:H54"/>
    <mergeCell ref="A45:D45"/>
    <mergeCell ref="A46:D46"/>
    <mergeCell ref="A47:D47"/>
    <mergeCell ref="A48:D48"/>
    <mergeCell ref="A49:O49"/>
    <mergeCell ref="A50:H50"/>
    <mergeCell ref="K50:M50"/>
    <mergeCell ref="K56:M56"/>
    <mergeCell ref="I57:J57"/>
    <mergeCell ref="A58:H58"/>
    <mergeCell ref="K58:M58"/>
    <mergeCell ref="A59:D59"/>
    <mergeCell ref="A51:D51"/>
    <mergeCell ref="I51:J51"/>
    <mergeCell ref="A52:H52"/>
    <mergeCell ref="K52:M52"/>
    <mergeCell ref="I53:J53"/>
    <mergeCell ref="A69:C69"/>
    <mergeCell ref="A60:G60"/>
    <mergeCell ref="H60:M60"/>
    <mergeCell ref="A61:D61"/>
    <mergeCell ref="G61:H61"/>
    <mergeCell ref="A55:D55"/>
    <mergeCell ref="I55:J55"/>
    <mergeCell ref="A63:D63"/>
    <mergeCell ref="G63:H63"/>
    <mergeCell ref="A56:H56"/>
    <mergeCell ref="A62:C62"/>
    <mergeCell ref="I59:J59"/>
    <mergeCell ref="A65:D65"/>
    <mergeCell ref="G65:I65"/>
    <mergeCell ref="A67:D67"/>
    <mergeCell ref="G67:H67"/>
  </mergeCells>
  <printOptions/>
  <pageMargins left="0.21" right="0.36" top="0.43333333333333335" bottom="0.39375" header="0.5118055555555555" footer="0.5118055555555555"/>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Подготовлено на базе материалов БСС  «Система Главбух»</dc:description>
  <cp:lastModifiedBy>ACER</cp:lastModifiedBy>
  <cp:lastPrinted>2021-07-18T06:48:45Z</cp:lastPrinted>
  <dcterms:created xsi:type="dcterms:W3CDTF">2018-10-25T15:48:16Z</dcterms:created>
  <dcterms:modified xsi:type="dcterms:W3CDTF">2022-01-26T07:07:58Z</dcterms:modified>
  <cp:category/>
  <cp:version/>
  <cp:contentType/>
  <cp:contentStatus/>
</cp:coreProperties>
</file>